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2"/>
  </bookViews>
  <sheets>
    <sheet name="様式Ⅲ-9" sheetId="1" r:id="rId1"/>
    <sheet name="様式Ⅲ-17" sheetId="2" r:id="rId2"/>
    <sheet name="様式Ⅲ-53①②" sheetId="3" r:id="rId3"/>
    <sheet name="様式Ⅲ-6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n1">'[4]水理計算'!#REF!</definedName>
    <definedName name="_p1">'[4]水理計算'!#REF!</definedName>
    <definedName name="_p2">'[4]水理計算'!#REF!</definedName>
    <definedName name="\0">#REF!</definedName>
    <definedName name="\a">#REF!</definedName>
    <definedName name="\b">#REF!</definedName>
    <definedName name="\c">#REF!</definedName>
    <definedName name="\d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z">#REF!</definedName>
    <definedName name="B">'[4]水理計算'!#REF!</definedName>
    <definedName name="L">'[4]水理計算'!#REF!</definedName>
    <definedName name="N">'[4]水理計算'!#REF!</definedName>
    <definedName name="NO1">#REF!</definedName>
    <definedName name="NO2">#REF!</definedName>
    <definedName name="P">'[4]水理計算'!#REF!</definedName>
    <definedName name="PAC単価">'[5]入力'!$B$48</definedName>
    <definedName name="pr">'[4]水理計算'!#REF!</definedName>
    <definedName name="_xlnm.Print_Area" localSheetId="1">'様式Ⅲ-17'!$E$3:$Q$77</definedName>
    <definedName name="_xlnm.Print_Area" localSheetId="2">'様式Ⅲ-53①②'!$E$1:$BA$76</definedName>
    <definedName name="_xlnm.Print_Area" localSheetId="3">'様式Ⅲ-63'!$A$1:$CH$57</definedName>
    <definedName name="_xlnm.Print_Titles" localSheetId="1">'様式Ⅲ-17'!$A:$D</definedName>
    <definedName name="_xlnm.Print_Titles" localSheetId="2">'様式Ⅲ-53①②'!$A:$D</definedName>
    <definedName name="_xlnm.Print_Titles" localSheetId="3">'様式Ⅲ-63'!$A:$E</definedName>
    <definedName name="z">#REF!</definedName>
    <definedName name="ZZZZZ">#REF!</definedName>
    <definedName name="クエン酸種別">'[5]入力'!$D$50</definedName>
    <definedName name="クエン酸単価">'[5]入力'!$B$50</definedName>
    <definedName name="リンス水P極数">'[5]容量'!#REF!</definedName>
    <definedName name="リンス水P口径">'[5]容量'!#REF!</definedName>
    <definedName name="リンス水P吐出量">'[5]容量'!#REF!</definedName>
    <definedName name="リンス水P容量">'[5]容量'!#REF!</definedName>
    <definedName name="活性炭P極数">'[5]容量'!#REF!</definedName>
    <definedName name="活性炭P口径">'[5]容量'!#REF!</definedName>
    <definedName name="活性炭P吐出量">'[5]容量'!#REF!</definedName>
    <definedName name="活性炭P容量">'[5]容量'!#REF!</definedName>
    <definedName name="活性炭架台">'[2]排水機器据付'!#REF!</definedName>
    <definedName name="活性炭交換費">#REF!</definedName>
    <definedName name="活性炭充填量">'[5]容量'!#REF!</definedName>
    <definedName name="活性炭塔数">'[5]容量'!#REF!</definedName>
    <definedName name="活性炭塔容量">'[5]容量'!#REF!</definedName>
    <definedName name="逆洗次亜注入量">'[5]容量'!#REF!</definedName>
    <definedName name="凝集剤P台数">'[5]容量'!$Q$257</definedName>
    <definedName name="凝集剤注入率">'[5]入力'!$B$44</definedName>
    <definedName name="凝集剤費">#REF!</definedName>
    <definedName name="空気圧縮機台数">'[5]容量'!$P$345</definedName>
    <definedName name="原水槽数">'[5]容量'!$P$158</definedName>
    <definedName name="酸薬洗費">#REF!</definedName>
    <definedName name="次亜単価">'[5]入力'!$B$49</definedName>
    <definedName name="次亜薬洗費">#REF!</definedName>
    <definedName name="消毒剤費">#REF!</definedName>
    <definedName name="人件費">'[5]入力'!$B$52</definedName>
    <definedName name="電力単価">'[5]入力'!$B$47</definedName>
    <definedName name="動力費">#REF!</definedName>
    <definedName name="導水管1">#REF!</definedName>
    <definedName name="廃液処理単価">'[5]入力'!$B$51</definedName>
    <definedName name="配管架台">#REF!</definedName>
    <definedName name="粉炭攪拌機容量">'[6]薬液槽'!$L$20</definedName>
    <definedName name="膜交換周期">'[5]入力'!$B$60</definedName>
    <definedName name="膜交換費">#REF!</definedName>
    <definedName name="薬洗周期">'[5]入力'!$B$61</definedName>
    <definedName name="薬洗廃液処分費">#REF!</definedName>
    <definedName name="薬洗費">#REF!</definedName>
    <definedName name="薬品費">#REF!</definedName>
  </definedNames>
  <calcPr fullCalcOnLoad="1"/>
</workbook>
</file>

<file path=xl/comments2.xml><?xml version="1.0" encoding="utf-8"?>
<comments xmlns="http://schemas.openxmlformats.org/spreadsheetml/2006/main">
  <authors>
    <author>ACTION</author>
  </authors>
  <commentList>
    <comment ref="E59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+463手打ち(109)の水量を打つ
</t>
        </r>
      </text>
    </comment>
    <comment ref="F59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+463手打ち(109)の水量を打つ
</t>
        </r>
      </text>
    </comment>
    <comment ref="G59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+463手打ち(109)の水量を打つ
</t>
        </r>
      </text>
    </comment>
    <comment ref="H59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+463手打ち(109)の水量を打つ
</t>
        </r>
      </text>
    </comment>
    <comment ref="I59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+463手打ち(109)の水量を打つ
</t>
        </r>
      </text>
    </comment>
    <comment ref="J59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+463手打ち(109)の水量を打つ
</t>
        </r>
      </text>
    </comment>
    <comment ref="K59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+463手打ち(109)の水量を打つ
</t>
        </r>
      </text>
    </comment>
    <comment ref="L59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+463手打ち(109)の水量を打つ
</t>
        </r>
      </text>
    </comment>
    <comment ref="M59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+463手打ち(109)の水量を打つ
</t>
        </r>
      </text>
    </comment>
    <comment ref="N59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+463手打ち(109)の水量を打つ
</t>
        </r>
      </text>
    </comment>
    <comment ref="O59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+463手打ち(109)の水量を打つ
</t>
        </r>
      </text>
    </comment>
    <comment ref="P59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+463手打ち(109)の水量を打つ
</t>
        </r>
      </text>
    </comment>
  </commentList>
</comments>
</file>

<file path=xl/comments3.xml><?xml version="1.0" encoding="utf-8"?>
<comments xmlns="http://schemas.openxmlformats.org/spreadsheetml/2006/main">
  <authors>
    <author>ACTION</author>
  </authors>
  <commentList>
    <comment ref="E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F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G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H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I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J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K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L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M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N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O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P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Q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R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S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T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U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V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W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X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Y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Z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A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B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C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D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E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F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G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H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I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J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K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L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M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N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O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P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Q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R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S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T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U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V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W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X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Y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  <comment ref="AZ58" authorId="0">
      <text>
        <r>
          <rPr>
            <b/>
            <sz val="9"/>
            <rFont val="ＭＳ Ｐゴシック"/>
            <family val="3"/>
          </rPr>
          <t>ACTION:</t>
        </r>
        <r>
          <rPr>
            <sz val="9"/>
            <rFont val="ＭＳ Ｐゴシック"/>
            <family val="3"/>
          </rPr>
          <t xml:space="preserve">
+19手打ち（109）の水量を打つ
</t>
        </r>
      </text>
    </comment>
  </commentList>
</comments>
</file>

<file path=xl/sharedStrings.xml><?xml version="1.0" encoding="utf-8"?>
<sst xmlns="http://schemas.openxmlformats.org/spreadsheetml/2006/main" count="757" uniqueCount="322">
  <si>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</si>
  <si>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</si>
  <si>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</si>
  <si>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</si>
  <si>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</si>
  <si>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</si>
  <si>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</si>
  <si>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</si>
  <si>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</si>
  <si>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</si>
  <si>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</si>
  <si>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SS換算係数</t>
  </si>
  <si>
    <t>(110)</t>
  </si>
  <si>
    <t>種別</t>
  </si>
  <si>
    <t>番号</t>
  </si>
  <si>
    <t>細目</t>
  </si>
  <si>
    <t>4月</t>
  </si>
  <si>
    <t>備考(計算式）</t>
  </si>
  <si>
    <t>計算条件</t>
  </si>
  <si>
    <t>（1）</t>
  </si>
  <si>
    <t>取水量</t>
  </si>
  <si>
    <r>
      <t>（m</t>
    </r>
    <r>
      <rPr>
        <vertAlign val="superscript"/>
        <sz val="8"/>
        <color indexed="8"/>
        <rFont val="ＭＳ ゴシック"/>
        <family val="3"/>
      </rPr>
      <t>3</t>
    </r>
    <r>
      <rPr>
        <sz val="8"/>
        <color indexed="8"/>
        <rFont val="ＭＳ ゴシック"/>
        <family val="3"/>
      </rPr>
      <t>/日）</t>
    </r>
  </si>
  <si>
    <t>水温</t>
  </si>
  <si>
    <t>（℃）</t>
  </si>
  <si>
    <t>原水濁度</t>
  </si>
  <si>
    <t>（度）</t>
  </si>
  <si>
    <t>ｐＨ</t>
  </si>
  <si>
    <t>（－）</t>
  </si>
  <si>
    <t>濁度由来流入固形物量</t>
  </si>
  <si>
    <t>（kgDS/日）</t>
  </si>
  <si>
    <t>[１]着水井</t>
  </si>
  <si>
    <t>（1）</t>
  </si>
  <si>
    <t>着水井流入量</t>
  </si>
  <si>
    <t>[２]除濁装置</t>
  </si>
  <si>
    <t>（2）</t>
  </si>
  <si>
    <t>除濁装置流入量</t>
  </si>
  <si>
    <t>(101)</t>
  </si>
  <si>
    <t>排水量</t>
  </si>
  <si>
    <t>排水ロス</t>
  </si>
  <si>
    <t>（％）</t>
  </si>
  <si>
    <t>[３]凝集混和槽</t>
  </si>
  <si>
    <t>（3）</t>
  </si>
  <si>
    <t>凝集混和槽流入量</t>
  </si>
  <si>
    <t>ＰＡＣ注入率</t>
  </si>
  <si>
    <t>（mg/L）</t>
  </si>
  <si>
    <t>ＰＡＣ注入量</t>
  </si>
  <si>
    <t>（L/日）</t>
  </si>
  <si>
    <t>ＰＡＣ由来流入固形物量</t>
  </si>
  <si>
    <t>[４]膜ろ過設備</t>
  </si>
  <si>
    <t>(4)</t>
  </si>
  <si>
    <t>膜ろ過設備流入量</t>
  </si>
  <si>
    <t>膜モジュール単位面積</t>
  </si>
  <si>
    <r>
      <t>（m</t>
    </r>
    <r>
      <rPr>
        <vertAlign val="superscript"/>
        <sz val="8"/>
        <color indexed="8"/>
        <rFont val="ＭＳ ゴシック"/>
        <family val="3"/>
      </rPr>
      <t>2</t>
    </r>
    <r>
      <rPr>
        <sz val="8"/>
        <color indexed="8"/>
        <rFont val="ＭＳ ゴシック"/>
        <family val="3"/>
      </rPr>
      <t>/ﾓｼﾞｭｰﾙ）</t>
    </r>
  </si>
  <si>
    <t>膜モジュール数</t>
  </si>
  <si>
    <t>（ﾓｼﾞｭｰﾙ/系列）</t>
  </si>
  <si>
    <t>系列数</t>
  </si>
  <si>
    <t>（系列）</t>
  </si>
  <si>
    <t>膜モジュール総面積</t>
  </si>
  <si>
    <r>
      <t>（m</t>
    </r>
    <r>
      <rPr>
        <vertAlign val="superscript"/>
        <sz val="8"/>
        <color indexed="8"/>
        <rFont val="ＭＳ ゴシック"/>
        <family val="3"/>
      </rPr>
      <t>2</t>
    </r>
    <r>
      <rPr>
        <sz val="8"/>
        <color indexed="8"/>
        <rFont val="ＭＳ ゴシック"/>
        <family val="3"/>
      </rPr>
      <t>）</t>
    </r>
  </si>
  <si>
    <t>膜ろ過流束</t>
  </si>
  <si>
    <t>（m/日）</t>
  </si>
  <si>
    <t>膜ろ過水量</t>
  </si>
  <si>
    <t>物理洗浄周期</t>
  </si>
  <si>
    <t>（時間/回）</t>
  </si>
  <si>
    <t>物理洗浄回数</t>
  </si>
  <si>
    <t>（回）</t>
  </si>
  <si>
    <t>膜ろ過設備流入固形物量</t>
  </si>
  <si>
    <t>(7)</t>
  </si>
  <si>
    <t>循環水</t>
  </si>
  <si>
    <t>循環率</t>
  </si>
  <si>
    <t>（％）</t>
  </si>
  <si>
    <t>(9)</t>
  </si>
  <si>
    <t>単位膜面積当り物理洗浄水量</t>
  </si>
  <si>
    <r>
      <t>（L/m</t>
    </r>
    <r>
      <rPr>
        <vertAlign val="superscript"/>
        <sz val="8"/>
        <color indexed="8"/>
        <rFont val="ＭＳ ゴシック"/>
        <family val="3"/>
      </rPr>
      <t>2</t>
    </r>
    <r>
      <rPr>
        <sz val="8"/>
        <color indexed="8"/>
        <rFont val="ＭＳ ゴシック"/>
        <family val="3"/>
      </rPr>
      <t>）</t>
    </r>
  </si>
  <si>
    <t>物理洗浄水量</t>
  </si>
  <si>
    <t>(102)</t>
  </si>
  <si>
    <t>物理洗浄排水量</t>
  </si>
  <si>
    <t>膜ろ過設備回収率</t>
  </si>
  <si>
    <t>（％）</t>
  </si>
  <si>
    <t>(103)</t>
  </si>
  <si>
    <t>水質計器排水量</t>
  </si>
  <si>
    <t>[５]物理洗浄水槽</t>
  </si>
  <si>
    <t>(5)</t>
  </si>
  <si>
    <t>処理水量（膜ろ過設備より）</t>
  </si>
  <si>
    <t>(8)</t>
  </si>
  <si>
    <t>物理洗浄水槽流入流量</t>
  </si>
  <si>
    <t>[６]配水池</t>
  </si>
  <si>
    <t>(6)</t>
  </si>
  <si>
    <t>配水池流入流量</t>
  </si>
  <si>
    <t>(10)</t>
  </si>
  <si>
    <t>処理水量（回収系設備より）</t>
  </si>
  <si>
    <t>(104)</t>
  </si>
  <si>
    <t>(105)</t>
  </si>
  <si>
    <t>薬品洗浄水量</t>
  </si>
  <si>
    <t>(11)</t>
  </si>
  <si>
    <t>配水量</t>
  </si>
  <si>
    <t>[101]排水槽</t>
  </si>
  <si>
    <t>(101)</t>
  </si>
  <si>
    <t>(109)</t>
  </si>
  <si>
    <t>[102]濃縮槽</t>
  </si>
  <si>
    <t>(106)</t>
  </si>
  <si>
    <t>濃縮槽流入量</t>
  </si>
  <si>
    <t>濃縮槽流入固形物量</t>
  </si>
  <si>
    <t>濃縮槽流入濃度</t>
  </si>
  <si>
    <t>（％）</t>
  </si>
  <si>
    <t>濃縮槽排泥濃度</t>
  </si>
  <si>
    <t>[103]脱水機</t>
  </si>
  <si>
    <t>(111)</t>
  </si>
  <si>
    <t>脱水機投入汚泥量</t>
  </si>
  <si>
    <t>脱水機投入固形物量</t>
  </si>
  <si>
    <t>脱水ケーキ含水率</t>
  </si>
  <si>
    <t>（％）</t>
  </si>
  <si>
    <t>脱水ケーキ水分量</t>
  </si>
  <si>
    <t>(112)</t>
  </si>
  <si>
    <t>脱水ケーキ発生量</t>
  </si>
  <si>
    <t>（TON/日）</t>
  </si>
  <si>
    <t>(113)</t>
  </si>
  <si>
    <t>ろ液</t>
  </si>
  <si>
    <t>[104]上澄水槽</t>
  </si>
  <si>
    <t>(107)</t>
  </si>
  <si>
    <t>上澄水流入量</t>
  </si>
  <si>
    <t>[105]回収系設備</t>
  </si>
  <si>
    <t>(108)</t>
  </si>
  <si>
    <t>回収系膜ろ過設備流入量</t>
  </si>
  <si>
    <t>膜モジュール面積</t>
  </si>
  <si>
    <r>
      <t>（m</t>
    </r>
    <r>
      <rPr>
        <vertAlign val="superscript"/>
        <sz val="8"/>
        <color indexed="8"/>
        <rFont val="ＭＳ ゴシック"/>
        <family val="3"/>
      </rPr>
      <t>2</t>
    </r>
    <r>
      <rPr>
        <sz val="8"/>
        <color indexed="8"/>
        <rFont val="ＭＳ ゴシック"/>
        <family val="3"/>
      </rPr>
      <t>）</t>
    </r>
  </si>
  <si>
    <t>回収系設備流入固形物量</t>
  </si>
  <si>
    <t>処理水量（回収系設備より）</t>
  </si>
  <si>
    <t>単位膜面積当り物理洗浄水量（回収系）</t>
  </si>
  <si>
    <t>(110)</t>
  </si>
  <si>
    <t>回収系膜ろ過設備回収率</t>
  </si>
  <si>
    <t>[106]薬品洗浄設備</t>
  </si>
  <si>
    <t>(105)</t>
  </si>
  <si>
    <t>薬品洗浄必要水量</t>
  </si>
  <si>
    <r>
      <t>（m</t>
    </r>
    <r>
      <rPr>
        <vertAlign val="superscript"/>
        <sz val="8"/>
        <color indexed="8"/>
        <rFont val="ＭＳ ゴシック"/>
        <family val="3"/>
      </rPr>
      <t>3</t>
    </r>
    <r>
      <rPr>
        <sz val="8"/>
        <color indexed="8"/>
        <rFont val="ＭＳ ゴシック"/>
        <family val="3"/>
      </rPr>
      <t>/系列）</t>
    </r>
  </si>
  <si>
    <t>(114)</t>
  </si>
  <si>
    <t>薬品洗浄排水量</t>
  </si>
  <si>
    <t>回収率</t>
  </si>
  <si>
    <t>（様式Ⅲ－17）</t>
  </si>
  <si>
    <t>水収支計算書</t>
  </si>
  <si>
    <t>工事工程表</t>
  </si>
  <si>
    <t>（様式Ⅲ－９）</t>
  </si>
  <si>
    <t>　　　　　　　　　　　年度
工種</t>
  </si>
  <si>
    <r>
      <t>H21</t>
    </r>
    <r>
      <rPr>
        <sz val="9"/>
        <rFont val="明朝"/>
        <family val="1"/>
      </rPr>
      <t>年度</t>
    </r>
  </si>
  <si>
    <r>
      <t>H22</t>
    </r>
    <r>
      <rPr>
        <sz val="9"/>
        <rFont val="明朝"/>
        <family val="1"/>
      </rPr>
      <t>年度</t>
    </r>
  </si>
  <si>
    <r>
      <t>H23</t>
    </r>
    <r>
      <rPr>
        <sz val="9"/>
        <rFont val="明朝"/>
        <family val="1"/>
      </rPr>
      <t>年度</t>
    </r>
  </si>
  <si>
    <r>
      <t>H24</t>
    </r>
    <r>
      <rPr>
        <sz val="9"/>
        <rFont val="明朝"/>
        <family val="1"/>
      </rPr>
      <t>年度</t>
    </r>
  </si>
  <si>
    <r>
      <t>H25</t>
    </r>
    <r>
      <rPr>
        <sz val="9"/>
        <rFont val="明朝"/>
        <family val="1"/>
      </rPr>
      <t>年度</t>
    </r>
  </si>
  <si>
    <r>
      <t>H26</t>
    </r>
    <r>
      <rPr>
        <sz val="9"/>
        <rFont val="明朝"/>
        <family val="1"/>
      </rPr>
      <t>年度</t>
    </r>
  </si>
  <si>
    <r>
      <t>H27</t>
    </r>
    <r>
      <rPr>
        <sz val="9"/>
        <rFont val="明朝"/>
        <family val="1"/>
      </rPr>
      <t>年度</t>
    </r>
  </si>
  <si>
    <r>
      <t>H28</t>
    </r>
    <r>
      <rPr>
        <sz val="9"/>
        <rFont val="明朝"/>
        <family val="1"/>
      </rPr>
      <t>年度</t>
    </r>
  </si>
  <si>
    <r>
      <t>ア</t>
    </r>
    <r>
      <rPr>
        <sz val="9"/>
        <rFont val="ＭＳ 明朝"/>
        <family val="1"/>
      </rPr>
      <t xml:space="preserve"> </t>
    </r>
    <r>
      <rPr>
        <sz val="9"/>
        <rFont val="明朝"/>
        <family val="1"/>
      </rPr>
      <t>調査設計</t>
    </r>
  </si>
  <si>
    <r>
      <t>イ</t>
    </r>
    <r>
      <rPr>
        <sz val="9"/>
        <rFont val="ＭＳ 明朝"/>
        <family val="1"/>
      </rPr>
      <t xml:space="preserve"> </t>
    </r>
    <r>
      <rPr>
        <sz val="9"/>
        <rFont val="明朝"/>
        <family val="1"/>
      </rPr>
      <t>浄水施設</t>
    </r>
    <r>
      <rPr>
        <sz val="9"/>
        <rFont val="ＭＳ 明朝"/>
        <family val="1"/>
      </rPr>
      <t>(</t>
    </r>
    <r>
      <rPr>
        <sz val="9"/>
        <rFont val="明朝"/>
        <family val="1"/>
      </rPr>
      <t>建築</t>
    </r>
    <r>
      <rPr>
        <sz val="9"/>
        <rFont val="ＭＳ 明朝"/>
        <family val="1"/>
      </rPr>
      <t>)</t>
    </r>
  </si>
  <si>
    <r>
      <t>ウ</t>
    </r>
    <r>
      <rPr>
        <sz val="9"/>
        <rFont val="ＭＳ 明朝"/>
        <family val="1"/>
      </rPr>
      <t xml:space="preserve"> </t>
    </r>
    <r>
      <rPr>
        <sz val="9"/>
        <rFont val="明朝"/>
        <family val="1"/>
      </rPr>
      <t>浄水施設</t>
    </r>
    <r>
      <rPr>
        <sz val="9"/>
        <rFont val="ＭＳ 明朝"/>
        <family val="1"/>
      </rPr>
      <t>(</t>
    </r>
    <r>
      <rPr>
        <sz val="9"/>
        <rFont val="明朝"/>
        <family val="1"/>
      </rPr>
      <t>土木構造物</t>
    </r>
    <r>
      <rPr>
        <sz val="9"/>
        <rFont val="ＭＳ 明朝"/>
        <family val="1"/>
      </rPr>
      <t>)</t>
    </r>
  </si>
  <si>
    <r>
      <t>エ</t>
    </r>
    <r>
      <rPr>
        <sz val="9"/>
        <rFont val="ＭＳ 明朝"/>
        <family val="1"/>
      </rPr>
      <t xml:space="preserve"> </t>
    </r>
    <r>
      <rPr>
        <sz val="9"/>
        <rFont val="明朝"/>
        <family val="1"/>
      </rPr>
      <t>浄水施設</t>
    </r>
    <r>
      <rPr>
        <sz val="9"/>
        <rFont val="ＭＳ 明朝"/>
        <family val="1"/>
      </rPr>
      <t>(</t>
    </r>
    <r>
      <rPr>
        <sz val="9"/>
        <rFont val="明朝"/>
        <family val="1"/>
      </rPr>
      <t>機械</t>
    </r>
    <r>
      <rPr>
        <sz val="9"/>
        <rFont val="ＭＳ 明朝"/>
        <family val="1"/>
      </rPr>
      <t>)</t>
    </r>
  </si>
  <si>
    <r>
      <t>オ</t>
    </r>
    <r>
      <rPr>
        <sz val="9"/>
        <rFont val="ＭＳ 明朝"/>
        <family val="1"/>
      </rPr>
      <t xml:space="preserve"> </t>
    </r>
    <r>
      <rPr>
        <sz val="9"/>
        <rFont val="明朝"/>
        <family val="1"/>
      </rPr>
      <t>排水処理施設</t>
    </r>
    <r>
      <rPr>
        <sz val="9"/>
        <rFont val="ＭＳ 明朝"/>
        <family val="1"/>
      </rPr>
      <t>(</t>
    </r>
    <r>
      <rPr>
        <sz val="9"/>
        <rFont val="明朝"/>
        <family val="1"/>
      </rPr>
      <t>土木構造物</t>
    </r>
    <r>
      <rPr>
        <sz val="9"/>
        <rFont val="ＭＳ 明朝"/>
        <family val="1"/>
      </rPr>
      <t>)</t>
    </r>
  </si>
  <si>
    <r>
      <t>カ</t>
    </r>
    <r>
      <rPr>
        <sz val="9"/>
        <rFont val="ＭＳ 明朝"/>
        <family val="1"/>
      </rPr>
      <t xml:space="preserve"> </t>
    </r>
    <r>
      <rPr>
        <sz val="9"/>
        <rFont val="明朝"/>
        <family val="1"/>
      </rPr>
      <t>排水処理施設</t>
    </r>
    <r>
      <rPr>
        <sz val="9"/>
        <rFont val="ＭＳ 明朝"/>
        <family val="1"/>
      </rPr>
      <t>(</t>
    </r>
    <r>
      <rPr>
        <sz val="9"/>
        <rFont val="明朝"/>
        <family val="1"/>
      </rPr>
      <t>建築</t>
    </r>
    <r>
      <rPr>
        <sz val="9"/>
        <rFont val="ＭＳ 明朝"/>
        <family val="1"/>
      </rPr>
      <t>)</t>
    </r>
  </si>
  <si>
    <r>
      <t>キ</t>
    </r>
    <r>
      <rPr>
        <sz val="9"/>
        <rFont val="ＭＳ 明朝"/>
        <family val="1"/>
      </rPr>
      <t xml:space="preserve"> </t>
    </r>
    <r>
      <rPr>
        <sz val="9"/>
        <rFont val="明朝"/>
        <family val="1"/>
      </rPr>
      <t>排水処理施設</t>
    </r>
    <r>
      <rPr>
        <sz val="9"/>
        <rFont val="ＭＳ 明朝"/>
        <family val="1"/>
      </rPr>
      <t>(</t>
    </r>
    <r>
      <rPr>
        <sz val="9"/>
        <rFont val="明朝"/>
        <family val="1"/>
      </rPr>
      <t>機械</t>
    </r>
    <r>
      <rPr>
        <sz val="9"/>
        <rFont val="ＭＳ 明朝"/>
        <family val="1"/>
      </rPr>
      <t>)</t>
    </r>
  </si>
  <si>
    <r>
      <t>ク</t>
    </r>
    <r>
      <rPr>
        <sz val="9"/>
        <rFont val="ＭＳ 明朝"/>
        <family val="1"/>
      </rPr>
      <t xml:space="preserve"> </t>
    </r>
    <r>
      <rPr>
        <sz val="9"/>
        <rFont val="明朝"/>
        <family val="1"/>
      </rPr>
      <t>配水池</t>
    </r>
    <r>
      <rPr>
        <sz val="9"/>
        <rFont val="ＭＳ 明朝"/>
        <family val="1"/>
      </rPr>
      <t>(</t>
    </r>
    <r>
      <rPr>
        <sz val="9"/>
        <rFont val="明朝"/>
        <family val="1"/>
      </rPr>
      <t>建築</t>
    </r>
    <r>
      <rPr>
        <sz val="9"/>
        <rFont val="ＭＳ 明朝"/>
        <family val="1"/>
      </rPr>
      <t>)</t>
    </r>
  </si>
  <si>
    <r>
      <t>ケ</t>
    </r>
    <r>
      <rPr>
        <sz val="9"/>
        <rFont val="ＭＳ 明朝"/>
        <family val="1"/>
      </rPr>
      <t xml:space="preserve"> </t>
    </r>
    <r>
      <rPr>
        <sz val="9"/>
        <rFont val="明朝"/>
        <family val="1"/>
      </rPr>
      <t>配水池</t>
    </r>
    <r>
      <rPr>
        <sz val="9"/>
        <rFont val="ＭＳ 明朝"/>
        <family val="1"/>
      </rPr>
      <t>(</t>
    </r>
    <r>
      <rPr>
        <sz val="9"/>
        <rFont val="明朝"/>
        <family val="1"/>
      </rPr>
      <t>土木構造物</t>
    </r>
    <r>
      <rPr>
        <sz val="9"/>
        <rFont val="ＭＳ 明朝"/>
        <family val="1"/>
      </rPr>
      <t>)</t>
    </r>
  </si>
  <si>
    <r>
      <t>コ</t>
    </r>
    <r>
      <rPr>
        <sz val="9"/>
        <rFont val="ＭＳ 明朝"/>
        <family val="1"/>
      </rPr>
      <t xml:space="preserve"> </t>
    </r>
    <r>
      <rPr>
        <sz val="9"/>
        <rFont val="明朝"/>
        <family val="1"/>
      </rPr>
      <t>薬品設備</t>
    </r>
    <r>
      <rPr>
        <sz val="9"/>
        <rFont val="ＭＳ 明朝"/>
        <family val="1"/>
      </rPr>
      <t>(</t>
    </r>
    <r>
      <rPr>
        <sz val="9"/>
        <rFont val="明朝"/>
        <family val="1"/>
      </rPr>
      <t>機械</t>
    </r>
    <r>
      <rPr>
        <sz val="9"/>
        <rFont val="ＭＳ 明朝"/>
        <family val="1"/>
      </rPr>
      <t>)</t>
    </r>
  </si>
  <si>
    <r>
      <t>サ</t>
    </r>
    <r>
      <rPr>
        <sz val="9"/>
        <rFont val="ＭＳ 明朝"/>
        <family val="1"/>
      </rPr>
      <t xml:space="preserve"> </t>
    </r>
    <r>
      <rPr>
        <sz val="9"/>
        <rFont val="明朝"/>
        <family val="1"/>
      </rPr>
      <t>場内配管</t>
    </r>
    <r>
      <rPr>
        <sz val="9"/>
        <rFont val="ＭＳ 明朝"/>
        <family val="1"/>
      </rPr>
      <t>(</t>
    </r>
    <r>
      <rPr>
        <sz val="9"/>
        <rFont val="明朝"/>
        <family val="1"/>
      </rPr>
      <t>建築･土木構造物</t>
    </r>
    <r>
      <rPr>
        <sz val="9"/>
        <rFont val="ＭＳ 明朝"/>
        <family val="1"/>
      </rPr>
      <t>)</t>
    </r>
  </si>
  <si>
    <r>
      <t>シ</t>
    </r>
    <r>
      <rPr>
        <sz val="9"/>
        <rFont val="ＭＳ 明朝"/>
        <family val="1"/>
      </rPr>
      <t xml:space="preserve"> </t>
    </r>
    <r>
      <rPr>
        <sz val="9"/>
        <rFont val="明朝"/>
        <family val="1"/>
      </rPr>
      <t>電気設備</t>
    </r>
  </si>
  <si>
    <r>
      <t>ス</t>
    </r>
    <r>
      <rPr>
        <sz val="9"/>
        <rFont val="ＭＳ 明朝"/>
        <family val="1"/>
      </rPr>
      <t xml:space="preserve"> </t>
    </r>
    <r>
      <rPr>
        <sz val="9"/>
        <rFont val="明朝"/>
        <family val="1"/>
      </rPr>
      <t>計装設備</t>
    </r>
  </si>
  <si>
    <r>
      <t>セ</t>
    </r>
    <r>
      <rPr>
        <sz val="9"/>
        <rFont val="ＭＳ 明朝"/>
        <family val="1"/>
      </rPr>
      <t xml:space="preserve"> </t>
    </r>
    <r>
      <rPr>
        <sz val="9"/>
        <rFont val="明朝"/>
        <family val="1"/>
      </rPr>
      <t>監視制御設備</t>
    </r>
  </si>
  <si>
    <r>
      <t>ソ</t>
    </r>
    <r>
      <rPr>
        <sz val="9"/>
        <rFont val="ＭＳ 明朝"/>
        <family val="1"/>
      </rPr>
      <t xml:space="preserve"> </t>
    </r>
    <r>
      <rPr>
        <sz val="9"/>
        <rFont val="明朝"/>
        <family val="1"/>
      </rPr>
      <t>外構工事</t>
    </r>
  </si>
  <si>
    <r>
      <t>タ</t>
    </r>
    <r>
      <rPr>
        <sz val="9"/>
        <rFont val="ＭＳ 明朝"/>
        <family val="1"/>
      </rPr>
      <t xml:space="preserve"> </t>
    </r>
    <r>
      <rPr>
        <sz val="9"/>
        <rFont val="明朝"/>
        <family val="1"/>
      </rPr>
      <t>第</t>
    </r>
    <r>
      <rPr>
        <sz val="9"/>
        <rFont val="ＭＳ 明朝"/>
        <family val="1"/>
      </rPr>
      <t>1</t>
    </r>
    <r>
      <rPr>
        <sz val="9"/>
        <rFont val="明朝"/>
        <family val="1"/>
      </rPr>
      <t>段階撤去工事</t>
    </r>
  </si>
  <si>
    <r>
      <t>チ</t>
    </r>
    <r>
      <rPr>
        <sz val="9"/>
        <rFont val="ＭＳ 明朝"/>
        <family val="1"/>
      </rPr>
      <t xml:space="preserve"> </t>
    </r>
    <r>
      <rPr>
        <sz val="9"/>
        <rFont val="明朝"/>
        <family val="1"/>
      </rPr>
      <t>第</t>
    </r>
    <r>
      <rPr>
        <sz val="9"/>
        <rFont val="ＭＳ 明朝"/>
        <family val="1"/>
      </rPr>
      <t>2</t>
    </r>
    <r>
      <rPr>
        <sz val="9"/>
        <rFont val="明朝"/>
        <family val="1"/>
      </rPr>
      <t>段階撤去工事</t>
    </r>
  </si>
  <si>
    <r>
      <t>ツ</t>
    </r>
    <r>
      <rPr>
        <sz val="9"/>
        <rFont val="ＭＳ 明朝"/>
        <family val="1"/>
      </rPr>
      <t xml:space="preserve"> </t>
    </r>
    <r>
      <rPr>
        <sz val="9"/>
        <rFont val="明朝"/>
        <family val="1"/>
      </rPr>
      <t>その他工事</t>
    </r>
  </si>
  <si>
    <r>
      <t>テ</t>
    </r>
    <r>
      <rPr>
        <sz val="9"/>
        <rFont val="ＭＳ 明朝"/>
        <family val="1"/>
      </rPr>
      <t xml:space="preserve"> </t>
    </r>
    <r>
      <rPr>
        <sz val="9"/>
        <rFont val="明朝"/>
        <family val="1"/>
      </rPr>
      <t>試運転</t>
    </r>
  </si>
  <si>
    <t>（様式Ⅲ－53－①・②）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</si>
  <si>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</si>
  <si>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</si>
  <si>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</si>
  <si>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</si>
  <si>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</si>
  <si>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</si>
  <si>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</si>
  <si>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</si>
  <si>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</si>
  <si>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</si>
  <si>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</si>
  <si>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</si>
  <si>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</si>
  <si>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</si>
  <si>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</si>
  <si>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</si>
  <si>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</si>
  <si>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</si>
  <si>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</si>
  <si>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</si>
  <si>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</si>
  <si>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</si>
  <si>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24h</t>
  </si>
  <si>
    <t>25h</t>
  </si>
  <si>
    <t>26h</t>
  </si>
  <si>
    <t>27h</t>
  </si>
  <si>
    <t>28h</t>
  </si>
  <si>
    <t>29h</t>
  </si>
  <si>
    <t>30h</t>
  </si>
  <si>
    <t>31h</t>
  </si>
  <si>
    <t>32h</t>
  </si>
  <si>
    <t>33h</t>
  </si>
  <si>
    <t>34h</t>
  </si>
  <si>
    <t>35h</t>
  </si>
  <si>
    <t>36h</t>
  </si>
  <si>
    <t>37h</t>
  </si>
  <si>
    <t>38h</t>
  </si>
  <si>
    <t>39h</t>
  </si>
  <si>
    <t>40h</t>
  </si>
  <si>
    <t>41h</t>
  </si>
  <si>
    <t>42h</t>
  </si>
  <si>
    <t>43h</t>
  </si>
  <si>
    <t>44h</t>
  </si>
  <si>
    <t>45h</t>
  </si>
  <si>
    <t>46h</t>
  </si>
  <si>
    <t>47h</t>
  </si>
  <si>
    <t>48h</t>
  </si>
  <si>
    <t>備考（計算式）</t>
  </si>
  <si>
    <r>
      <t>（m</t>
    </r>
    <r>
      <rPr>
        <vertAlign val="superscript"/>
        <sz val="8"/>
        <color indexed="8"/>
        <rFont val="ＭＳ ゴシック"/>
        <family val="3"/>
      </rPr>
      <t>3</t>
    </r>
    <r>
      <rPr>
        <sz val="8"/>
        <color indexed="8"/>
        <rFont val="ＭＳ ゴシック"/>
        <family val="3"/>
      </rPr>
      <t>/時）</t>
    </r>
  </si>
  <si>
    <t>（kgDS/時）</t>
  </si>
  <si>
    <t>（L/時）</t>
  </si>
  <si>
    <t>（kgDS/時）</t>
  </si>
  <si>
    <r>
      <t>（m</t>
    </r>
    <r>
      <rPr>
        <vertAlign val="superscript"/>
        <sz val="8"/>
        <color indexed="8"/>
        <rFont val="ＭＳ ゴシック"/>
        <family val="3"/>
      </rPr>
      <t>3</t>
    </r>
    <r>
      <rPr>
        <sz val="8"/>
        <color indexed="8"/>
        <rFont val="ＭＳ ゴシック"/>
        <family val="3"/>
      </rPr>
      <t>/時）</t>
    </r>
  </si>
  <si>
    <t>10E×10M</t>
  </si>
  <si>
    <t>（m/時）</t>
  </si>
  <si>
    <r>
      <t>（m</t>
    </r>
    <r>
      <rPr>
        <vertAlign val="superscript"/>
        <sz val="8"/>
        <color indexed="8"/>
        <rFont val="ＭＳ ゴシック"/>
        <family val="3"/>
      </rPr>
      <t>3</t>
    </r>
    <r>
      <rPr>
        <sz val="8"/>
        <color indexed="8"/>
        <rFont val="ＭＳ ゴシック"/>
        <family val="3"/>
      </rPr>
      <t>/時）</t>
    </r>
  </si>
  <si>
    <t>（kgDS/時）</t>
  </si>
  <si>
    <r>
      <t>（m</t>
    </r>
    <r>
      <rPr>
        <vertAlign val="superscript"/>
        <sz val="8"/>
        <color indexed="8"/>
        <rFont val="ＭＳ ゴシック"/>
        <family val="3"/>
      </rPr>
      <t>3</t>
    </r>
    <r>
      <rPr>
        <sz val="8"/>
        <color indexed="8"/>
        <rFont val="ＭＳ ゴシック"/>
        <family val="3"/>
      </rPr>
      <t>/時）</t>
    </r>
  </si>
  <si>
    <t>(102)</t>
  </si>
  <si>
    <t>膜ろ過設備回収率</t>
  </si>
  <si>
    <t>（％）</t>
  </si>
  <si>
    <t>(103)</t>
  </si>
  <si>
    <r>
      <t>（m</t>
    </r>
    <r>
      <rPr>
        <vertAlign val="superscript"/>
        <sz val="8"/>
        <color indexed="8"/>
        <rFont val="ＭＳ ゴシック"/>
        <family val="3"/>
      </rPr>
      <t>3</t>
    </r>
    <r>
      <rPr>
        <sz val="8"/>
        <color indexed="8"/>
        <rFont val="ＭＳ ゴシック"/>
        <family val="3"/>
      </rPr>
      <t>/時）</t>
    </r>
  </si>
  <si>
    <t>(8)</t>
  </si>
  <si>
    <t>(10)</t>
  </si>
  <si>
    <t>(104)</t>
  </si>
  <si>
    <t>(105)</t>
  </si>
  <si>
    <r>
      <t>（m</t>
    </r>
    <r>
      <rPr>
        <vertAlign val="superscript"/>
        <sz val="8"/>
        <color indexed="8"/>
        <rFont val="ＭＳ ゴシック"/>
        <family val="3"/>
      </rPr>
      <t>3</t>
    </r>
    <r>
      <rPr>
        <sz val="8"/>
        <color indexed="8"/>
        <rFont val="ＭＳ ゴシック"/>
        <family val="3"/>
      </rPr>
      <t>/時）</t>
    </r>
  </si>
  <si>
    <t>(11)</t>
  </si>
  <si>
    <r>
      <t>（m</t>
    </r>
    <r>
      <rPr>
        <vertAlign val="superscript"/>
        <sz val="8"/>
        <color indexed="8"/>
        <rFont val="ＭＳ ゴシック"/>
        <family val="3"/>
      </rPr>
      <t>3</t>
    </r>
    <r>
      <rPr>
        <sz val="8"/>
        <color indexed="8"/>
        <rFont val="ＭＳ ゴシック"/>
        <family val="3"/>
      </rPr>
      <t>/時）</t>
    </r>
  </si>
  <si>
    <t>(102)</t>
  </si>
  <si>
    <t>(109)</t>
  </si>
  <si>
    <r>
      <t>（m</t>
    </r>
    <r>
      <rPr>
        <vertAlign val="superscript"/>
        <sz val="8"/>
        <color indexed="8"/>
        <rFont val="ＭＳ ゴシック"/>
        <family val="3"/>
      </rPr>
      <t>3</t>
    </r>
    <r>
      <rPr>
        <sz val="8"/>
        <color indexed="8"/>
        <rFont val="ＭＳ ゴシック"/>
        <family val="3"/>
      </rPr>
      <t>/時）</t>
    </r>
  </si>
  <si>
    <t>(112)</t>
  </si>
  <si>
    <t>（TON/時）</t>
  </si>
  <si>
    <t>(113)</t>
  </si>
  <si>
    <r>
      <t>（m</t>
    </r>
    <r>
      <rPr>
        <vertAlign val="superscript"/>
        <sz val="8"/>
        <color indexed="8"/>
        <rFont val="ＭＳ ゴシック"/>
        <family val="3"/>
      </rPr>
      <t>3</t>
    </r>
    <r>
      <rPr>
        <sz val="8"/>
        <color indexed="8"/>
        <rFont val="ＭＳ ゴシック"/>
        <family val="3"/>
      </rPr>
      <t>/時）</t>
    </r>
  </si>
  <si>
    <t>(10)</t>
  </si>
  <si>
    <t>(110)</t>
  </si>
  <si>
    <t>回収系膜ろ過設備回収率</t>
  </si>
  <si>
    <t>(114)</t>
  </si>
  <si>
    <t>回収率</t>
  </si>
  <si>
    <t>（％）</t>
  </si>
  <si>
    <t>1h</t>
  </si>
  <si>
    <t>（℃）</t>
  </si>
  <si>
    <t>原水濁度</t>
  </si>
  <si>
    <t>（度）</t>
  </si>
  <si>
    <t>ｐＨ</t>
  </si>
  <si>
    <t>（－）</t>
  </si>
  <si>
    <t>(101)</t>
  </si>
  <si>
    <t>(7)</t>
  </si>
  <si>
    <r>
      <t>（m</t>
    </r>
    <r>
      <rPr>
        <vertAlign val="superscript"/>
        <sz val="8"/>
        <color indexed="8"/>
        <rFont val="ＭＳ ゴシック"/>
        <family val="3"/>
      </rPr>
      <t>3</t>
    </r>
    <r>
      <rPr>
        <sz val="8"/>
        <color indexed="8"/>
        <rFont val="ＭＳ ゴシック"/>
        <family val="3"/>
      </rPr>
      <t>/時）</t>
    </r>
  </si>
  <si>
    <t>（様式Ⅲ－63）</t>
  </si>
  <si>
    <t>様式Ⅳ-8
分類</t>
  </si>
  <si>
    <t>区分</t>
  </si>
  <si>
    <t>名称</t>
  </si>
  <si>
    <t>維持管理費用
上段：工種
下段：金額</t>
  </si>
  <si>
    <t>維持管理期間</t>
  </si>
  <si>
    <t>維持管理期間</t>
  </si>
  <si>
    <t>合計</t>
  </si>
  <si>
    <t>1年目</t>
  </si>
  <si>
    <t>2年目</t>
  </si>
  <si>
    <t>3年目</t>
  </si>
  <si>
    <t>4年目</t>
  </si>
  <si>
    <t>5年目</t>
  </si>
  <si>
    <t>6年目</t>
  </si>
  <si>
    <t>7年目</t>
  </si>
  <si>
    <t>8年目</t>
  </si>
  <si>
    <t>9年目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</si>
  <si>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</si>
  <si>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</si>
  <si>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</si>
  <si>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</si>
  <si>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</si>
  <si>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</si>
  <si>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</si>
  <si>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</si>
  <si>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</si>
  <si>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</si>
  <si>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</si>
  <si>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第１</t>
  </si>
  <si>
    <t>第２</t>
  </si>
  <si>
    <t>第３</t>
  </si>
  <si>
    <t>第４</t>
  </si>
  <si>
    <t>浄水施設</t>
  </si>
  <si>
    <t>浄水施設主要施設リスト
（建築・土木構造物）</t>
  </si>
  <si>
    <t>膜ろ過棟</t>
  </si>
  <si>
    <t>工種</t>
  </si>
  <si>
    <t>-</t>
  </si>
  <si>
    <t>屋根修繕</t>
  </si>
  <si>
    <t>-</t>
  </si>
  <si>
    <t>上記費用</t>
  </si>
  <si>
    <t>浄水施設主要設備リスト
（機械設備）</t>
  </si>
  <si>
    <t>配水池</t>
  </si>
  <si>
    <t>配水池及び主要設備リスト</t>
  </si>
  <si>
    <t>薬品設備</t>
  </si>
  <si>
    <t>薬品設備主要設備リスト</t>
  </si>
  <si>
    <t>事業者用管理棟</t>
  </si>
  <si>
    <t>排水処理施設</t>
  </si>
  <si>
    <t>排水処理主要施設リスト
（建築・土木構造物）</t>
  </si>
  <si>
    <t>排水処理主要施設リスト
（機械設備）</t>
  </si>
  <si>
    <t>電気設備</t>
  </si>
  <si>
    <t>電気設備主要設備リスト</t>
  </si>
  <si>
    <t>計装設備</t>
  </si>
  <si>
    <t>計装設備主要設備リスト</t>
  </si>
  <si>
    <t>監視制御主要設備リスト</t>
  </si>
  <si>
    <t>場内配管</t>
  </si>
  <si>
    <t>場内配管主要リスト</t>
  </si>
  <si>
    <t>その他必要な附帯施設</t>
  </si>
  <si>
    <t>場内整備附帯施設主要施設リスト</t>
  </si>
  <si>
    <t>年別保守管理計算書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</si>
</sst>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#,##0.0;[Red]\-#,##0.0"/>
    <numFmt numFmtId="182" formatCode="#,##0;\-#,##0;&quot;-&quot;"/>
    <numFmt numFmtId="183" formatCode="0.0_);[Red]\(0.0\)"/>
    <numFmt numFmtId="184" formatCode="0_);[Red]\(0\)"/>
    <numFmt numFmtId="185" formatCode="0.0_ "/>
    <numFmt numFmtId="186" formatCode="#,##0.0_ "/>
    <numFmt numFmtId="187" formatCode="0_ "/>
    <numFmt numFmtId="188" formatCode="0.00_ "/>
    <numFmt numFmtId="189" formatCode="#,##0.00_ "/>
    <numFmt numFmtId="190" formatCode="0.000_ "/>
    <numFmt numFmtId="191" formatCode="0.00_);[Red]\(0.00\)"/>
    <numFmt numFmtId="192" formatCode="#,##0.0"/>
    <numFmt numFmtId="193" formatCode="0.0"/>
    <numFmt numFmtId="194" formatCode="#,##0.000"/>
    <numFmt numFmtId="195" formatCode="0.000_);[Red]\(0.000\)"/>
    <numFmt numFmtId="196" formatCode="0&quot;%&quot;"/>
    <numFmt numFmtId="197" formatCode="0.00&quot;）&quot;"/>
    <numFmt numFmtId="198" formatCode="0.0&quot;kW&quot;"/>
    <numFmt numFmtId="199" formatCode="#,##0_ "/>
    <numFmt numFmtId="200" formatCode="&quot;＝&quot;0.00"/>
    <numFmt numFmtId="201" formatCode="#,##0.0000"/>
    <numFmt numFmtId="202" formatCode="0.0000"/>
    <numFmt numFmtId="203" formatCode="0.00000"/>
    <numFmt numFmtId="204" formatCode="0.000000"/>
    <numFmt numFmtId="205" formatCode="0.0000000"/>
    <numFmt numFmtId="206" formatCode="0.00000000"/>
    <numFmt numFmtId="207" formatCode="0E+00"/>
    <numFmt numFmtId="208" formatCode="0.0E+00"/>
    <numFmt numFmtId="209" formatCode="\(#,##0"/>
    <numFmt numFmtId="210" formatCode="#,##0&quot;円&quot;"/>
    <numFmt numFmtId="211" formatCode="&quot;全量の&quot;0"/>
    <numFmt numFmtId="212" formatCode="mmm\-yyyy"/>
    <numFmt numFmtId="213" formatCode="[h]:mm"/>
    <numFmt numFmtId="214" formatCode="0.0%"/>
    <numFmt numFmtId="215" formatCode="mm"/>
    <numFmt numFmtId="216" formatCode="#,##0.000;[Red]\-#,##0.000"/>
    <numFmt numFmtId="217" formatCode="#,##0.0_ ;[Red]\-#,##0.0\ "/>
    <numFmt numFmtId="218" formatCode="0.000%"/>
    <numFmt numFmtId="219" formatCode="#,##0.00&quot;m3&quot;"/>
    <numFmt numFmtId="220" formatCode="#,##0.0&quot;m3&quot;"/>
    <numFmt numFmtId="221" formatCode="#,##0&quot;m3&quot;"/>
    <numFmt numFmtId="222" formatCode="#,##0.0000;[Red]\-#,##0.0000"/>
    <numFmt numFmtId="223" formatCode="#,##0&quot;㎥&quot;"/>
    <numFmt numFmtId="224" formatCode="0.000000_ "/>
    <numFmt numFmtId="225" formatCode="0.00000_ "/>
    <numFmt numFmtId="226" formatCode="0.0000_ "/>
    <numFmt numFmtId="227" formatCode="#,##0.00_);[Red]\(#,##0.00\)"/>
    <numFmt numFmtId="228" formatCode="#,##0.0_);[Red]\(#,##0.0\)"/>
    <numFmt numFmtId="229" formatCode="#,##0;&quot;△ &quot;#,##0"/>
  </numFmts>
  <fonts count="30"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ゴシック"/>
      <family val="3"/>
    </font>
    <font>
      <sz val="14"/>
      <name val="ＭＳ 明朝"/>
      <family val="1"/>
    </font>
    <font>
      <sz val="8"/>
      <color indexed="8"/>
      <name val="ＭＳ ゴシック"/>
      <family val="3"/>
    </font>
    <font>
      <vertAlign val="superscript"/>
      <sz val="8"/>
      <color indexed="8"/>
      <name val="ＭＳ ゴシック"/>
      <family val="3"/>
    </font>
    <font>
      <sz val="8"/>
      <color indexed="10"/>
      <name val="ＭＳ ゴシック"/>
      <family val="3"/>
    </font>
    <font>
      <b/>
      <sz val="8"/>
      <color indexed="8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0.5"/>
      <name val="ＭＳ ゴシック"/>
      <family val="3"/>
    </font>
    <font>
      <sz val="6"/>
      <name val="ＭＳ ゴシック"/>
      <family val="3"/>
    </font>
    <font>
      <sz val="9"/>
      <name val="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8"/>
      <name val="ＭＳ ゴシック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26" fillId="0" borderId="0">
      <alignment vertical="center"/>
      <protection/>
    </xf>
    <xf numFmtId="0" fontId="2" fillId="0" borderId="0" applyNumberFormat="0" applyFill="0" applyBorder="0" applyAlignment="0" applyProtection="0"/>
    <xf numFmtId="0" fontId="13" fillId="0" borderId="0">
      <alignment/>
      <protection/>
    </xf>
  </cellStyleXfs>
  <cellXfs count="204">
    <xf numFmtId="0" fontId="0" fillId="0" borderId="0" xfId="0" applyAlignment="1">
      <alignment vertical="center"/>
    </xf>
    <xf numFmtId="0" fontId="3" fillId="0" borderId="0" xfId="0" applyFont="1" applyFill="1" applyAlignment="1">
      <alignment horizontal="right" vertical="center"/>
    </xf>
    <xf numFmtId="0" fontId="14" fillId="0" borderId="3" xfId="30" applyFont="1" applyFill="1" applyBorder="1" applyAlignment="1">
      <alignment horizontal="center" vertical="center" shrinkToFit="1"/>
      <protection/>
    </xf>
    <xf numFmtId="49" fontId="14" fillId="0" borderId="4" xfId="30" applyNumberFormat="1" applyFont="1" applyFill="1" applyBorder="1" applyAlignment="1">
      <alignment horizontal="center" vertical="center" shrinkToFit="1"/>
      <protection/>
    </xf>
    <xf numFmtId="0" fontId="14" fillId="0" borderId="0" xfId="30" applyFont="1" applyFill="1" applyBorder="1" applyAlignment="1">
      <alignment vertical="center"/>
      <protection/>
    </xf>
    <xf numFmtId="49" fontId="14" fillId="2" borderId="3" xfId="30" applyNumberFormat="1" applyFont="1" applyFill="1" applyBorder="1" applyAlignment="1">
      <alignment horizontal="center" vertical="center"/>
      <protection/>
    </xf>
    <xf numFmtId="0" fontId="14" fillId="2" borderId="4" xfId="30" applyFont="1" applyFill="1" applyBorder="1" applyAlignment="1">
      <alignment horizontal="left" vertical="center"/>
      <protection/>
    </xf>
    <xf numFmtId="0" fontId="14" fillId="2" borderId="5" xfId="30" applyFont="1" applyFill="1" applyBorder="1" applyAlignment="1">
      <alignment horizontal="right" vertical="center"/>
      <protection/>
    </xf>
    <xf numFmtId="3" fontId="16" fillId="2" borderId="3" xfId="30" applyNumberFormat="1" applyFont="1" applyFill="1" applyBorder="1" applyAlignment="1">
      <alignment vertical="center"/>
      <protection/>
    </xf>
    <xf numFmtId="3" fontId="16" fillId="2" borderId="3" xfId="30" applyNumberFormat="1" applyFont="1" applyFill="1" applyBorder="1" applyAlignment="1">
      <alignment horizontal="left" vertical="center"/>
      <protection/>
    </xf>
    <xf numFmtId="0" fontId="14" fillId="2" borderId="0" xfId="30" applyFont="1" applyFill="1" applyBorder="1" applyAlignment="1">
      <alignment vertical="center"/>
      <protection/>
    </xf>
    <xf numFmtId="193" fontId="16" fillId="2" borderId="3" xfId="30" applyNumberFormat="1" applyFont="1" applyFill="1" applyBorder="1" applyAlignment="1">
      <alignment vertical="center"/>
      <protection/>
    </xf>
    <xf numFmtId="193" fontId="16" fillId="2" borderId="3" xfId="30" applyNumberFormat="1" applyFont="1" applyFill="1" applyBorder="1" applyAlignment="1">
      <alignment horizontal="left" vertical="center"/>
      <protection/>
    </xf>
    <xf numFmtId="2" fontId="16" fillId="2" borderId="3" xfId="30" applyNumberFormat="1" applyFont="1" applyFill="1" applyBorder="1" applyAlignment="1">
      <alignment vertical="center"/>
      <protection/>
    </xf>
    <xf numFmtId="2" fontId="16" fillId="2" borderId="3" xfId="30" applyNumberFormat="1" applyFont="1" applyFill="1" applyBorder="1" applyAlignment="1">
      <alignment horizontal="left" vertical="center"/>
      <protection/>
    </xf>
    <xf numFmtId="0" fontId="14" fillId="2" borderId="4" xfId="30" applyFont="1" applyFill="1" applyBorder="1" applyAlignment="1">
      <alignment vertical="center"/>
      <protection/>
    </xf>
    <xf numFmtId="49" fontId="14" fillId="3" borderId="3" xfId="30" applyNumberFormat="1" applyFont="1" applyFill="1" applyBorder="1" applyAlignment="1">
      <alignment horizontal="center" vertical="center"/>
      <protection/>
    </xf>
    <xf numFmtId="0" fontId="14" fillId="3" borderId="4" xfId="30" applyFont="1" applyFill="1" applyBorder="1" applyAlignment="1">
      <alignment vertical="center"/>
      <protection/>
    </xf>
    <xf numFmtId="0" fontId="14" fillId="3" borderId="5" xfId="30" applyFont="1" applyFill="1" applyBorder="1" applyAlignment="1">
      <alignment horizontal="right" vertical="center" shrinkToFit="1"/>
      <protection/>
    </xf>
    <xf numFmtId="3" fontId="14" fillId="3" borderId="3" xfId="30" applyNumberFormat="1" applyFont="1" applyFill="1" applyBorder="1" applyAlignment="1">
      <alignment vertical="center"/>
      <protection/>
    </xf>
    <xf numFmtId="3" fontId="14" fillId="3" borderId="3" xfId="30" applyNumberFormat="1" applyFont="1" applyFill="1" applyBorder="1" applyAlignment="1">
      <alignment horizontal="left" vertical="center"/>
      <protection/>
    </xf>
    <xf numFmtId="0" fontId="14" fillId="3" borderId="0" xfId="30" applyFont="1" applyFill="1" applyBorder="1" applyAlignment="1">
      <alignment vertical="center"/>
      <protection/>
    </xf>
    <xf numFmtId="0" fontId="14" fillId="0" borderId="6" xfId="30" applyFont="1" applyFill="1" applyBorder="1" applyAlignment="1">
      <alignment horizontal="left" vertical="center"/>
      <protection/>
    </xf>
    <xf numFmtId="49" fontId="14" fillId="0" borderId="7" xfId="30" applyNumberFormat="1" applyFont="1" applyFill="1" applyBorder="1" applyAlignment="1">
      <alignment horizontal="center" vertical="center"/>
      <protection/>
    </xf>
    <xf numFmtId="0" fontId="14" fillId="0" borderId="7" xfId="30" applyFont="1" applyFill="1" applyBorder="1" applyAlignment="1">
      <alignment vertical="center" shrinkToFit="1"/>
      <protection/>
    </xf>
    <xf numFmtId="0" fontId="14" fillId="0" borderId="8" xfId="30" applyFont="1" applyFill="1" applyBorder="1" applyAlignment="1">
      <alignment horizontal="right" vertical="center" shrinkToFit="1"/>
      <protection/>
    </xf>
    <xf numFmtId="2" fontId="14" fillId="0" borderId="6" xfId="30" applyNumberFormat="1" applyFont="1" applyFill="1" applyBorder="1" applyAlignment="1">
      <alignment horizontal="right" vertical="center" shrinkToFit="1"/>
      <protection/>
    </xf>
    <xf numFmtId="2" fontId="14" fillId="0" borderId="6" xfId="30" applyNumberFormat="1" applyFont="1" applyFill="1" applyBorder="1" applyAlignment="1">
      <alignment horizontal="left" vertical="center" shrinkToFit="1"/>
      <protection/>
    </xf>
    <xf numFmtId="0" fontId="14" fillId="3" borderId="9" xfId="30" applyFont="1" applyFill="1" applyBorder="1" applyAlignment="1">
      <alignment horizontal="left" vertical="center" shrinkToFit="1"/>
      <protection/>
    </xf>
    <xf numFmtId="0" fontId="14" fillId="3" borderId="4" xfId="30" applyFont="1" applyFill="1" applyBorder="1" applyAlignment="1">
      <alignment vertical="center" shrinkToFit="1"/>
      <protection/>
    </xf>
    <xf numFmtId="38" fontId="14" fillId="3" borderId="3" xfId="26" applyFont="1" applyFill="1" applyBorder="1" applyAlignment="1">
      <alignment horizontal="right" vertical="center"/>
    </xf>
    <xf numFmtId="38" fontId="14" fillId="3" borderId="3" xfId="26" applyFont="1" applyFill="1" applyBorder="1" applyAlignment="1">
      <alignment horizontal="left" vertical="center"/>
    </xf>
    <xf numFmtId="3" fontId="14" fillId="3" borderId="3" xfId="26" applyNumberFormat="1" applyFont="1" applyFill="1" applyBorder="1" applyAlignment="1">
      <alignment horizontal="right" vertical="center"/>
    </xf>
    <xf numFmtId="3" fontId="14" fillId="3" borderId="3" xfId="26" applyNumberFormat="1" applyFont="1" applyFill="1" applyBorder="1" applyAlignment="1">
      <alignment horizontal="left" vertical="center"/>
    </xf>
    <xf numFmtId="0" fontId="14" fillId="0" borderId="9" xfId="30" applyFont="1" applyFill="1" applyBorder="1" applyAlignment="1">
      <alignment horizontal="left" vertical="center" shrinkToFit="1"/>
      <protection/>
    </xf>
    <xf numFmtId="49" fontId="14" fillId="0" borderId="3" xfId="30" applyNumberFormat="1" applyFont="1" applyFill="1" applyBorder="1" applyAlignment="1">
      <alignment horizontal="center" vertical="center"/>
      <protection/>
    </xf>
    <xf numFmtId="0" fontId="14" fillId="0" borderId="4" xfId="30" applyFont="1" applyFill="1" applyBorder="1" applyAlignment="1">
      <alignment vertical="center" shrinkToFit="1"/>
      <protection/>
    </xf>
    <xf numFmtId="0" fontId="14" fillId="0" borderId="5" xfId="30" applyFont="1" applyFill="1" applyBorder="1" applyAlignment="1">
      <alignment horizontal="right" vertical="center" shrinkToFit="1"/>
      <protection/>
    </xf>
    <xf numFmtId="1" fontId="14" fillId="0" borderId="3" xfId="26" applyNumberFormat="1" applyFont="1" applyFill="1" applyBorder="1" applyAlignment="1">
      <alignment horizontal="right" vertical="center"/>
    </xf>
    <xf numFmtId="1" fontId="14" fillId="0" borderId="3" xfId="26" applyNumberFormat="1" applyFont="1" applyFill="1" applyBorder="1" applyAlignment="1">
      <alignment horizontal="left" vertical="center"/>
    </xf>
    <xf numFmtId="0" fontId="14" fillId="0" borderId="3" xfId="30" applyFont="1" applyFill="1" applyBorder="1" applyAlignment="1">
      <alignment horizontal="left" vertical="center" shrinkToFit="1"/>
      <protection/>
    </xf>
    <xf numFmtId="1" fontId="14" fillId="0" borderId="3" xfId="30" applyNumberFormat="1" applyFont="1" applyFill="1" applyBorder="1" applyAlignment="1">
      <alignment horizontal="right" vertical="center"/>
      <protection/>
    </xf>
    <xf numFmtId="1" fontId="14" fillId="0" borderId="3" xfId="30" applyNumberFormat="1" applyFont="1" applyFill="1" applyBorder="1" applyAlignment="1">
      <alignment horizontal="left" vertical="center"/>
      <protection/>
    </xf>
    <xf numFmtId="0" fontId="14" fillId="3" borderId="3" xfId="30" applyFont="1" applyFill="1" applyBorder="1" applyAlignment="1">
      <alignment horizontal="left" vertical="center" shrinkToFit="1"/>
      <protection/>
    </xf>
    <xf numFmtId="49" fontId="14" fillId="3" borderId="4" xfId="30" applyNumberFormat="1" applyFont="1" applyFill="1" applyBorder="1" applyAlignment="1">
      <alignment horizontal="center" vertical="center" shrinkToFit="1"/>
      <protection/>
    </xf>
    <xf numFmtId="3" fontId="14" fillId="3" borderId="3" xfId="30" applyNumberFormat="1" applyFont="1" applyFill="1" applyBorder="1" applyAlignment="1">
      <alignment horizontal="right" vertical="center"/>
      <protection/>
    </xf>
    <xf numFmtId="1" fontId="14" fillId="3" borderId="3" xfId="30" applyNumberFormat="1" applyFont="1" applyFill="1" applyBorder="1" applyAlignment="1">
      <alignment horizontal="right" vertical="center"/>
      <protection/>
    </xf>
    <xf numFmtId="1" fontId="14" fillId="3" borderId="3" xfId="30" applyNumberFormat="1" applyFont="1" applyFill="1" applyBorder="1" applyAlignment="1">
      <alignment horizontal="left" vertical="center"/>
      <protection/>
    </xf>
    <xf numFmtId="0" fontId="14" fillId="3" borderId="4" xfId="30" applyFont="1" applyFill="1" applyBorder="1" applyAlignment="1">
      <alignment horizontal="left" vertical="center" shrinkToFit="1"/>
      <protection/>
    </xf>
    <xf numFmtId="0" fontId="14" fillId="0" borderId="4" xfId="30" applyFont="1" applyFill="1" applyBorder="1" applyAlignment="1">
      <alignment vertical="center"/>
      <protection/>
    </xf>
    <xf numFmtId="0" fontId="14" fillId="0" borderId="5" xfId="30" applyFont="1" applyFill="1" applyBorder="1" applyAlignment="1">
      <alignment horizontal="right" vertical="center"/>
      <protection/>
    </xf>
    <xf numFmtId="0" fontId="14" fillId="0" borderId="3" xfId="30" applyFont="1" applyFill="1" applyBorder="1" applyAlignment="1">
      <alignment horizontal="right" vertical="center" shrinkToFit="1"/>
      <protection/>
    </xf>
    <xf numFmtId="0" fontId="14" fillId="0" borderId="10" xfId="30" applyFont="1" applyFill="1" applyBorder="1" applyAlignment="1">
      <alignment vertical="center"/>
      <protection/>
    </xf>
    <xf numFmtId="0" fontId="14" fillId="3" borderId="5" xfId="30" applyFont="1" applyFill="1" applyBorder="1" applyAlignment="1">
      <alignment horizontal="right" vertical="center"/>
      <protection/>
    </xf>
    <xf numFmtId="38" fontId="14" fillId="3" borderId="3" xfId="26" applyFont="1" applyFill="1" applyBorder="1" applyAlignment="1">
      <alignment horizontal="right" vertical="center" shrinkToFit="1"/>
    </xf>
    <xf numFmtId="38" fontId="14" fillId="3" borderId="3" xfId="26" applyFont="1" applyFill="1" applyBorder="1" applyAlignment="1">
      <alignment horizontal="left" vertical="center" shrinkToFit="1"/>
    </xf>
    <xf numFmtId="0" fontId="14" fillId="3" borderId="3" xfId="30" applyFont="1" applyFill="1" applyBorder="1" applyAlignment="1">
      <alignment horizontal="right" vertical="center" shrinkToFit="1"/>
      <protection/>
    </xf>
    <xf numFmtId="0" fontId="14" fillId="0" borderId="4" xfId="30" applyFont="1" applyFill="1" applyBorder="1" applyAlignment="1">
      <alignment horizontal="left" vertical="center" shrinkToFit="1"/>
      <protection/>
    </xf>
    <xf numFmtId="3" fontId="14" fillId="0" borderId="3" xfId="26" applyNumberFormat="1" applyFont="1" applyFill="1" applyBorder="1" applyAlignment="1">
      <alignment horizontal="right" vertical="center"/>
    </xf>
    <xf numFmtId="3" fontId="14" fillId="0" borderId="3" xfId="26" applyNumberFormat="1" applyFont="1" applyFill="1" applyBorder="1" applyAlignment="1">
      <alignment horizontal="left" vertical="center"/>
    </xf>
    <xf numFmtId="0" fontId="17" fillId="3" borderId="3" xfId="30" applyFont="1" applyFill="1" applyBorder="1" applyAlignment="1">
      <alignment horizontal="right" vertical="center" shrinkToFit="1"/>
      <protection/>
    </xf>
    <xf numFmtId="0" fontId="14" fillId="3" borderId="4" xfId="30" applyFont="1" applyFill="1" applyBorder="1" applyAlignment="1">
      <alignment horizontal="right" vertical="center" shrinkToFit="1"/>
      <protection/>
    </xf>
    <xf numFmtId="192" fontId="14" fillId="3" borderId="3" xfId="30" applyNumberFormat="1" applyFont="1" applyFill="1" applyBorder="1" applyAlignment="1">
      <alignment horizontal="right" vertical="center"/>
      <protection/>
    </xf>
    <xf numFmtId="192" fontId="14" fillId="3" borderId="3" xfId="30" applyNumberFormat="1" applyFont="1" applyFill="1" applyBorder="1" applyAlignment="1">
      <alignment horizontal="left" vertical="center"/>
      <protection/>
    </xf>
    <xf numFmtId="3" fontId="14" fillId="3" borderId="3" xfId="30" applyNumberFormat="1" applyFont="1" applyFill="1" applyBorder="1" applyAlignment="1">
      <alignment horizontal="right" vertical="center" shrinkToFit="1"/>
      <protection/>
    </xf>
    <xf numFmtId="3" fontId="14" fillId="3" borderId="3" xfId="30" applyNumberFormat="1" applyFont="1" applyFill="1" applyBorder="1" applyAlignment="1">
      <alignment horizontal="left" vertical="center" shrinkToFit="1"/>
      <protection/>
    </xf>
    <xf numFmtId="194" fontId="14" fillId="3" borderId="3" xfId="30" applyNumberFormat="1" applyFont="1" applyFill="1" applyBorder="1" applyAlignment="1">
      <alignment horizontal="right" vertical="center"/>
      <protection/>
    </xf>
    <xf numFmtId="194" fontId="14" fillId="3" borderId="3" xfId="30" applyNumberFormat="1" applyFont="1" applyFill="1" applyBorder="1" applyAlignment="1">
      <alignment horizontal="left" vertical="center"/>
      <protection/>
    </xf>
    <xf numFmtId="49" fontId="14" fillId="3" borderId="11" xfId="30" applyNumberFormat="1" applyFont="1" applyFill="1" applyBorder="1" applyAlignment="1">
      <alignment horizontal="center" vertical="center" shrinkToFit="1"/>
      <protection/>
    </xf>
    <xf numFmtId="0" fontId="14" fillId="3" borderId="11" xfId="30" applyFont="1" applyFill="1" applyBorder="1" applyAlignment="1">
      <alignment horizontal="left" vertical="center" shrinkToFit="1"/>
      <protection/>
    </xf>
    <xf numFmtId="0" fontId="14" fillId="3" borderId="12" xfId="30" applyFont="1" applyFill="1" applyBorder="1" applyAlignment="1">
      <alignment horizontal="right" vertical="center" shrinkToFit="1"/>
      <protection/>
    </xf>
    <xf numFmtId="3" fontId="14" fillId="3" borderId="9" xfId="30" applyNumberFormat="1" applyFont="1" applyFill="1" applyBorder="1" applyAlignment="1">
      <alignment horizontal="right" vertical="center"/>
      <protection/>
    </xf>
    <xf numFmtId="3" fontId="14" fillId="3" borderId="9" xfId="30" applyNumberFormat="1" applyFont="1" applyFill="1" applyBorder="1" applyAlignment="1">
      <alignment horizontal="left" vertical="center"/>
      <protection/>
    </xf>
    <xf numFmtId="0" fontId="14" fillId="3" borderId="13" xfId="30" applyFont="1" applyFill="1" applyBorder="1" applyAlignment="1">
      <alignment horizontal="left" vertical="center" shrinkToFit="1"/>
      <protection/>
    </xf>
    <xf numFmtId="49" fontId="14" fillId="3" borderId="14" xfId="30" applyNumberFormat="1" applyFont="1" applyFill="1" applyBorder="1" applyAlignment="1">
      <alignment horizontal="center" vertical="center"/>
      <protection/>
    </xf>
    <xf numFmtId="0" fontId="14" fillId="3" borderId="14" xfId="30" applyFont="1" applyFill="1" applyBorder="1" applyAlignment="1">
      <alignment vertical="center" shrinkToFit="1"/>
      <protection/>
    </xf>
    <xf numFmtId="0" fontId="14" fillId="3" borderId="15" xfId="30" applyFont="1" applyFill="1" applyBorder="1" applyAlignment="1">
      <alignment horizontal="right" vertical="center" shrinkToFit="1"/>
      <protection/>
    </xf>
    <xf numFmtId="3" fontId="14" fillId="3" borderId="13" xfId="30" applyNumberFormat="1" applyFont="1" applyFill="1" applyBorder="1" applyAlignment="1">
      <alignment horizontal="right" vertical="center"/>
      <protection/>
    </xf>
    <xf numFmtId="3" fontId="14" fillId="3" borderId="13" xfId="30" applyNumberFormat="1" applyFont="1" applyFill="1" applyBorder="1" applyAlignment="1">
      <alignment horizontal="left" vertical="center"/>
      <protection/>
    </xf>
    <xf numFmtId="194" fontId="14" fillId="3" borderId="3" xfId="30" applyNumberFormat="1" applyFont="1" applyFill="1" applyBorder="1" applyAlignment="1">
      <alignment horizontal="right" vertical="center" shrinkToFit="1"/>
      <protection/>
    </xf>
    <xf numFmtId="194" fontId="14" fillId="3" borderId="3" xfId="30" applyNumberFormat="1" applyFont="1" applyFill="1" applyBorder="1" applyAlignment="1">
      <alignment horizontal="left" vertical="center" shrinkToFit="1"/>
      <protection/>
    </xf>
    <xf numFmtId="3" fontId="14" fillId="0" borderId="3" xfId="30" applyNumberFormat="1" applyFont="1" applyFill="1" applyBorder="1" applyAlignment="1">
      <alignment horizontal="right" vertical="center" shrinkToFit="1"/>
      <protection/>
    </xf>
    <xf numFmtId="3" fontId="14" fillId="0" borderId="3" xfId="30" applyNumberFormat="1" applyFont="1" applyFill="1" applyBorder="1" applyAlignment="1">
      <alignment horizontal="left" vertical="center" shrinkToFit="1"/>
      <protection/>
    </xf>
    <xf numFmtId="193" fontId="14" fillId="3" borderId="3" xfId="30" applyNumberFormat="1" applyFont="1" applyFill="1" applyBorder="1" applyAlignment="1">
      <alignment horizontal="right" vertical="center"/>
      <protection/>
    </xf>
    <xf numFmtId="193" fontId="14" fillId="3" borderId="3" xfId="30" applyNumberFormat="1" applyFont="1" applyFill="1" applyBorder="1" applyAlignment="1">
      <alignment horizontal="left" vertical="center"/>
      <protection/>
    </xf>
    <xf numFmtId="0" fontId="14" fillId="0" borderId="4" xfId="30" applyFont="1" applyFill="1" applyBorder="1" applyAlignment="1">
      <alignment vertical="center" wrapText="1"/>
      <protection/>
    </xf>
    <xf numFmtId="0" fontId="14" fillId="3" borderId="4" xfId="30" applyFont="1" applyFill="1" applyBorder="1" applyAlignment="1">
      <alignment vertical="center" wrapText="1"/>
      <protection/>
    </xf>
    <xf numFmtId="180" fontId="14" fillId="3" borderId="3" xfId="30" applyNumberFormat="1" applyFont="1" applyFill="1" applyBorder="1" applyAlignment="1">
      <alignment horizontal="right" vertical="center" shrinkToFit="1"/>
      <protection/>
    </xf>
    <xf numFmtId="180" fontId="14" fillId="3" borderId="3" xfId="30" applyNumberFormat="1" applyFont="1" applyFill="1" applyBorder="1" applyAlignment="1">
      <alignment horizontal="left" vertical="center" shrinkToFit="1"/>
      <protection/>
    </xf>
    <xf numFmtId="193" fontId="14" fillId="3" borderId="3" xfId="30" applyNumberFormat="1" applyFont="1" applyFill="1" applyBorder="1" applyAlignment="1">
      <alignment horizontal="right" vertical="center" shrinkToFit="1"/>
      <protection/>
    </xf>
    <xf numFmtId="193" fontId="14" fillId="3" borderId="3" xfId="30" applyNumberFormat="1" applyFont="1" applyFill="1" applyBorder="1" applyAlignment="1">
      <alignment horizontal="left" vertical="center" shrinkToFit="1"/>
      <protection/>
    </xf>
    <xf numFmtId="4" fontId="14" fillId="3" borderId="3" xfId="30" applyNumberFormat="1" applyFont="1" applyFill="1" applyBorder="1" applyAlignment="1">
      <alignment horizontal="right" vertical="center" shrinkToFit="1"/>
      <protection/>
    </xf>
    <xf numFmtId="4" fontId="14" fillId="3" borderId="3" xfId="30" applyNumberFormat="1" applyFont="1" applyFill="1" applyBorder="1" applyAlignment="1">
      <alignment horizontal="left" vertical="center" shrinkToFit="1"/>
      <protection/>
    </xf>
    <xf numFmtId="4" fontId="14" fillId="3" borderId="3" xfId="30" applyNumberFormat="1" applyFont="1" applyFill="1" applyBorder="1" applyAlignment="1">
      <alignment horizontal="right" vertical="center"/>
      <protection/>
    </xf>
    <xf numFmtId="4" fontId="14" fillId="3" borderId="3" xfId="30" applyNumberFormat="1" applyFont="1" applyFill="1" applyBorder="1" applyAlignment="1">
      <alignment horizontal="left" vertical="center"/>
      <protection/>
    </xf>
    <xf numFmtId="3" fontId="14" fillId="0" borderId="3" xfId="30" applyNumberFormat="1" applyFont="1" applyFill="1" applyBorder="1" applyAlignment="1">
      <alignment horizontal="right" vertical="center"/>
      <protection/>
    </xf>
    <xf numFmtId="3" fontId="14" fillId="0" borderId="3" xfId="30" applyNumberFormat="1" applyFont="1" applyFill="1" applyBorder="1" applyAlignment="1">
      <alignment horizontal="left" vertical="center"/>
      <protection/>
    </xf>
    <xf numFmtId="0" fontId="14" fillId="0" borderId="0" xfId="30" applyFont="1" applyFill="1" applyBorder="1" applyAlignment="1">
      <alignment horizontal="left" vertical="center" shrinkToFit="1"/>
      <protection/>
    </xf>
    <xf numFmtId="49" fontId="14" fillId="0" borderId="0" xfId="30" applyNumberFormat="1" applyFont="1" applyFill="1" applyBorder="1" applyAlignment="1">
      <alignment horizontal="center" vertical="center" shrinkToFit="1"/>
      <protection/>
    </xf>
    <xf numFmtId="0" fontId="14" fillId="0" borderId="0" xfId="30" applyFont="1" applyFill="1" applyBorder="1" applyAlignment="1">
      <alignment horizontal="center" vertical="center" shrinkToFit="1"/>
      <protection/>
    </xf>
    <xf numFmtId="0" fontId="14" fillId="0" borderId="0" xfId="30" applyFont="1" applyFill="1" applyBorder="1" applyAlignment="1">
      <alignment horizontal="left" vertical="center"/>
      <protection/>
    </xf>
    <xf numFmtId="0" fontId="14" fillId="0" borderId="0" xfId="30" applyFont="1" applyFill="1" applyBorder="1" applyAlignment="1">
      <alignment horizontal="right" vertical="center"/>
      <protection/>
    </xf>
    <xf numFmtId="49" fontId="14" fillId="0" borderId="0" xfId="30" applyNumberFormat="1" applyFont="1" applyFill="1" applyBorder="1" applyAlignment="1">
      <alignment horizontal="center" vertical="center"/>
      <protection/>
    </xf>
    <xf numFmtId="0" fontId="14" fillId="0" borderId="0" xfId="30" applyFont="1" applyFill="1" applyBorder="1" applyAlignment="1">
      <alignment vertical="center" shrinkToFit="1"/>
      <protection/>
    </xf>
    <xf numFmtId="0" fontId="14" fillId="0" borderId="0" xfId="30" applyFont="1" applyFill="1" applyBorder="1" applyAlignment="1">
      <alignment horizontal="right" vertical="center" shrinkToFit="1"/>
      <protection/>
    </xf>
    <xf numFmtId="0" fontId="14" fillId="0" borderId="0" xfId="30" applyFont="1" applyFill="1" applyBorder="1" applyAlignment="1">
      <alignment horizontal="center" vertical="center"/>
      <protection/>
    </xf>
    <xf numFmtId="38" fontId="14" fillId="0" borderId="0" xfId="26" applyFont="1" applyFill="1" applyBorder="1" applyAlignment="1">
      <alignment horizontal="left" vertical="center"/>
    </xf>
    <xf numFmtId="38" fontId="14" fillId="0" borderId="0" xfId="26" applyFont="1" applyFill="1" applyBorder="1" applyAlignment="1">
      <alignment horizontal="right" vertical="center"/>
    </xf>
    <xf numFmtId="1" fontId="14" fillId="0" borderId="0" xfId="30" applyNumberFormat="1" applyFont="1" applyFill="1" applyBorder="1" applyAlignment="1">
      <alignment horizontal="right" vertical="center"/>
      <protection/>
    </xf>
    <xf numFmtId="2" fontId="14" fillId="0" borderId="0" xfId="30" applyNumberFormat="1" applyFont="1" applyFill="1" applyBorder="1" applyAlignment="1">
      <alignment horizontal="right" vertical="center"/>
      <protection/>
    </xf>
    <xf numFmtId="38" fontId="14" fillId="0" borderId="0" xfId="26" applyNumberFormat="1" applyFont="1" applyFill="1" applyBorder="1" applyAlignment="1">
      <alignment horizontal="left" vertical="center"/>
    </xf>
    <xf numFmtId="38" fontId="14" fillId="0" borderId="0" xfId="26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0" fillId="0" borderId="0" xfId="3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25" fillId="0" borderId="16" xfId="0" applyFont="1" applyBorder="1" applyAlignment="1">
      <alignment horizontal="right" wrapText="1"/>
    </xf>
    <xf numFmtId="0" fontId="25" fillId="0" borderId="17" xfId="0" applyFont="1" applyBorder="1" applyAlignment="1">
      <alignment horizontal="right" wrapText="1"/>
    </xf>
    <xf numFmtId="0" fontId="25" fillId="0" borderId="15" xfId="0" applyFont="1" applyBorder="1" applyAlignment="1">
      <alignment horizontal="right" wrapText="1"/>
    </xf>
    <xf numFmtId="0" fontId="23" fillId="0" borderId="3" xfId="0" applyFont="1" applyBorder="1" applyAlignment="1">
      <alignment horizontal="justify" vertical="center"/>
    </xf>
    <xf numFmtId="0" fontId="24" fillId="0" borderId="4" xfId="0" applyFont="1" applyBorder="1" applyAlignment="1">
      <alignment horizontal="justify" vertical="top" wrapText="1"/>
    </xf>
    <xf numFmtId="0" fontId="24" fillId="0" borderId="18" xfId="0" applyFont="1" applyBorder="1" applyAlignment="1">
      <alignment horizontal="justify" vertical="top" wrapText="1"/>
    </xf>
    <xf numFmtId="0" fontId="24" fillId="0" borderId="5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3" fontId="14" fillId="2" borderId="3" xfId="26" applyNumberFormat="1" applyFont="1" applyFill="1" applyBorder="1" applyAlignment="1">
      <alignment horizontal="right" vertical="center"/>
    </xf>
    <xf numFmtId="192" fontId="14" fillId="2" borderId="3" xfId="30" applyNumberFormat="1" applyFont="1" applyFill="1" applyBorder="1" applyAlignment="1">
      <alignment horizontal="right" vertical="center" shrinkToFit="1"/>
      <protection/>
    </xf>
    <xf numFmtId="2" fontId="14" fillId="2" borderId="3" xfId="26" applyNumberFormat="1" applyFont="1" applyFill="1" applyBorder="1" applyAlignment="1">
      <alignment horizontal="right" vertical="center"/>
    </xf>
    <xf numFmtId="0" fontId="14" fillId="2" borderId="3" xfId="30" applyFont="1" applyFill="1" applyBorder="1" applyAlignment="1">
      <alignment vertical="center"/>
      <protection/>
    </xf>
    <xf numFmtId="2" fontId="14" fillId="2" borderId="3" xfId="30" applyNumberFormat="1" applyFont="1" applyFill="1" applyBorder="1" applyAlignment="1">
      <alignment horizontal="right" vertical="center" shrinkToFit="1"/>
      <protection/>
    </xf>
    <xf numFmtId="2" fontId="14" fillId="3" borderId="3" xfId="30" applyNumberFormat="1" applyFont="1" applyFill="1" applyBorder="1" applyAlignment="1">
      <alignment horizontal="right" vertical="center" shrinkToFit="1"/>
      <protection/>
    </xf>
    <xf numFmtId="1" fontId="14" fillId="3" borderId="3" xfId="26" applyNumberFormat="1" applyFont="1" applyFill="1" applyBorder="1" applyAlignment="1">
      <alignment horizontal="right" vertical="center"/>
    </xf>
    <xf numFmtId="1" fontId="14" fillId="3" borderId="3" xfId="26" applyNumberFormat="1" applyFont="1" applyFill="1" applyBorder="1" applyAlignment="1">
      <alignment horizontal="left" vertical="center"/>
    </xf>
    <xf numFmtId="0" fontId="14" fillId="3" borderId="11" xfId="30" applyFont="1" applyFill="1" applyBorder="1" applyAlignment="1">
      <alignment vertical="center" shrinkToFit="1"/>
      <protection/>
    </xf>
    <xf numFmtId="0" fontId="14" fillId="3" borderId="19" xfId="30" applyFont="1" applyFill="1" applyBorder="1" applyAlignment="1">
      <alignment horizontal="right" vertical="center" shrinkToFit="1"/>
      <protection/>
    </xf>
    <xf numFmtId="0" fontId="14" fillId="3" borderId="20" xfId="30" applyFont="1" applyFill="1" applyBorder="1" applyAlignment="1">
      <alignment horizontal="right" vertical="center" shrinkToFit="1"/>
      <protection/>
    </xf>
    <xf numFmtId="192" fontId="14" fillId="0" borderId="3" xfId="30" applyNumberFormat="1" applyFont="1" applyFill="1" applyBorder="1" applyAlignment="1">
      <alignment horizontal="right" vertical="center"/>
      <protection/>
    </xf>
    <xf numFmtId="0" fontId="17" fillId="0" borderId="3" xfId="30" applyFont="1" applyFill="1" applyBorder="1" applyAlignment="1">
      <alignment horizontal="right" vertical="center" shrinkToFit="1"/>
      <protection/>
    </xf>
    <xf numFmtId="4" fontId="14" fillId="0" borderId="3" xfId="30" applyNumberFormat="1" applyFont="1" applyFill="1" applyBorder="1" applyAlignment="1">
      <alignment horizontal="right" vertical="center"/>
      <protection/>
    </xf>
    <xf numFmtId="4" fontId="14" fillId="0" borderId="3" xfId="30" applyNumberFormat="1" applyFont="1" applyFill="1" applyBorder="1" applyAlignment="1">
      <alignment horizontal="left" vertical="center"/>
      <protection/>
    </xf>
    <xf numFmtId="0" fontId="26" fillId="0" borderId="0" xfId="31" applyFont="1" applyAlignment="1">
      <alignment horizontal="left" vertical="center"/>
      <protection/>
    </xf>
    <xf numFmtId="0" fontId="26" fillId="0" borderId="0" xfId="31" applyFont="1" applyAlignment="1">
      <alignment horizontal="right" vertical="center"/>
      <protection/>
    </xf>
    <xf numFmtId="0" fontId="27" fillId="0" borderId="0" xfId="31" applyFont="1" applyAlignment="1">
      <alignment horizontal="center" vertical="center"/>
      <protection/>
    </xf>
    <xf numFmtId="0" fontId="27" fillId="0" borderId="0" xfId="31" applyFont="1">
      <alignment vertical="center"/>
      <protection/>
    </xf>
    <xf numFmtId="0" fontId="26" fillId="0" borderId="0" xfId="31">
      <alignment vertical="center"/>
      <protection/>
    </xf>
    <xf numFmtId="0" fontId="27" fillId="0" borderId="21" xfId="31" applyFont="1" applyBorder="1" applyAlignment="1">
      <alignment horizontal="center" vertical="center"/>
      <protection/>
    </xf>
    <xf numFmtId="0" fontId="27" fillId="0" borderId="18" xfId="31" applyFont="1" applyBorder="1" applyAlignment="1">
      <alignment horizontal="center" vertical="center"/>
      <protection/>
    </xf>
    <xf numFmtId="0" fontId="27" fillId="0" borderId="22" xfId="31" applyFont="1" applyBorder="1" applyAlignment="1">
      <alignment horizontal="center" vertical="center"/>
      <protection/>
    </xf>
    <xf numFmtId="0" fontId="19" fillId="0" borderId="0" xfId="31" applyFont="1">
      <alignment vertical="center"/>
      <protection/>
    </xf>
    <xf numFmtId="0" fontId="27" fillId="0" borderId="23" xfId="31" applyFont="1" applyBorder="1" applyAlignment="1">
      <alignment horizontal="center" vertical="center"/>
      <protection/>
    </xf>
    <xf numFmtId="0" fontId="28" fillId="0" borderId="24" xfId="31" applyFont="1" applyBorder="1" applyAlignment="1">
      <alignment horizontal="center" vertical="center"/>
      <protection/>
    </xf>
    <xf numFmtId="0" fontId="28" fillId="0" borderId="25" xfId="31" applyFont="1" applyBorder="1" applyAlignment="1">
      <alignment horizontal="center" vertical="center"/>
      <protection/>
    </xf>
    <xf numFmtId="0" fontId="28" fillId="0" borderId="26" xfId="31" applyFont="1" applyBorder="1" applyAlignment="1">
      <alignment horizontal="center" vertical="center"/>
      <protection/>
    </xf>
    <xf numFmtId="0" fontId="28" fillId="0" borderId="23" xfId="31" applyFont="1" applyBorder="1" applyAlignment="1">
      <alignment horizontal="center" vertical="center"/>
      <protection/>
    </xf>
    <xf numFmtId="0" fontId="27" fillId="0" borderId="27" xfId="31" applyFont="1" applyBorder="1" applyAlignment="1">
      <alignment horizontal="center" vertical="center"/>
      <protection/>
    </xf>
    <xf numFmtId="0" fontId="28" fillId="0" borderId="28" xfId="31" applyFont="1" applyBorder="1" applyAlignment="1">
      <alignment horizontal="center" vertical="center"/>
      <protection/>
    </xf>
    <xf numFmtId="0" fontId="28" fillId="0" borderId="29" xfId="31" applyFont="1" applyBorder="1" applyAlignment="1">
      <alignment horizontal="center" vertical="center"/>
      <protection/>
    </xf>
    <xf numFmtId="0" fontId="28" fillId="0" borderId="30" xfId="31" applyFont="1" applyBorder="1" applyAlignment="1">
      <alignment horizontal="center" vertical="center"/>
      <protection/>
    </xf>
    <xf numFmtId="38" fontId="28" fillId="0" borderId="29" xfId="26" applyFont="1" applyBorder="1" applyAlignment="1">
      <alignment horizontal="center" vertical="center"/>
    </xf>
    <xf numFmtId="0" fontId="28" fillId="0" borderId="27" xfId="31" applyFont="1" applyBorder="1" applyAlignment="1">
      <alignment horizontal="center" vertical="center"/>
      <protection/>
    </xf>
    <xf numFmtId="0" fontId="27" fillId="0" borderId="31" xfId="31" applyFont="1" applyBorder="1" applyAlignment="1">
      <alignment horizontal="center" vertical="center"/>
      <protection/>
    </xf>
    <xf numFmtId="0" fontId="28" fillId="0" borderId="32" xfId="31" applyFont="1" applyBorder="1" applyAlignment="1">
      <alignment horizontal="center" vertical="center"/>
      <protection/>
    </xf>
    <xf numFmtId="0" fontId="28" fillId="0" borderId="33" xfId="31" applyFont="1" applyBorder="1" applyAlignment="1">
      <alignment horizontal="center" vertical="center"/>
      <protection/>
    </xf>
    <xf numFmtId="0" fontId="28" fillId="0" borderId="34" xfId="31" applyFont="1" applyBorder="1" applyAlignment="1">
      <alignment horizontal="center" vertical="center"/>
      <protection/>
    </xf>
    <xf numFmtId="0" fontId="28" fillId="0" borderId="31" xfId="31" applyFont="1" applyBorder="1" applyAlignment="1">
      <alignment horizontal="center" vertical="center"/>
      <protection/>
    </xf>
    <xf numFmtId="0" fontId="28" fillId="0" borderId="21" xfId="31" applyFont="1" applyBorder="1" applyAlignment="1">
      <alignment horizontal="center" vertical="center"/>
      <protection/>
    </xf>
    <xf numFmtId="0" fontId="28" fillId="0" borderId="18" xfId="31" applyFont="1" applyBorder="1" applyAlignment="1">
      <alignment horizontal="center" vertical="center"/>
      <protection/>
    </xf>
    <xf numFmtId="0" fontId="28" fillId="0" borderId="22" xfId="31" applyFont="1" applyBorder="1" applyAlignment="1">
      <alignment horizontal="center" vertical="center"/>
      <protection/>
    </xf>
    <xf numFmtId="0" fontId="28" fillId="0" borderId="3" xfId="31" applyFont="1" applyBorder="1" applyAlignment="1">
      <alignment horizontal="center" vertical="center"/>
      <protection/>
    </xf>
    <xf numFmtId="0" fontId="26" fillId="0" borderId="35" xfId="31" applyBorder="1">
      <alignment vertical="center"/>
      <protection/>
    </xf>
    <xf numFmtId="0" fontId="27" fillId="0" borderId="35" xfId="31" applyFont="1" applyBorder="1">
      <alignment vertical="center"/>
      <protection/>
    </xf>
    <xf numFmtId="0" fontId="27" fillId="0" borderId="35" xfId="31" applyFont="1" applyBorder="1" applyAlignment="1">
      <alignment horizontal="center" vertical="center"/>
      <protection/>
    </xf>
    <xf numFmtId="0" fontId="26" fillId="0" borderId="0" xfId="31" applyBorder="1">
      <alignment vertical="center"/>
      <protection/>
    </xf>
    <xf numFmtId="0" fontId="27" fillId="0" borderId="0" xfId="31" applyFont="1" applyBorder="1">
      <alignment vertical="center"/>
      <protection/>
    </xf>
    <xf numFmtId="0" fontId="27" fillId="0" borderId="0" xfId="31" applyFont="1" applyBorder="1" applyAlignment="1">
      <alignment horizontal="center" vertical="center"/>
      <protection/>
    </xf>
    <xf numFmtId="0" fontId="23" fillId="0" borderId="36" xfId="0" applyFont="1" applyBorder="1" applyAlignment="1">
      <alignment horizontal="left" vertical="top" wrapText="1"/>
    </xf>
    <xf numFmtId="0" fontId="23" fillId="0" borderId="36" xfId="0" applyFont="1" applyBorder="1" applyAlignment="1">
      <alignment horizontal="left" vertical="top"/>
    </xf>
    <xf numFmtId="0" fontId="24" fillId="0" borderId="9" xfId="0" applyFont="1" applyBorder="1" applyAlignment="1">
      <alignment horizontal="center" vertical="center" wrapText="1"/>
    </xf>
    <xf numFmtId="0" fontId="14" fillId="0" borderId="4" xfId="30" applyFont="1" applyFill="1" applyBorder="1" applyAlignment="1">
      <alignment horizontal="center" vertical="center" shrinkToFit="1"/>
      <protection/>
    </xf>
    <xf numFmtId="0" fontId="14" fillId="0" borderId="5" xfId="30" applyFont="1" applyFill="1" applyBorder="1" applyAlignment="1">
      <alignment horizontal="center" vertical="center" shrinkToFit="1"/>
      <protection/>
    </xf>
    <xf numFmtId="0" fontId="14" fillId="2" borderId="9" xfId="30" applyFont="1" applyFill="1" applyBorder="1" applyAlignment="1">
      <alignment horizontal="center" vertical="center"/>
      <protection/>
    </xf>
    <xf numFmtId="0" fontId="14" fillId="2" borderId="10" xfId="30" applyFont="1" applyFill="1" applyBorder="1" applyAlignment="1">
      <alignment horizontal="center" vertical="center"/>
      <protection/>
    </xf>
    <xf numFmtId="0" fontId="14" fillId="2" borderId="37" xfId="30" applyFont="1" applyFill="1" applyBorder="1" applyAlignment="1">
      <alignment horizontal="center" vertical="center"/>
      <protection/>
    </xf>
    <xf numFmtId="0" fontId="14" fillId="0" borderId="9" xfId="30" applyFont="1" applyFill="1" applyBorder="1" applyAlignment="1">
      <alignment horizontal="center" vertical="center"/>
      <protection/>
    </xf>
    <xf numFmtId="0" fontId="14" fillId="0" borderId="10" xfId="30" applyFont="1" applyFill="1" applyBorder="1" applyAlignment="1">
      <alignment horizontal="center" vertical="center"/>
      <protection/>
    </xf>
    <xf numFmtId="0" fontId="27" fillId="0" borderId="4" xfId="31" applyFont="1" applyBorder="1" applyAlignment="1">
      <alignment horizontal="center" vertical="center"/>
      <protection/>
    </xf>
    <xf numFmtId="0" fontId="26" fillId="0" borderId="2" xfId="3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7" fillId="0" borderId="27" xfId="31" applyFont="1" applyBorder="1" applyAlignment="1">
      <alignment vertical="center" wrapText="1"/>
      <protection/>
    </xf>
    <xf numFmtId="0" fontId="27" fillId="0" borderId="31" xfId="31" applyFont="1" applyBorder="1" applyAlignment="1">
      <alignment vertical="center" wrapText="1"/>
      <protection/>
    </xf>
    <xf numFmtId="0" fontId="27" fillId="0" borderId="9" xfId="31" applyFont="1" applyBorder="1" applyAlignment="1">
      <alignment vertical="center" wrapText="1"/>
      <protection/>
    </xf>
    <xf numFmtId="0" fontId="27" fillId="0" borderId="10" xfId="31" applyFont="1" applyBorder="1" applyAlignment="1">
      <alignment vertical="center" wrapText="1"/>
      <protection/>
    </xf>
    <xf numFmtId="0" fontId="26" fillId="0" borderId="10" xfId="31" applyBorder="1" applyAlignment="1">
      <alignment vertical="center" wrapText="1"/>
      <protection/>
    </xf>
    <xf numFmtId="0" fontId="26" fillId="0" borderId="38" xfId="31" applyBorder="1" applyAlignment="1">
      <alignment vertical="center" wrapText="1"/>
      <protection/>
    </xf>
    <xf numFmtId="0" fontId="27" fillId="0" borderId="3" xfId="31" applyFont="1" applyBorder="1" applyAlignment="1">
      <alignment horizontal="center" vertical="center"/>
      <protection/>
    </xf>
    <xf numFmtId="0" fontId="27" fillId="0" borderId="23" xfId="31" applyFont="1" applyBorder="1" applyAlignment="1">
      <alignment vertical="center" wrapText="1"/>
      <protection/>
    </xf>
    <xf numFmtId="0" fontId="27" fillId="0" borderId="27" xfId="31" applyFont="1" applyBorder="1" applyAlignment="1">
      <alignment horizontal="center" vertical="center"/>
      <protection/>
    </xf>
    <xf numFmtId="0" fontId="27" fillId="0" borderId="31" xfId="31" applyFont="1" applyBorder="1" applyAlignment="1">
      <alignment horizontal="center" vertical="center"/>
      <protection/>
    </xf>
    <xf numFmtId="0" fontId="27" fillId="0" borderId="23" xfId="31" applyFont="1" applyBorder="1" applyAlignment="1">
      <alignment horizontal="center" vertical="center"/>
      <protection/>
    </xf>
    <xf numFmtId="0" fontId="26" fillId="0" borderId="2" xfId="31" applyBorder="1" applyAlignment="1">
      <alignment vertical="center"/>
      <protection/>
    </xf>
    <xf numFmtId="0" fontId="26" fillId="0" borderId="5" xfId="31" applyBorder="1" applyAlignment="1">
      <alignment vertical="center"/>
      <protection/>
    </xf>
    <xf numFmtId="0" fontId="27" fillId="0" borderId="3" xfId="31" applyFont="1" applyBorder="1" applyAlignment="1">
      <alignment horizontal="center" vertical="center" wrapText="1"/>
      <protection/>
    </xf>
    <xf numFmtId="0" fontId="26" fillId="0" borderId="3" xfId="31" applyBorder="1" applyAlignment="1">
      <alignment vertical="center"/>
      <protection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様式17.53(シュミレーション)" xfId="30"/>
    <cellStyle name="標準_様式63（維持管理費）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ee-ngo04\&#26360;&#24235;\Documents%20and%20Settings\USER\My%20Documents\12&#65293;&#32654;&#28611;&#21152;&#33538;&#24066;\&#22810;&#27573;&#36039;&#26009;\&#22810;&#27573;&#12288;&#35500;&#26126;&#12288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ee-ngo04\&#26360;&#24235;\&#19968;&#22826;&#37070;8\&#24029;&#19978;&#39640;&#23665;\&#27231;&#26800;&#25968;&#37327;\&#25490;&#27700;&#27231;&#26800;&#25968;&#373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26716;&#30000;&#29992;\&#22580;&#20869;&#37197;&#31649;&#24037;&#25968;&#373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ee-ngo04\&#26360;&#24235;\&#12503;&#12525;&#12472;&#12455;&#12463;&#12488;&#38306;&#20418;\2004-2005\&#20013;&#27941;&#24029;\&#26834;&#27700;&#29702;&#35336;&#3163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ee-ngo05\&#26360;&#24235;\&#25216;&#34899;&#65288;&#21517;&#65289;\&#27700;&#36947;&#25216;\&#12503;&#12521;&#12531;&#12488;\04&#12288;&#24341;&#21512;\01%20&#33180;\01&#27972;&#27700;\08.&#31119;&#29872;&#31649;&#36676;\02%20&#20304;&#36032;&#30476;\&#20234;&#19975;&#37324;&#24066;&#65288;4,600m3&#65295;&#26085;&#65289;\&#23481;&#37327;&#12539;&#65431;&#65437;&#12467;&#12473;&#35336;&#31639;4,900m3H20.01.16\&#20234;&#19975;&#37324;&#24066;4,900&#65306;&#33180;&#12429;&#36942;&#35373;&#20633;&#65431;&#65437;&#65414;&#65437;&#65400;&#65438;H20.1.2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ee-ngo04\&#26360;&#24235;\&#25216;&#34899;&#65288;&#21517;&#65289;\&#19978;&#27700;&#25216;\&#12503;&#12521;&#12531;&#12488;\04&#12288;&#24341;&#21512;\01%20&#33180;\01&#27972;&#27700;\07.&#24195;&#29872;&#31649;&#36676;\02&#23798;&#26681;&#30476;\&#26000;&#24029;&#23437;&#36947;\10000\10,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検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排水機械 "/>
      <sheetName val="排水機器据付"/>
      <sheetName val="歩掛表"/>
      <sheetName val="排水架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導水管 "/>
      <sheetName val="機器据付詳細"/>
      <sheetName val="歩掛表"/>
      <sheetName val="導水管架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水理計算"/>
      <sheetName val="p1-1"/>
      <sheetName val="p1-2"/>
      <sheetName val="p-2"/>
      <sheetName val="基本①"/>
      <sheetName val="基本②"/>
      <sheetName val="北ﾎﾟﾝﾌﾟ"/>
      <sheetName val="北費用"/>
      <sheetName val="南ｐ①"/>
      <sheetName val="南ｐ②"/>
      <sheetName val="南費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原水"/>
      <sheetName val="薬注P"/>
      <sheetName val="薬液槽"/>
      <sheetName val="薬洗P"/>
      <sheetName val="膜ろ過装置"/>
      <sheetName val="膜P"/>
      <sheetName val="渦巻P"/>
      <sheetName val="逆洗水槽"/>
      <sheetName val="空気槽"/>
      <sheetName val="空気圧縮機"/>
      <sheetName val="入力"/>
      <sheetName val="容量"/>
      <sheetName val="RUN"/>
      <sheetName val="RUN (根拠計算)"/>
    </sheetNames>
    <sheetDataSet>
      <sheetData sheetId="10">
        <row r="44">
          <cell r="B44">
            <v>10</v>
          </cell>
        </row>
        <row r="47">
          <cell r="B47">
            <v>15</v>
          </cell>
        </row>
        <row r="48">
          <cell r="B48">
            <v>40</v>
          </cell>
        </row>
        <row r="49">
          <cell r="B49">
            <v>70</v>
          </cell>
        </row>
        <row r="50">
          <cell r="B50">
            <v>380</v>
          </cell>
          <cell r="D50">
            <v>0</v>
          </cell>
        </row>
        <row r="51">
          <cell r="B51">
            <v>100</v>
          </cell>
        </row>
        <row r="52">
          <cell r="B52">
            <v>40000</v>
          </cell>
        </row>
        <row r="60">
          <cell r="B60">
            <v>15</v>
          </cell>
        </row>
        <row r="61">
          <cell r="B61">
            <v>1</v>
          </cell>
        </row>
      </sheetData>
      <sheetData sheetId="11">
        <row r="158">
          <cell r="P158">
            <v>2</v>
          </cell>
        </row>
        <row r="257">
          <cell r="Q257">
            <v>4</v>
          </cell>
        </row>
        <row r="345">
          <cell r="P345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原水"/>
      <sheetName val="薬注P"/>
      <sheetName val="薬液槽"/>
      <sheetName val="薬洗P"/>
      <sheetName val="膜ろ過装置"/>
      <sheetName val="膜P"/>
      <sheetName val="渦巻P"/>
      <sheetName val="逆洗水槽"/>
      <sheetName val="空気槽"/>
      <sheetName val="空気圧縮機"/>
      <sheetName val="入力"/>
      <sheetName val="容量"/>
      <sheetName val="RUN"/>
    </sheetNames>
    <sheetDataSet>
      <sheetData sheetId="2">
        <row r="20">
          <cell r="L20">
            <v>0.75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showGridLines="0" workbookViewId="0" topLeftCell="A1">
      <selection activeCell="A11" sqref="A11"/>
    </sheetView>
  </sheetViews>
  <sheetFormatPr defaultColWidth="8.796875" defaultRowHeight="14.25"/>
  <cols>
    <col min="1" max="1" width="23.59765625" style="122" bestFit="1" customWidth="1"/>
    <col min="2" max="25" width="4.59765625" style="0" customWidth="1"/>
  </cols>
  <sheetData>
    <row r="1" spans="1:25" ht="13.5">
      <c r="A1" s="114" t="s">
        <v>140</v>
      </c>
      <c r="Y1" s="1" t="s">
        <v>141</v>
      </c>
    </row>
    <row r="2" spans="1:25" ht="15" customHeight="1">
      <c r="A2" s="173" t="s">
        <v>142</v>
      </c>
      <c r="B2" s="175" t="s">
        <v>143</v>
      </c>
      <c r="C2" s="175"/>
      <c r="D2" s="175"/>
      <c r="E2" s="175" t="s">
        <v>144</v>
      </c>
      <c r="F2" s="175"/>
      <c r="G2" s="175"/>
      <c r="H2" s="175" t="s">
        <v>145</v>
      </c>
      <c r="I2" s="175"/>
      <c r="J2" s="175"/>
      <c r="K2" s="175" t="s">
        <v>146</v>
      </c>
      <c r="L2" s="175"/>
      <c r="M2" s="175"/>
      <c r="N2" s="175" t="s">
        <v>147</v>
      </c>
      <c r="O2" s="175"/>
      <c r="P2" s="175"/>
      <c r="Q2" s="175" t="s">
        <v>148</v>
      </c>
      <c r="R2" s="175"/>
      <c r="S2" s="175"/>
      <c r="T2" s="175" t="s">
        <v>149</v>
      </c>
      <c r="U2" s="175"/>
      <c r="V2" s="175"/>
      <c r="W2" s="175" t="s">
        <v>150</v>
      </c>
      <c r="X2" s="175"/>
      <c r="Y2" s="175"/>
    </row>
    <row r="3" spans="1:25" ht="13.5">
      <c r="A3" s="174"/>
      <c r="B3" s="115">
        <v>4</v>
      </c>
      <c r="C3" s="116">
        <v>8</v>
      </c>
      <c r="D3" s="117">
        <v>12</v>
      </c>
      <c r="E3" s="115">
        <v>4</v>
      </c>
      <c r="F3" s="116">
        <v>8</v>
      </c>
      <c r="G3" s="117">
        <v>12</v>
      </c>
      <c r="H3" s="115">
        <v>4</v>
      </c>
      <c r="I3" s="116">
        <v>8</v>
      </c>
      <c r="J3" s="117">
        <v>12</v>
      </c>
      <c r="K3" s="115">
        <v>4</v>
      </c>
      <c r="L3" s="116">
        <v>8</v>
      </c>
      <c r="M3" s="117">
        <v>12</v>
      </c>
      <c r="N3" s="115">
        <v>4</v>
      </c>
      <c r="O3" s="116">
        <v>8</v>
      </c>
      <c r="P3" s="117">
        <v>12</v>
      </c>
      <c r="Q3" s="115">
        <v>4</v>
      </c>
      <c r="R3" s="116">
        <v>8</v>
      </c>
      <c r="S3" s="117">
        <v>12</v>
      </c>
      <c r="T3" s="115">
        <v>4</v>
      </c>
      <c r="U3" s="116">
        <v>8</v>
      </c>
      <c r="V3" s="117">
        <v>12</v>
      </c>
      <c r="W3" s="115">
        <v>4</v>
      </c>
      <c r="X3" s="116">
        <v>8</v>
      </c>
      <c r="Y3" s="117">
        <v>12</v>
      </c>
    </row>
    <row r="4" spans="1:25" ht="19.5" customHeight="1">
      <c r="A4" s="118" t="s">
        <v>151</v>
      </c>
      <c r="B4" s="119"/>
      <c r="C4" s="120"/>
      <c r="D4" s="121"/>
      <c r="E4" s="119"/>
      <c r="F4" s="120"/>
      <c r="G4" s="121"/>
      <c r="H4" s="119"/>
      <c r="I4" s="120"/>
      <c r="J4" s="121"/>
      <c r="K4" s="119"/>
      <c r="L4" s="120"/>
      <c r="M4" s="121"/>
      <c r="N4" s="119"/>
      <c r="O4" s="120"/>
      <c r="P4" s="121"/>
      <c r="Q4" s="119"/>
      <c r="R4" s="120"/>
      <c r="S4" s="121"/>
      <c r="T4" s="119"/>
      <c r="U4" s="120"/>
      <c r="V4" s="121"/>
      <c r="W4" s="119"/>
      <c r="X4" s="120"/>
      <c r="Y4" s="121"/>
    </row>
    <row r="5" spans="1:25" ht="19.5" customHeight="1">
      <c r="A5" s="118" t="s">
        <v>152</v>
      </c>
      <c r="B5" s="119"/>
      <c r="C5" s="120"/>
      <c r="D5" s="121"/>
      <c r="E5" s="119"/>
      <c r="F5" s="120"/>
      <c r="G5" s="121"/>
      <c r="H5" s="119"/>
      <c r="I5" s="120"/>
      <c r="J5" s="121"/>
      <c r="K5" s="119"/>
      <c r="L5" s="120"/>
      <c r="M5" s="121"/>
      <c r="N5" s="119"/>
      <c r="O5" s="120"/>
      <c r="P5" s="121"/>
      <c r="Q5" s="119"/>
      <c r="R5" s="120"/>
      <c r="S5" s="121"/>
      <c r="T5" s="119"/>
      <c r="U5" s="120"/>
      <c r="V5" s="121"/>
      <c r="W5" s="119"/>
      <c r="X5" s="120"/>
      <c r="Y5" s="121"/>
    </row>
    <row r="6" spans="1:25" ht="19.5" customHeight="1">
      <c r="A6" s="118" t="s">
        <v>153</v>
      </c>
      <c r="B6" s="119"/>
      <c r="C6" s="120"/>
      <c r="D6" s="121"/>
      <c r="E6" s="119"/>
      <c r="F6" s="120"/>
      <c r="G6" s="121"/>
      <c r="H6" s="119"/>
      <c r="I6" s="120"/>
      <c r="J6" s="121"/>
      <c r="K6" s="119"/>
      <c r="L6" s="120"/>
      <c r="M6" s="121"/>
      <c r="N6" s="119"/>
      <c r="O6" s="120"/>
      <c r="P6" s="121"/>
      <c r="Q6" s="119"/>
      <c r="R6" s="120"/>
      <c r="S6" s="121"/>
      <c r="T6" s="119"/>
      <c r="U6" s="120"/>
      <c r="V6" s="121"/>
      <c r="W6" s="119"/>
      <c r="X6" s="120"/>
      <c r="Y6" s="121"/>
    </row>
    <row r="7" spans="1:25" ht="19.5" customHeight="1">
      <c r="A7" s="118" t="s">
        <v>154</v>
      </c>
      <c r="B7" s="119"/>
      <c r="C7" s="120"/>
      <c r="D7" s="121"/>
      <c r="E7" s="119"/>
      <c r="F7" s="120"/>
      <c r="G7" s="121"/>
      <c r="H7" s="119"/>
      <c r="I7" s="120"/>
      <c r="J7" s="121"/>
      <c r="K7" s="119"/>
      <c r="L7" s="120"/>
      <c r="M7" s="121"/>
      <c r="N7" s="119"/>
      <c r="O7" s="120"/>
      <c r="P7" s="121"/>
      <c r="Q7" s="119"/>
      <c r="R7" s="120"/>
      <c r="S7" s="121"/>
      <c r="T7" s="119"/>
      <c r="U7" s="120"/>
      <c r="V7" s="121"/>
      <c r="W7" s="119"/>
      <c r="X7" s="120"/>
      <c r="Y7" s="121"/>
    </row>
    <row r="8" spans="1:25" ht="19.5" customHeight="1">
      <c r="A8" s="118" t="s">
        <v>155</v>
      </c>
      <c r="B8" s="119"/>
      <c r="C8" s="120"/>
      <c r="D8" s="121"/>
      <c r="E8" s="119"/>
      <c r="F8" s="120"/>
      <c r="G8" s="121"/>
      <c r="H8" s="119"/>
      <c r="I8" s="120"/>
      <c r="J8" s="121"/>
      <c r="K8" s="119"/>
      <c r="L8" s="120"/>
      <c r="M8" s="121"/>
      <c r="N8" s="119"/>
      <c r="O8" s="120"/>
      <c r="P8" s="121"/>
      <c r="Q8" s="119"/>
      <c r="R8" s="120"/>
      <c r="S8" s="121"/>
      <c r="T8" s="119"/>
      <c r="U8" s="120"/>
      <c r="V8" s="121"/>
      <c r="W8" s="119"/>
      <c r="X8" s="120"/>
      <c r="Y8" s="121"/>
    </row>
    <row r="9" spans="1:25" ht="19.5" customHeight="1">
      <c r="A9" s="118" t="s">
        <v>156</v>
      </c>
      <c r="B9" s="119"/>
      <c r="C9" s="120"/>
      <c r="D9" s="121"/>
      <c r="E9" s="119"/>
      <c r="F9" s="120"/>
      <c r="G9" s="121"/>
      <c r="H9" s="119"/>
      <c r="I9" s="120"/>
      <c r="J9" s="121"/>
      <c r="K9" s="119"/>
      <c r="L9" s="120"/>
      <c r="M9" s="121"/>
      <c r="N9" s="119"/>
      <c r="O9" s="120"/>
      <c r="P9" s="121"/>
      <c r="Q9" s="119"/>
      <c r="R9" s="120"/>
      <c r="S9" s="121"/>
      <c r="T9" s="119"/>
      <c r="U9" s="120"/>
      <c r="V9" s="121"/>
      <c r="W9" s="119"/>
      <c r="X9" s="120"/>
      <c r="Y9" s="121"/>
    </row>
    <row r="10" spans="1:25" ht="19.5" customHeight="1">
      <c r="A10" s="118" t="s">
        <v>157</v>
      </c>
      <c r="B10" s="119"/>
      <c r="C10" s="120"/>
      <c r="D10" s="121"/>
      <c r="E10" s="119"/>
      <c r="F10" s="120"/>
      <c r="G10" s="121"/>
      <c r="H10" s="119"/>
      <c r="I10" s="120"/>
      <c r="J10" s="121"/>
      <c r="K10" s="119"/>
      <c r="L10" s="120"/>
      <c r="M10" s="121"/>
      <c r="N10" s="119"/>
      <c r="O10" s="120"/>
      <c r="P10" s="121"/>
      <c r="Q10" s="119"/>
      <c r="R10" s="120"/>
      <c r="S10" s="121"/>
      <c r="T10" s="119"/>
      <c r="U10" s="120"/>
      <c r="V10" s="121"/>
      <c r="W10" s="119"/>
      <c r="X10" s="120"/>
      <c r="Y10" s="121"/>
    </row>
    <row r="11" spans="1:25" ht="19.5" customHeight="1">
      <c r="A11" s="118" t="s">
        <v>158</v>
      </c>
      <c r="B11" s="119"/>
      <c r="C11" s="120"/>
      <c r="D11" s="121"/>
      <c r="E11" s="119"/>
      <c r="F11" s="120"/>
      <c r="G11" s="121"/>
      <c r="H11" s="119"/>
      <c r="I11" s="120"/>
      <c r="J11" s="121"/>
      <c r="K11" s="119"/>
      <c r="L11" s="120"/>
      <c r="M11" s="121"/>
      <c r="N11" s="119"/>
      <c r="O11" s="120"/>
      <c r="P11" s="121"/>
      <c r="Q11" s="119"/>
      <c r="R11" s="120"/>
      <c r="S11" s="121"/>
      <c r="T11" s="119"/>
      <c r="U11" s="120"/>
      <c r="V11" s="121"/>
      <c r="W11" s="119"/>
      <c r="X11" s="120"/>
      <c r="Y11" s="121"/>
    </row>
    <row r="12" spans="1:25" ht="19.5" customHeight="1">
      <c r="A12" s="118" t="s">
        <v>159</v>
      </c>
      <c r="B12" s="119"/>
      <c r="C12" s="120"/>
      <c r="D12" s="121"/>
      <c r="E12" s="119"/>
      <c r="F12" s="120"/>
      <c r="G12" s="121"/>
      <c r="H12" s="119"/>
      <c r="I12" s="120"/>
      <c r="J12" s="121"/>
      <c r="K12" s="119"/>
      <c r="L12" s="120"/>
      <c r="M12" s="121"/>
      <c r="N12" s="119"/>
      <c r="O12" s="120"/>
      <c r="P12" s="121"/>
      <c r="Q12" s="119"/>
      <c r="R12" s="120"/>
      <c r="S12" s="121"/>
      <c r="T12" s="119"/>
      <c r="U12" s="120"/>
      <c r="V12" s="121"/>
      <c r="W12" s="119"/>
      <c r="X12" s="120"/>
      <c r="Y12" s="121"/>
    </row>
    <row r="13" spans="1:25" ht="19.5" customHeight="1">
      <c r="A13" s="118" t="s">
        <v>160</v>
      </c>
      <c r="B13" s="119"/>
      <c r="C13" s="120"/>
      <c r="D13" s="121"/>
      <c r="E13" s="119"/>
      <c r="F13" s="120"/>
      <c r="G13" s="121"/>
      <c r="H13" s="119"/>
      <c r="I13" s="120"/>
      <c r="J13" s="121"/>
      <c r="K13" s="119"/>
      <c r="L13" s="120"/>
      <c r="M13" s="121"/>
      <c r="N13" s="119"/>
      <c r="O13" s="120"/>
      <c r="P13" s="121"/>
      <c r="Q13" s="119"/>
      <c r="R13" s="120"/>
      <c r="S13" s="121"/>
      <c r="T13" s="119"/>
      <c r="U13" s="120"/>
      <c r="V13" s="121"/>
      <c r="W13" s="119"/>
      <c r="X13" s="120"/>
      <c r="Y13" s="121"/>
    </row>
    <row r="14" spans="1:25" ht="19.5" customHeight="1">
      <c r="A14" s="118" t="s">
        <v>161</v>
      </c>
      <c r="B14" s="119"/>
      <c r="C14" s="120"/>
      <c r="D14" s="121"/>
      <c r="E14" s="119"/>
      <c r="F14" s="120"/>
      <c r="G14" s="121"/>
      <c r="H14" s="119"/>
      <c r="I14" s="120"/>
      <c r="J14" s="121"/>
      <c r="K14" s="119"/>
      <c r="L14" s="120"/>
      <c r="M14" s="121"/>
      <c r="N14" s="119"/>
      <c r="O14" s="120"/>
      <c r="P14" s="121"/>
      <c r="Q14" s="119"/>
      <c r="R14" s="120"/>
      <c r="S14" s="121"/>
      <c r="T14" s="119"/>
      <c r="U14" s="120"/>
      <c r="V14" s="121"/>
      <c r="W14" s="119"/>
      <c r="X14" s="120"/>
      <c r="Y14" s="121"/>
    </row>
    <row r="15" spans="1:25" ht="19.5" customHeight="1">
      <c r="A15" s="118" t="s">
        <v>162</v>
      </c>
      <c r="B15" s="119"/>
      <c r="C15" s="120"/>
      <c r="D15" s="121"/>
      <c r="E15" s="119"/>
      <c r="F15" s="120"/>
      <c r="G15" s="121"/>
      <c r="H15" s="119"/>
      <c r="I15" s="120"/>
      <c r="J15" s="121"/>
      <c r="K15" s="119"/>
      <c r="L15" s="120"/>
      <c r="M15" s="121"/>
      <c r="N15" s="119"/>
      <c r="O15" s="120"/>
      <c r="P15" s="121"/>
      <c r="Q15" s="119"/>
      <c r="R15" s="120"/>
      <c r="S15" s="121"/>
      <c r="T15" s="119"/>
      <c r="U15" s="120"/>
      <c r="V15" s="121"/>
      <c r="W15" s="119"/>
      <c r="X15" s="120"/>
      <c r="Y15" s="121"/>
    </row>
    <row r="16" spans="1:25" ht="19.5" customHeight="1">
      <c r="A16" s="118" t="s">
        <v>163</v>
      </c>
      <c r="B16" s="119"/>
      <c r="C16" s="120"/>
      <c r="D16" s="121"/>
      <c r="E16" s="119"/>
      <c r="F16" s="120"/>
      <c r="G16" s="121"/>
      <c r="H16" s="119"/>
      <c r="I16" s="120"/>
      <c r="J16" s="121"/>
      <c r="K16" s="119"/>
      <c r="L16" s="120"/>
      <c r="M16" s="121"/>
      <c r="N16" s="119"/>
      <c r="O16" s="120"/>
      <c r="P16" s="121"/>
      <c r="Q16" s="119"/>
      <c r="R16" s="120"/>
      <c r="S16" s="121"/>
      <c r="T16" s="119"/>
      <c r="U16" s="120"/>
      <c r="V16" s="121"/>
      <c r="W16" s="119"/>
      <c r="X16" s="120"/>
      <c r="Y16" s="121"/>
    </row>
    <row r="17" spans="1:25" ht="19.5" customHeight="1">
      <c r="A17" s="118" t="s">
        <v>164</v>
      </c>
      <c r="B17" s="119"/>
      <c r="C17" s="120"/>
      <c r="D17" s="121"/>
      <c r="E17" s="119"/>
      <c r="F17" s="120"/>
      <c r="G17" s="121"/>
      <c r="H17" s="119"/>
      <c r="I17" s="120"/>
      <c r="J17" s="121"/>
      <c r="K17" s="119"/>
      <c r="L17" s="120"/>
      <c r="M17" s="121"/>
      <c r="N17" s="119"/>
      <c r="O17" s="120"/>
      <c r="P17" s="121"/>
      <c r="Q17" s="119"/>
      <c r="R17" s="120"/>
      <c r="S17" s="121"/>
      <c r="T17" s="119"/>
      <c r="U17" s="120"/>
      <c r="V17" s="121"/>
      <c r="W17" s="119"/>
      <c r="X17" s="120"/>
      <c r="Y17" s="121"/>
    </row>
    <row r="18" spans="1:25" ht="19.5" customHeight="1">
      <c r="A18" s="118" t="s">
        <v>165</v>
      </c>
      <c r="B18" s="119"/>
      <c r="C18" s="120"/>
      <c r="D18" s="121"/>
      <c r="E18" s="119"/>
      <c r="F18" s="120"/>
      <c r="G18" s="121"/>
      <c r="H18" s="119"/>
      <c r="I18" s="120"/>
      <c r="J18" s="121"/>
      <c r="K18" s="119"/>
      <c r="L18" s="120"/>
      <c r="M18" s="121"/>
      <c r="N18" s="119"/>
      <c r="O18" s="120"/>
      <c r="P18" s="121"/>
      <c r="Q18" s="119"/>
      <c r="R18" s="120"/>
      <c r="S18" s="121"/>
      <c r="T18" s="119"/>
      <c r="U18" s="120"/>
      <c r="V18" s="121"/>
      <c r="W18" s="119"/>
      <c r="X18" s="120"/>
      <c r="Y18" s="121"/>
    </row>
    <row r="19" spans="1:25" ht="19.5" customHeight="1">
      <c r="A19" s="118" t="s">
        <v>166</v>
      </c>
      <c r="B19" s="119"/>
      <c r="C19" s="120"/>
      <c r="D19" s="121"/>
      <c r="E19" s="119"/>
      <c r="F19" s="120"/>
      <c r="G19" s="121"/>
      <c r="H19" s="119"/>
      <c r="I19" s="120"/>
      <c r="J19" s="121"/>
      <c r="K19" s="119"/>
      <c r="L19" s="120"/>
      <c r="M19" s="121"/>
      <c r="N19" s="119"/>
      <c r="O19" s="120"/>
      <c r="P19" s="121"/>
      <c r="Q19" s="119"/>
      <c r="R19" s="120"/>
      <c r="S19" s="121"/>
      <c r="T19" s="119"/>
      <c r="U19" s="120"/>
      <c r="V19" s="121"/>
      <c r="W19" s="119"/>
      <c r="X19" s="120"/>
      <c r="Y19" s="121"/>
    </row>
    <row r="20" spans="1:25" ht="19.5" customHeight="1">
      <c r="A20" s="118" t="s">
        <v>167</v>
      </c>
      <c r="B20" s="119"/>
      <c r="C20" s="120"/>
      <c r="D20" s="121"/>
      <c r="E20" s="119"/>
      <c r="F20" s="120"/>
      <c r="G20" s="121"/>
      <c r="H20" s="119"/>
      <c r="I20" s="120"/>
      <c r="J20" s="121"/>
      <c r="K20" s="119"/>
      <c r="L20" s="120"/>
      <c r="M20" s="121"/>
      <c r="N20" s="119"/>
      <c r="O20" s="120"/>
      <c r="P20" s="121"/>
      <c r="Q20" s="119"/>
      <c r="R20" s="120"/>
      <c r="S20" s="121"/>
      <c r="T20" s="119"/>
      <c r="U20" s="120"/>
      <c r="V20" s="121"/>
      <c r="W20" s="119"/>
      <c r="X20" s="120"/>
      <c r="Y20" s="121"/>
    </row>
    <row r="21" spans="1:25" ht="19.5" customHeight="1">
      <c r="A21" s="118" t="s">
        <v>168</v>
      </c>
      <c r="B21" s="119"/>
      <c r="C21" s="120"/>
      <c r="D21" s="121"/>
      <c r="E21" s="119"/>
      <c r="F21" s="120"/>
      <c r="G21" s="121"/>
      <c r="H21" s="119"/>
      <c r="I21" s="120"/>
      <c r="J21" s="121"/>
      <c r="K21" s="119"/>
      <c r="L21" s="120"/>
      <c r="M21" s="121"/>
      <c r="N21" s="119"/>
      <c r="O21" s="120"/>
      <c r="P21" s="121"/>
      <c r="Q21" s="119"/>
      <c r="R21" s="120"/>
      <c r="S21" s="121"/>
      <c r="T21" s="119"/>
      <c r="U21" s="120"/>
      <c r="V21" s="121"/>
      <c r="W21" s="119"/>
      <c r="X21" s="120"/>
      <c r="Y21" s="121"/>
    </row>
    <row r="22" spans="1:25" ht="19.5" customHeight="1">
      <c r="A22" s="118" t="s">
        <v>169</v>
      </c>
      <c r="B22" s="119"/>
      <c r="C22" s="120"/>
      <c r="D22" s="121"/>
      <c r="E22" s="119"/>
      <c r="F22" s="120"/>
      <c r="G22" s="121"/>
      <c r="H22" s="119"/>
      <c r="I22" s="120"/>
      <c r="J22" s="121"/>
      <c r="K22" s="119"/>
      <c r="L22" s="120"/>
      <c r="M22" s="121"/>
      <c r="N22" s="119"/>
      <c r="O22" s="120"/>
      <c r="P22" s="121"/>
      <c r="Q22" s="119"/>
      <c r="R22" s="120"/>
      <c r="S22" s="121"/>
      <c r="T22" s="119"/>
      <c r="U22" s="120"/>
      <c r="V22" s="121"/>
      <c r="W22" s="119"/>
      <c r="X22" s="120"/>
      <c r="Y22" s="121"/>
    </row>
  </sheetData>
  <mergeCells count="9">
    <mergeCell ref="W2:Y2"/>
    <mergeCell ref="B2:D2"/>
    <mergeCell ref="E2:G2"/>
    <mergeCell ref="H2:J2"/>
    <mergeCell ref="K2:M2"/>
    <mergeCell ref="A2:A3"/>
    <mergeCell ref="N2:P2"/>
    <mergeCell ref="Q2:S2"/>
    <mergeCell ref="T2:V2"/>
  </mergeCells>
  <printOptions/>
  <pageMargins left="0.7874015748031497" right="0.551181102362204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zoomScale="85" zoomScaleNormal="85" zoomScaleSheetLayoutView="80" workbookViewId="0" topLeftCell="A1">
      <selection activeCell="N58" sqref="N58"/>
    </sheetView>
  </sheetViews>
  <sheetFormatPr defaultColWidth="8.796875" defaultRowHeight="15" customHeight="1"/>
  <cols>
    <col min="1" max="1" width="10.19921875" style="100" customWidth="1"/>
    <col min="2" max="2" width="5.5" style="102" customWidth="1"/>
    <col min="3" max="3" width="19.69921875" style="103" customWidth="1"/>
    <col min="4" max="4" width="8.5" style="100" customWidth="1"/>
    <col min="5" max="16" width="7.3984375" style="4" bestFit="1" customWidth="1"/>
    <col min="17" max="17" width="64" style="100" customWidth="1"/>
    <col min="18" max="16384" width="8" style="4" customWidth="1"/>
  </cols>
  <sheetData>
    <row r="1" ht="18.75" customHeight="1">
      <c r="A1" s="112"/>
    </row>
    <row r="2" spans="1:17" ht="12.75" customHeight="1">
      <c r="A2" s="113" t="s">
        <v>139</v>
      </c>
      <c r="Q2" s="1" t="s">
        <v>138</v>
      </c>
    </row>
    <row r="3" spans="1:17" ht="10.5" customHeight="1">
      <c r="A3" s="2" t="s">
        <v>13</v>
      </c>
      <c r="B3" s="3" t="s">
        <v>14</v>
      </c>
      <c r="C3" s="176" t="s">
        <v>15</v>
      </c>
      <c r="D3" s="177"/>
      <c r="E3" s="2" t="s">
        <v>16</v>
      </c>
      <c r="F3" s="2" t="s">
        <v>0</v>
      </c>
      <c r="G3" s="2" t="s">
        <v>1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  <c r="P3" s="2" t="s">
        <v>10</v>
      </c>
      <c r="Q3" s="2" t="s">
        <v>17</v>
      </c>
    </row>
    <row r="4" spans="1:17" s="10" customFormat="1" ht="10.5" customHeight="1">
      <c r="A4" s="178" t="s">
        <v>18</v>
      </c>
      <c r="B4" s="5" t="s">
        <v>19</v>
      </c>
      <c r="C4" s="6" t="s">
        <v>20</v>
      </c>
      <c r="D4" s="7" t="s">
        <v>21</v>
      </c>
      <c r="E4" s="8">
        <f aca="true" t="shared" si="0" ref="E4:P4">172800</f>
        <v>172800</v>
      </c>
      <c r="F4" s="8">
        <f t="shared" si="0"/>
        <v>172800</v>
      </c>
      <c r="G4" s="8">
        <f t="shared" si="0"/>
        <v>172800</v>
      </c>
      <c r="H4" s="8">
        <f t="shared" si="0"/>
        <v>172800</v>
      </c>
      <c r="I4" s="8">
        <f t="shared" si="0"/>
        <v>172800</v>
      </c>
      <c r="J4" s="8">
        <f t="shared" si="0"/>
        <v>172800</v>
      </c>
      <c r="K4" s="8">
        <f t="shared" si="0"/>
        <v>172800</v>
      </c>
      <c r="L4" s="8">
        <f t="shared" si="0"/>
        <v>172800</v>
      </c>
      <c r="M4" s="8">
        <f t="shared" si="0"/>
        <v>172800</v>
      </c>
      <c r="N4" s="8">
        <f t="shared" si="0"/>
        <v>172800</v>
      </c>
      <c r="O4" s="8">
        <f t="shared" si="0"/>
        <v>172800</v>
      </c>
      <c r="P4" s="8">
        <f t="shared" si="0"/>
        <v>172800</v>
      </c>
      <c r="Q4" s="9"/>
    </row>
    <row r="5" spans="1:17" s="10" customFormat="1" ht="10.5" customHeight="1">
      <c r="A5" s="179"/>
      <c r="B5" s="5"/>
      <c r="C5" s="6" t="s">
        <v>22</v>
      </c>
      <c r="D5" s="7" t="s">
        <v>23</v>
      </c>
      <c r="E5" s="11">
        <v>17.8</v>
      </c>
      <c r="F5" s="11">
        <v>20.8</v>
      </c>
      <c r="G5" s="11">
        <v>25.9</v>
      </c>
      <c r="H5" s="11">
        <v>27</v>
      </c>
      <c r="I5" s="11">
        <v>25.2</v>
      </c>
      <c r="J5" s="11">
        <v>19.1</v>
      </c>
      <c r="K5" s="11">
        <v>22.5</v>
      </c>
      <c r="L5" s="11">
        <v>15.8</v>
      </c>
      <c r="M5" s="11">
        <v>15.2</v>
      </c>
      <c r="N5" s="11">
        <v>9</v>
      </c>
      <c r="O5" s="11">
        <v>13</v>
      </c>
      <c r="P5" s="11">
        <v>11.3</v>
      </c>
      <c r="Q5" s="12"/>
    </row>
    <row r="6" spans="1:17" s="10" customFormat="1" ht="10.5" customHeight="1">
      <c r="A6" s="179"/>
      <c r="B6" s="5"/>
      <c r="C6" s="6" t="s">
        <v>24</v>
      </c>
      <c r="D6" s="7" t="s">
        <v>25</v>
      </c>
      <c r="E6" s="11">
        <v>2.063435005806952</v>
      </c>
      <c r="F6" s="11">
        <v>1.4987587785878183</v>
      </c>
      <c r="G6" s="11">
        <v>2.45581038884951</v>
      </c>
      <c r="H6" s="11">
        <v>3.652141220399541</v>
      </c>
      <c r="I6" s="11">
        <v>4.045475483028694</v>
      </c>
      <c r="J6" s="11">
        <v>5.008482584380688</v>
      </c>
      <c r="K6" s="11">
        <v>4.712040484646019</v>
      </c>
      <c r="L6" s="11">
        <v>3.85966199694232</v>
      </c>
      <c r="M6" s="11">
        <v>2.1432099064496497</v>
      </c>
      <c r="N6" s="11">
        <v>1.3688256483808139</v>
      </c>
      <c r="O6" s="11">
        <v>1.8166581339379309</v>
      </c>
      <c r="P6" s="11">
        <v>1.8783436269403133</v>
      </c>
      <c r="Q6" s="12"/>
    </row>
    <row r="7" spans="1:17" s="10" customFormat="1" ht="10.5" customHeight="1">
      <c r="A7" s="179"/>
      <c r="B7" s="5"/>
      <c r="C7" s="6" t="s">
        <v>26</v>
      </c>
      <c r="D7" s="7" t="s">
        <v>27</v>
      </c>
      <c r="E7" s="13">
        <v>7.87</v>
      </c>
      <c r="F7" s="13">
        <v>7.83</v>
      </c>
      <c r="G7" s="13">
        <v>7.99</v>
      </c>
      <c r="H7" s="13">
        <v>7.91</v>
      </c>
      <c r="I7" s="13">
        <v>8.08</v>
      </c>
      <c r="J7" s="13">
        <v>7.87</v>
      </c>
      <c r="K7" s="13">
        <v>7.85</v>
      </c>
      <c r="L7" s="13">
        <v>8.17</v>
      </c>
      <c r="M7" s="13">
        <v>7.76</v>
      </c>
      <c r="N7" s="13">
        <v>7.77</v>
      </c>
      <c r="O7" s="13">
        <v>7.76</v>
      </c>
      <c r="P7" s="13">
        <v>7.92</v>
      </c>
      <c r="Q7" s="14"/>
    </row>
    <row r="8" spans="1:17" s="10" customFormat="1" ht="10.5" customHeight="1">
      <c r="A8" s="179"/>
      <c r="B8" s="5"/>
      <c r="C8" s="15" t="s">
        <v>11</v>
      </c>
      <c r="D8" s="7" t="s">
        <v>27</v>
      </c>
      <c r="E8" s="11">
        <v>1.2</v>
      </c>
      <c r="F8" s="11">
        <v>1.2</v>
      </c>
      <c r="G8" s="11">
        <v>1.2</v>
      </c>
      <c r="H8" s="11">
        <v>1.2</v>
      </c>
      <c r="I8" s="11">
        <v>1.2</v>
      </c>
      <c r="J8" s="11">
        <v>1.2</v>
      </c>
      <c r="K8" s="11">
        <v>1.2</v>
      </c>
      <c r="L8" s="11">
        <v>1.2</v>
      </c>
      <c r="M8" s="11">
        <v>1.2</v>
      </c>
      <c r="N8" s="11">
        <v>1.2</v>
      </c>
      <c r="O8" s="11">
        <v>1.2</v>
      </c>
      <c r="P8" s="11">
        <v>1.2</v>
      </c>
      <c r="Q8" s="12"/>
    </row>
    <row r="9" spans="1:17" s="21" customFormat="1" ht="10.5" customHeight="1" thickBot="1">
      <c r="A9" s="180"/>
      <c r="B9" s="16"/>
      <c r="C9" s="17" t="s">
        <v>28</v>
      </c>
      <c r="D9" s="18" t="s">
        <v>29</v>
      </c>
      <c r="E9" s="19">
        <f>ROUND(E6*4*1.2*E4*1000/1000000,0)</f>
        <v>1711</v>
      </c>
      <c r="F9" s="19">
        <f aca="true" t="shared" si="1" ref="F9:P9">ROUND(F6*4*1.2*F4*1000/1000000,0)</f>
        <v>1243</v>
      </c>
      <c r="G9" s="19">
        <f t="shared" si="1"/>
        <v>2037</v>
      </c>
      <c r="H9" s="19">
        <f t="shared" si="1"/>
        <v>3029</v>
      </c>
      <c r="I9" s="19">
        <f t="shared" si="1"/>
        <v>3355</v>
      </c>
      <c r="J9" s="19">
        <f t="shared" si="1"/>
        <v>4154</v>
      </c>
      <c r="K9" s="19">
        <f t="shared" si="1"/>
        <v>3908</v>
      </c>
      <c r="L9" s="19">
        <f t="shared" si="1"/>
        <v>3201</v>
      </c>
      <c r="M9" s="19">
        <f t="shared" si="1"/>
        <v>1778</v>
      </c>
      <c r="N9" s="19">
        <f t="shared" si="1"/>
        <v>1135</v>
      </c>
      <c r="O9" s="19">
        <f t="shared" si="1"/>
        <v>1507</v>
      </c>
      <c r="P9" s="19">
        <f t="shared" si="1"/>
        <v>1558</v>
      </c>
      <c r="Q9" s="20"/>
    </row>
    <row r="10" spans="1:17" ht="10.5" customHeight="1" thickTop="1">
      <c r="A10" s="22"/>
      <c r="B10" s="23"/>
      <c r="C10" s="24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1:17" s="21" customFormat="1" ht="10.5" customHeight="1">
      <c r="A11" s="28" t="s">
        <v>30</v>
      </c>
      <c r="B11" s="16" t="s">
        <v>31</v>
      </c>
      <c r="C11" s="29" t="s">
        <v>32</v>
      </c>
      <c r="D11" s="18" t="s">
        <v>21</v>
      </c>
      <c r="E11" s="30">
        <f aca="true" t="shared" si="2" ref="E11:P11">E4</f>
        <v>172800</v>
      </c>
      <c r="F11" s="30">
        <f t="shared" si="2"/>
        <v>172800</v>
      </c>
      <c r="G11" s="30">
        <f t="shared" si="2"/>
        <v>172800</v>
      </c>
      <c r="H11" s="30">
        <f t="shared" si="2"/>
        <v>172800</v>
      </c>
      <c r="I11" s="30">
        <f t="shared" si="2"/>
        <v>172800</v>
      </c>
      <c r="J11" s="30">
        <f t="shared" si="2"/>
        <v>172800</v>
      </c>
      <c r="K11" s="30">
        <f t="shared" si="2"/>
        <v>172800</v>
      </c>
      <c r="L11" s="30">
        <f t="shared" si="2"/>
        <v>172800</v>
      </c>
      <c r="M11" s="30">
        <f t="shared" si="2"/>
        <v>172800</v>
      </c>
      <c r="N11" s="30">
        <f t="shared" si="2"/>
        <v>172800</v>
      </c>
      <c r="O11" s="30">
        <f t="shared" si="2"/>
        <v>172800</v>
      </c>
      <c r="P11" s="30">
        <f t="shared" si="2"/>
        <v>172800</v>
      </c>
      <c r="Q11" s="31"/>
    </row>
    <row r="12" spans="1:17" s="21" customFormat="1" ht="10.5" customHeight="1">
      <c r="A12" s="28" t="s">
        <v>33</v>
      </c>
      <c r="B12" s="16" t="s">
        <v>34</v>
      </c>
      <c r="C12" s="29" t="s">
        <v>35</v>
      </c>
      <c r="D12" s="18" t="s">
        <v>21</v>
      </c>
      <c r="E12" s="30">
        <f aca="true" t="shared" si="3" ref="E12:P12">E11</f>
        <v>172800</v>
      </c>
      <c r="F12" s="30">
        <f t="shared" si="3"/>
        <v>172800</v>
      </c>
      <c r="G12" s="30">
        <f t="shared" si="3"/>
        <v>172800</v>
      </c>
      <c r="H12" s="30">
        <f t="shared" si="3"/>
        <v>172800</v>
      </c>
      <c r="I12" s="30">
        <f t="shared" si="3"/>
        <v>172800</v>
      </c>
      <c r="J12" s="30">
        <f t="shared" si="3"/>
        <v>172800</v>
      </c>
      <c r="K12" s="30">
        <f t="shared" si="3"/>
        <v>172800</v>
      </c>
      <c r="L12" s="30">
        <f t="shared" si="3"/>
        <v>172800</v>
      </c>
      <c r="M12" s="30">
        <f t="shared" si="3"/>
        <v>172800</v>
      </c>
      <c r="N12" s="30">
        <f t="shared" si="3"/>
        <v>172800</v>
      </c>
      <c r="O12" s="30">
        <f t="shared" si="3"/>
        <v>172800</v>
      </c>
      <c r="P12" s="30">
        <f t="shared" si="3"/>
        <v>172800</v>
      </c>
      <c r="Q12" s="31"/>
    </row>
    <row r="13" spans="1:17" s="21" customFormat="1" ht="10.5" customHeight="1">
      <c r="A13" s="28"/>
      <c r="B13" s="16" t="s">
        <v>36</v>
      </c>
      <c r="C13" s="29" t="s">
        <v>37</v>
      </c>
      <c r="D13" s="18" t="s">
        <v>21</v>
      </c>
      <c r="E13" s="32">
        <f aca="true" t="shared" si="4" ref="E13:P13">ROUND(E12*E14/100,0)</f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4"/>
        <v>0</v>
      </c>
      <c r="O13" s="32">
        <f t="shared" si="4"/>
        <v>0</v>
      </c>
      <c r="P13" s="32">
        <f t="shared" si="4"/>
        <v>0</v>
      </c>
      <c r="Q13" s="33"/>
    </row>
    <row r="14" spans="1:17" ht="10.5" customHeight="1">
      <c r="A14" s="34"/>
      <c r="B14" s="35"/>
      <c r="C14" s="36" t="s">
        <v>38</v>
      </c>
      <c r="D14" s="37" t="s">
        <v>39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</row>
    <row r="15" spans="1:17" s="21" customFormat="1" ht="10.5" customHeight="1">
      <c r="A15" s="28" t="s">
        <v>40</v>
      </c>
      <c r="B15" s="16" t="s">
        <v>41</v>
      </c>
      <c r="C15" s="29" t="s">
        <v>42</v>
      </c>
      <c r="D15" s="18" t="s">
        <v>21</v>
      </c>
      <c r="E15" s="30">
        <f aca="true" t="shared" si="5" ref="E15:P15">(E12-E13)</f>
        <v>172800</v>
      </c>
      <c r="F15" s="30">
        <f t="shared" si="5"/>
        <v>172800</v>
      </c>
      <c r="G15" s="30">
        <f t="shared" si="5"/>
        <v>172800</v>
      </c>
      <c r="H15" s="30">
        <f t="shared" si="5"/>
        <v>172800</v>
      </c>
      <c r="I15" s="30">
        <f t="shared" si="5"/>
        <v>172800</v>
      </c>
      <c r="J15" s="30">
        <f t="shared" si="5"/>
        <v>172800</v>
      </c>
      <c r="K15" s="30">
        <f t="shared" si="5"/>
        <v>172800</v>
      </c>
      <c r="L15" s="30">
        <f t="shared" si="5"/>
        <v>172800</v>
      </c>
      <c r="M15" s="30">
        <f t="shared" si="5"/>
        <v>172800</v>
      </c>
      <c r="N15" s="30">
        <f t="shared" si="5"/>
        <v>172800</v>
      </c>
      <c r="O15" s="30">
        <f t="shared" si="5"/>
        <v>172800</v>
      </c>
      <c r="P15" s="30">
        <f t="shared" si="5"/>
        <v>172800</v>
      </c>
      <c r="Q15" s="31"/>
    </row>
    <row r="16" spans="1:17" ht="10.5" customHeight="1">
      <c r="A16" s="40"/>
      <c r="B16" s="3"/>
      <c r="C16" s="36" t="s">
        <v>43</v>
      </c>
      <c r="D16" s="37" t="s">
        <v>44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/>
    </row>
    <row r="17" spans="1:17" s="21" customFormat="1" ht="10.5" customHeight="1">
      <c r="A17" s="43"/>
      <c r="B17" s="44"/>
      <c r="C17" s="29" t="s">
        <v>45</v>
      </c>
      <c r="D17" s="18" t="s">
        <v>46</v>
      </c>
      <c r="E17" s="45">
        <f aca="true" t="shared" si="6" ref="E17:P17">ROUND(E16/1200/1000*1000*E15,0)</f>
        <v>0</v>
      </c>
      <c r="F17" s="45">
        <f t="shared" si="6"/>
        <v>0</v>
      </c>
      <c r="G17" s="45">
        <f t="shared" si="6"/>
        <v>0</v>
      </c>
      <c r="H17" s="45">
        <f t="shared" si="6"/>
        <v>0</v>
      </c>
      <c r="I17" s="45">
        <f t="shared" si="6"/>
        <v>0</v>
      </c>
      <c r="J17" s="45">
        <f t="shared" si="6"/>
        <v>0</v>
      </c>
      <c r="K17" s="45">
        <f t="shared" si="6"/>
        <v>0</v>
      </c>
      <c r="L17" s="45">
        <f t="shared" si="6"/>
        <v>0</v>
      </c>
      <c r="M17" s="45">
        <f t="shared" si="6"/>
        <v>0</v>
      </c>
      <c r="N17" s="45">
        <f t="shared" si="6"/>
        <v>0</v>
      </c>
      <c r="O17" s="45">
        <f t="shared" si="6"/>
        <v>0</v>
      </c>
      <c r="P17" s="45">
        <f t="shared" si="6"/>
        <v>0</v>
      </c>
      <c r="Q17" s="20"/>
    </row>
    <row r="18" spans="1:17" s="21" customFormat="1" ht="10.5" customHeight="1">
      <c r="A18" s="43"/>
      <c r="B18" s="44"/>
      <c r="C18" s="29" t="s">
        <v>47</v>
      </c>
      <c r="D18" s="18" t="s">
        <v>29</v>
      </c>
      <c r="E18" s="46">
        <f aca="true" t="shared" si="7" ref="E18:P18">ROUND(E15*E16*(156/102)/(100/10)*10^3*10^(-6),0)</f>
        <v>0</v>
      </c>
      <c r="F18" s="46">
        <f t="shared" si="7"/>
        <v>0</v>
      </c>
      <c r="G18" s="46">
        <f t="shared" si="7"/>
        <v>0</v>
      </c>
      <c r="H18" s="46">
        <f t="shared" si="7"/>
        <v>0</v>
      </c>
      <c r="I18" s="46">
        <f t="shared" si="7"/>
        <v>0</v>
      </c>
      <c r="J18" s="46">
        <f t="shared" si="7"/>
        <v>0</v>
      </c>
      <c r="K18" s="46">
        <f t="shared" si="7"/>
        <v>0</v>
      </c>
      <c r="L18" s="46">
        <f t="shared" si="7"/>
        <v>0</v>
      </c>
      <c r="M18" s="46">
        <f t="shared" si="7"/>
        <v>0</v>
      </c>
      <c r="N18" s="46">
        <f t="shared" si="7"/>
        <v>0</v>
      </c>
      <c r="O18" s="46">
        <f t="shared" si="7"/>
        <v>0</v>
      </c>
      <c r="P18" s="46">
        <f t="shared" si="7"/>
        <v>0</v>
      </c>
      <c r="Q18" s="47"/>
    </row>
    <row r="19" spans="1:17" s="21" customFormat="1" ht="10.5" customHeight="1">
      <c r="A19" s="43" t="s">
        <v>48</v>
      </c>
      <c r="B19" s="44" t="s">
        <v>49</v>
      </c>
      <c r="C19" s="48" t="s">
        <v>50</v>
      </c>
      <c r="D19" s="18" t="s">
        <v>21</v>
      </c>
      <c r="E19" s="30">
        <f aca="true" t="shared" si="8" ref="E19:P19">ROUND(E15+E29,0)</f>
        <v>172800</v>
      </c>
      <c r="F19" s="30">
        <f t="shared" si="8"/>
        <v>172800</v>
      </c>
      <c r="G19" s="30">
        <f t="shared" si="8"/>
        <v>172800</v>
      </c>
      <c r="H19" s="30">
        <f t="shared" si="8"/>
        <v>172800</v>
      </c>
      <c r="I19" s="30">
        <f t="shared" si="8"/>
        <v>172800</v>
      </c>
      <c r="J19" s="30">
        <f t="shared" si="8"/>
        <v>172800</v>
      </c>
      <c r="K19" s="30">
        <f t="shared" si="8"/>
        <v>172800</v>
      </c>
      <c r="L19" s="30">
        <f t="shared" si="8"/>
        <v>172800</v>
      </c>
      <c r="M19" s="30">
        <f t="shared" si="8"/>
        <v>172800</v>
      </c>
      <c r="N19" s="30">
        <f t="shared" si="8"/>
        <v>172800</v>
      </c>
      <c r="O19" s="30">
        <f t="shared" si="8"/>
        <v>172800</v>
      </c>
      <c r="P19" s="30">
        <f t="shared" si="8"/>
        <v>172800</v>
      </c>
      <c r="Q19" s="31"/>
    </row>
    <row r="20" spans="1:17" ht="10.5" customHeight="1">
      <c r="A20" s="40"/>
      <c r="B20" s="3"/>
      <c r="C20" s="49" t="s">
        <v>51</v>
      </c>
      <c r="D20" s="50" t="s">
        <v>52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40"/>
    </row>
    <row r="21" spans="1:17" ht="10.5" customHeight="1">
      <c r="A21" s="52"/>
      <c r="B21" s="3"/>
      <c r="C21" s="49" t="s">
        <v>53</v>
      </c>
      <c r="D21" s="37" t="s">
        <v>54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40"/>
    </row>
    <row r="22" spans="1:17" ht="10.5" customHeight="1">
      <c r="A22" s="40"/>
      <c r="B22" s="3"/>
      <c r="C22" s="49" t="s">
        <v>55</v>
      </c>
      <c r="D22" s="50" t="s">
        <v>56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40"/>
    </row>
    <row r="23" spans="1:17" s="21" customFormat="1" ht="10.5" customHeight="1">
      <c r="A23" s="43"/>
      <c r="B23" s="44"/>
      <c r="C23" s="17" t="s">
        <v>57</v>
      </c>
      <c r="D23" s="53" t="s">
        <v>58</v>
      </c>
      <c r="E23" s="54">
        <f aca="true" t="shared" si="9" ref="E23:P23">ROUND(E20*E21*E22,0)</f>
        <v>0</v>
      </c>
      <c r="F23" s="54">
        <f t="shared" si="9"/>
        <v>0</v>
      </c>
      <c r="G23" s="54">
        <f t="shared" si="9"/>
        <v>0</v>
      </c>
      <c r="H23" s="54">
        <f t="shared" si="9"/>
        <v>0</v>
      </c>
      <c r="I23" s="54">
        <f t="shared" si="9"/>
        <v>0</v>
      </c>
      <c r="J23" s="54">
        <f t="shared" si="9"/>
        <v>0</v>
      </c>
      <c r="K23" s="54">
        <f t="shared" si="9"/>
        <v>0</v>
      </c>
      <c r="L23" s="54">
        <f t="shared" si="9"/>
        <v>0</v>
      </c>
      <c r="M23" s="54">
        <f t="shared" si="9"/>
        <v>0</v>
      </c>
      <c r="N23" s="54">
        <f t="shared" si="9"/>
        <v>0</v>
      </c>
      <c r="O23" s="54">
        <f t="shared" si="9"/>
        <v>0</v>
      </c>
      <c r="P23" s="54">
        <f t="shared" si="9"/>
        <v>0</v>
      </c>
      <c r="Q23" s="55"/>
    </row>
    <row r="24" spans="1:17" s="21" customFormat="1" ht="10.5" customHeight="1">
      <c r="A24" s="43"/>
      <c r="B24" s="44"/>
      <c r="C24" s="17" t="s">
        <v>59</v>
      </c>
      <c r="D24" s="53" t="s">
        <v>60</v>
      </c>
      <c r="E24" s="56" t="e">
        <f aca="true" t="shared" si="10" ref="E24:P24">ROUND(E19/E23,3)</f>
        <v>#DIV/0!</v>
      </c>
      <c r="F24" s="56" t="e">
        <f t="shared" si="10"/>
        <v>#DIV/0!</v>
      </c>
      <c r="G24" s="56" t="e">
        <f t="shared" si="10"/>
        <v>#DIV/0!</v>
      </c>
      <c r="H24" s="56" t="e">
        <f t="shared" si="10"/>
        <v>#DIV/0!</v>
      </c>
      <c r="I24" s="56" t="e">
        <f t="shared" si="10"/>
        <v>#DIV/0!</v>
      </c>
      <c r="J24" s="56" t="e">
        <f t="shared" si="10"/>
        <v>#DIV/0!</v>
      </c>
      <c r="K24" s="56" t="e">
        <f t="shared" si="10"/>
        <v>#DIV/0!</v>
      </c>
      <c r="L24" s="56" t="e">
        <f t="shared" si="10"/>
        <v>#DIV/0!</v>
      </c>
      <c r="M24" s="56" t="e">
        <f t="shared" si="10"/>
        <v>#DIV/0!</v>
      </c>
      <c r="N24" s="56" t="e">
        <f t="shared" si="10"/>
        <v>#DIV/0!</v>
      </c>
      <c r="O24" s="56" t="e">
        <f t="shared" si="10"/>
        <v>#DIV/0!</v>
      </c>
      <c r="P24" s="56" t="e">
        <f t="shared" si="10"/>
        <v>#DIV/0!</v>
      </c>
      <c r="Q24" s="43"/>
    </row>
    <row r="25" spans="1:17" s="21" customFormat="1" ht="10.5" customHeight="1">
      <c r="A25" s="43"/>
      <c r="B25" s="44"/>
      <c r="C25" s="17" t="s">
        <v>61</v>
      </c>
      <c r="D25" s="18" t="s">
        <v>21</v>
      </c>
      <c r="E25" s="54">
        <f aca="true" t="shared" si="11" ref="E25:P25">E19</f>
        <v>172800</v>
      </c>
      <c r="F25" s="54">
        <f t="shared" si="11"/>
        <v>172800</v>
      </c>
      <c r="G25" s="54">
        <f t="shared" si="11"/>
        <v>172800</v>
      </c>
      <c r="H25" s="54">
        <f t="shared" si="11"/>
        <v>172800</v>
      </c>
      <c r="I25" s="54">
        <f t="shared" si="11"/>
        <v>172800</v>
      </c>
      <c r="J25" s="54">
        <f t="shared" si="11"/>
        <v>172800</v>
      </c>
      <c r="K25" s="54">
        <f t="shared" si="11"/>
        <v>172800</v>
      </c>
      <c r="L25" s="54">
        <f t="shared" si="11"/>
        <v>172800</v>
      </c>
      <c r="M25" s="54">
        <f t="shared" si="11"/>
        <v>172800</v>
      </c>
      <c r="N25" s="54">
        <f t="shared" si="11"/>
        <v>172800</v>
      </c>
      <c r="O25" s="54">
        <f t="shared" si="11"/>
        <v>172800</v>
      </c>
      <c r="P25" s="54">
        <f t="shared" si="11"/>
        <v>172800</v>
      </c>
      <c r="Q25" s="55"/>
    </row>
    <row r="26" spans="1:17" ht="10.5" customHeight="1">
      <c r="A26" s="40"/>
      <c r="B26" s="3"/>
      <c r="C26" s="49" t="s">
        <v>62</v>
      </c>
      <c r="D26" s="50" t="s">
        <v>63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40"/>
    </row>
    <row r="27" spans="1:17" s="21" customFormat="1" ht="10.5" customHeight="1">
      <c r="A27" s="43"/>
      <c r="B27" s="44"/>
      <c r="C27" s="17" t="s">
        <v>64</v>
      </c>
      <c r="D27" s="53" t="s">
        <v>65</v>
      </c>
      <c r="E27" s="56" t="e">
        <f aca="true" t="shared" si="12" ref="E27:P27">ROUND(24/E26,0)</f>
        <v>#DIV/0!</v>
      </c>
      <c r="F27" s="56" t="e">
        <f t="shared" si="12"/>
        <v>#DIV/0!</v>
      </c>
      <c r="G27" s="56" t="e">
        <f t="shared" si="12"/>
        <v>#DIV/0!</v>
      </c>
      <c r="H27" s="56" t="e">
        <f t="shared" si="12"/>
        <v>#DIV/0!</v>
      </c>
      <c r="I27" s="56" t="e">
        <f t="shared" si="12"/>
        <v>#DIV/0!</v>
      </c>
      <c r="J27" s="56" t="e">
        <f t="shared" si="12"/>
        <v>#DIV/0!</v>
      </c>
      <c r="K27" s="56" t="e">
        <f t="shared" si="12"/>
        <v>#DIV/0!</v>
      </c>
      <c r="L27" s="56" t="e">
        <f t="shared" si="12"/>
        <v>#DIV/0!</v>
      </c>
      <c r="M27" s="56" t="e">
        <f t="shared" si="12"/>
        <v>#DIV/0!</v>
      </c>
      <c r="N27" s="56" t="e">
        <f t="shared" si="12"/>
        <v>#DIV/0!</v>
      </c>
      <c r="O27" s="56" t="e">
        <f t="shared" si="12"/>
        <v>#DIV/0!</v>
      </c>
      <c r="P27" s="56" t="e">
        <f t="shared" si="12"/>
        <v>#DIV/0!</v>
      </c>
      <c r="Q27" s="43"/>
    </row>
    <row r="28" spans="1:17" s="21" customFormat="1" ht="10.5" customHeight="1">
      <c r="A28" s="43"/>
      <c r="B28" s="44"/>
      <c r="C28" s="48" t="s">
        <v>66</v>
      </c>
      <c r="D28" s="18" t="s">
        <v>29</v>
      </c>
      <c r="E28" s="45">
        <f aca="true" t="shared" si="13" ref="E28:P28">E18</f>
        <v>0</v>
      </c>
      <c r="F28" s="45">
        <f t="shared" si="13"/>
        <v>0</v>
      </c>
      <c r="G28" s="45">
        <f t="shared" si="13"/>
        <v>0</v>
      </c>
      <c r="H28" s="45">
        <f t="shared" si="13"/>
        <v>0</v>
      </c>
      <c r="I28" s="45">
        <f t="shared" si="13"/>
        <v>0</v>
      </c>
      <c r="J28" s="45">
        <f t="shared" si="13"/>
        <v>0</v>
      </c>
      <c r="K28" s="45">
        <f t="shared" si="13"/>
        <v>0</v>
      </c>
      <c r="L28" s="45">
        <f t="shared" si="13"/>
        <v>0</v>
      </c>
      <c r="M28" s="45">
        <f t="shared" si="13"/>
        <v>0</v>
      </c>
      <c r="N28" s="45">
        <f t="shared" si="13"/>
        <v>0</v>
      </c>
      <c r="O28" s="45">
        <f t="shared" si="13"/>
        <v>0</v>
      </c>
      <c r="P28" s="45">
        <f t="shared" si="13"/>
        <v>0</v>
      </c>
      <c r="Q28" s="20"/>
    </row>
    <row r="29" spans="1:17" s="21" customFormat="1" ht="10.5" customHeight="1">
      <c r="A29" s="43"/>
      <c r="B29" s="44" t="s">
        <v>67</v>
      </c>
      <c r="C29" s="48" t="s">
        <v>68</v>
      </c>
      <c r="D29" s="18" t="s">
        <v>21</v>
      </c>
      <c r="E29" s="32">
        <f aca="true" t="shared" si="14" ref="E29:P29">ROUND(E15*(E30/100),0)</f>
        <v>0</v>
      </c>
      <c r="F29" s="32">
        <f t="shared" si="14"/>
        <v>0</v>
      </c>
      <c r="G29" s="32">
        <f t="shared" si="14"/>
        <v>0</v>
      </c>
      <c r="H29" s="32">
        <f t="shared" si="14"/>
        <v>0</v>
      </c>
      <c r="I29" s="32">
        <f t="shared" si="14"/>
        <v>0</v>
      </c>
      <c r="J29" s="32">
        <f t="shared" si="14"/>
        <v>0</v>
      </c>
      <c r="K29" s="32">
        <f t="shared" si="14"/>
        <v>0</v>
      </c>
      <c r="L29" s="32">
        <f t="shared" si="14"/>
        <v>0</v>
      </c>
      <c r="M29" s="32">
        <f t="shared" si="14"/>
        <v>0</v>
      </c>
      <c r="N29" s="32">
        <f t="shared" si="14"/>
        <v>0</v>
      </c>
      <c r="O29" s="32">
        <f t="shared" si="14"/>
        <v>0</v>
      </c>
      <c r="P29" s="32">
        <f t="shared" si="14"/>
        <v>0</v>
      </c>
      <c r="Q29" s="33"/>
    </row>
    <row r="30" spans="1:17" ht="10.5" customHeight="1">
      <c r="A30" s="40"/>
      <c r="B30" s="3"/>
      <c r="C30" s="57" t="s">
        <v>69</v>
      </c>
      <c r="D30" s="37" t="s">
        <v>70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</row>
    <row r="31" spans="1:17" ht="10.5" customHeight="1">
      <c r="A31" s="40"/>
      <c r="B31" s="3" t="s">
        <v>71</v>
      </c>
      <c r="C31" s="57" t="s">
        <v>72</v>
      </c>
      <c r="D31" s="37" t="s">
        <v>73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9"/>
    </row>
    <row r="32" spans="1:17" s="21" customFormat="1" ht="10.5" customHeight="1">
      <c r="A32" s="43"/>
      <c r="B32" s="44"/>
      <c r="C32" s="48" t="s">
        <v>74</v>
      </c>
      <c r="D32" s="18" t="s">
        <v>21</v>
      </c>
      <c r="E32" s="45" t="e">
        <f aca="true" t="shared" si="15" ref="E32:P32">ROUND(E23*E31*E27/1000,0)</f>
        <v>#DIV/0!</v>
      </c>
      <c r="F32" s="19" t="e">
        <f t="shared" si="15"/>
        <v>#DIV/0!</v>
      </c>
      <c r="G32" s="19" t="e">
        <f t="shared" si="15"/>
        <v>#DIV/0!</v>
      </c>
      <c r="H32" s="19" t="e">
        <f t="shared" si="15"/>
        <v>#DIV/0!</v>
      </c>
      <c r="I32" s="19" t="e">
        <f t="shared" si="15"/>
        <v>#DIV/0!</v>
      </c>
      <c r="J32" s="19" t="e">
        <f t="shared" si="15"/>
        <v>#DIV/0!</v>
      </c>
      <c r="K32" s="19" t="e">
        <f t="shared" si="15"/>
        <v>#DIV/0!</v>
      </c>
      <c r="L32" s="19" t="e">
        <f t="shared" si="15"/>
        <v>#DIV/0!</v>
      </c>
      <c r="M32" s="19" t="e">
        <f t="shared" si="15"/>
        <v>#DIV/0!</v>
      </c>
      <c r="N32" s="19" t="e">
        <f t="shared" si="15"/>
        <v>#DIV/0!</v>
      </c>
      <c r="O32" s="19" t="e">
        <f t="shared" si="15"/>
        <v>#DIV/0!</v>
      </c>
      <c r="P32" s="19" t="e">
        <f t="shared" si="15"/>
        <v>#DIV/0!</v>
      </c>
      <c r="Q32" s="20"/>
    </row>
    <row r="33" spans="1:17" s="21" customFormat="1" ht="10.5" customHeight="1">
      <c r="A33" s="43"/>
      <c r="B33" s="44" t="s">
        <v>75</v>
      </c>
      <c r="C33" s="48" t="s">
        <v>76</v>
      </c>
      <c r="D33" s="18" t="s">
        <v>21</v>
      </c>
      <c r="E33" s="45" t="e">
        <f aca="true" t="shared" si="16" ref="E33:P33">ROUND(E23*E31*E27/1000,3)</f>
        <v>#DIV/0!</v>
      </c>
      <c r="F33" s="45" t="e">
        <f t="shared" si="16"/>
        <v>#DIV/0!</v>
      </c>
      <c r="G33" s="45" t="e">
        <f t="shared" si="16"/>
        <v>#DIV/0!</v>
      </c>
      <c r="H33" s="45" t="e">
        <f t="shared" si="16"/>
        <v>#DIV/0!</v>
      </c>
      <c r="I33" s="45" t="e">
        <f t="shared" si="16"/>
        <v>#DIV/0!</v>
      </c>
      <c r="J33" s="45" t="e">
        <f t="shared" si="16"/>
        <v>#DIV/0!</v>
      </c>
      <c r="K33" s="45" t="e">
        <f t="shared" si="16"/>
        <v>#DIV/0!</v>
      </c>
      <c r="L33" s="45" t="e">
        <f t="shared" si="16"/>
        <v>#DIV/0!</v>
      </c>
      <c r="M33" s="45" t="e">
        <f t="shared" si="16"/>
        <v>#DIV/0!</v>
      </c>
      <c r="N33" s="45" t="e">
        <f t="shared" si="16"/>
        <v>#DIV/0!</v>
      </c>
      <c r="O33" s="45" t="e">
        <f t="shared" si="16"/>
        <v>#DIV/0!</v>
      </c>
      <c r="P33" s="45" t="e">
        <f t="shared" si="16"/>
        <v>#DIV/0!</v>
      </c>
      <c r="Q33" s="20"/>
    </row>
    <row r="34" spans="1:17" s="21" customFormat="1" ht="10.5" customHeight="1">
      <c r="A34" s="60"/>
      <c r="B34" s="44"/>
      <c r="C34" s="61" t="s">
        <v>77</v>
      </c>
      <c r="D34" s="18" t="s">
        <v>78</v>
      </c>
      <c r="E34" s="62" t="e">
        <f aca="true" t="shared" si="17" ref="E34:P34">ROUND(E38/E19*100,2)</f>
        <v>#DIV/0!</v>
      </c>
      <c r="F34" s="62" t="e">
        <f t="shared" si="17"/>
        <v>#DIV/0!</v>
      </c>
      <c r="G34" s="62" t="e">
        <f t="shared" si="17"/>
        <v>#DIV/0!</v>
      </c>
      <c r="H34" s="62" t="e">
        <f t="shared" si="17"/>
        <v>#DIV/0!</v>
      </c>
      <c r="I34" s="62" t="e">
        <f t="shared" si="17"/>
        <v>#DIV/0!</v>
      </c>
      <c r="J34" s="62" t="e">
        <f t="shared" si="17"/>
        <v>#DIV/0!</v>
      </c>
      <c r="K34" s="62" t="e">
        <f t="shared" si="17"/>
        <v>#DIV/0!</v>
      </c>
      <c r="L34" s="62" t="e">
        <f t="shared" si="17"/>
        <v>#DIV/0!</v>
      </c>
      <c r="M34" s="62" t="e">
        <f t="shared" si="17"/>
        <v>#DIV/0!</v>
      </c>
      <c r="N34" s="62" t="e">
        <f t="shared" si="17"/>
        <v>#DIV/0!</v>
      </c>
      <c r="O34" s="62" t="e">
        <f t="shared" si="17"/>
        <v>#DIV/0!</v>
      </c>
      <c r="P34" s="62" t="e">
        <f t="shared" si="17"/>
        <v>#DIV/0!</v>
      </c>
      <c r="Q34" s="63"/>
    </row>
    <row r="35" spans="1:17" s="21" customFormat="1" ht="10.5" customHeight="1">
      <c r="A35" s="60"/>
      <c r="B35" s="44" t="s">
        <v>79</v>
      </c>
      <c r="C35" s="48" t="s">
        <v>80</v>
      </c>
      <c r="D35" s="18" t="s">
        <v>21</v>
      </c>
      <c r="E35" s="62">
        <f aca="true" t="shared" si="18" ref="E35:P35">ROUND(E22*2*60*24/1000,1)</f>
        <v>0</v>
      </c>
      <c r="F35" s="62">
        <f t="shared" si="18"/>
        <v>0</v>
      </c>
      <c r="G35" s="62">
        <f t="shared" si="18"/>
        <v>0</v>
      </c>
      <c r="H35" s="62">
        <f t="shared" si="18"/>
        <v>0</v>
      </c>
      <c r="I35" s="62">
        <f t="shared" si="18"/>
        <v>0</v>
      </c>
      <c r="J35" s="62">
        <f t="shared" si="18"/>
        <v>0</v>
      </c>
      <c r="K35" s="62">
        <f t="shared" si="18"/>
        <v>0</v>
      </c>
      <c r="L35" s="62">
        <f t="shared" si="18"/>
        <v>0</v>
      </c>
      <c r="M35" s="62">
        <f t="shared" si="18"/>
        <v>0</v>
      </c>
      <c r="N35" s="62">
        <f t="shared" si="18"/>
        <v>0</v>
      </c>
      <c r="O35" s="62">
        <f t="shared" si="18"/>
        <v>0</v>
      </c>
      <c r="P35" s="62">
        <f t="shared" si="18"/>
        <v>0</v>
      </c>
      <c r="Q35" s="63"/>
    </row>
    <row r="36" spans="1:17" s="21" customFormat="1" ht="10.5" customHeight="1">
      <c r="A36" s="43" t="s">
        <v>81</v>
      </c>
      <c r="B36" s="44" t="s">
        <v>82</v>
      </c>
      <c r="C36" s="48" t="s">
        <v>83</v>
      </c>
      <c r="D36" s="18" t="s">
        <v>21</v>
      </c>
      <c r="E36" s="45" t="e">
        <f aca="true" t="shared" si="19" ref="E36:P36">ROUND(E19+E32-E29-E33-E35,0)</f>
        <v>#DIV/0!</v>
      </c>
      <c r="F36" s="45" t="e">
        <f t="shared" si="19"/>
        <v>#DIV/0!</v>
      </c>
      <c r="G36" s="45" t="e">
        <f t="shared" si="19"/>
        <v>#DIV/0!</v>
      </c>
      <c r="H36" s="45" t="e">
        <f t="shared" si="19"/>
        <v>#DIV/0!</v>
      </c>
      <c r="I36" s="45" t="e">
        <f t="shared" si="19"/>
        <v>#DIV/0!</v>
      </c>
      <c r="J36" s="45" t="e">
        <f t="shared" si="19"/>
        <v>#DIV/0!</v>
      </c>
      <c r="K36" s="45" t="e">
        <f t="shared" si="19"/>
        <v>#DIV/0!</v>
      </c>
      <c r="L36" s="45" t="e">
        <f t="shared" si="19"/>
        <v>#DIV/0!</v>
      </c>
      <c r="M36" s="45" t="e">
        <f t="shared" si="19"/>
        <v>#DIV/0!</v>
      </c>
      <c r="N36" s="45" t="e">
        <f t="shared" si="19"/>
        <v>#DIV/0!</v>
      </c>
      <c r="O36" s="45" t="e">
        <f t="shared" si="19"/>
        <v>#DIV/0!</v>
      </c>
      <c r="P36" s="45" t="e">
        <f t="shared" si="19"/>
        <v>#DIV/0!</v>
      </c>
      <c r="Q36" s="20"/>
    </row>
    <row r="37" spans="1:17" s="21" customFormat="1" ht="10.5" customHeight="1">
      <c r="A37" s="43"/>
      <c r="B37" s="44" t="s">
        <v>84</v>
      </c>
      <c r="C37" s="48" t="s">
        <v>85</v>
      </c>
      <c r="D37" s="18" t="s">
        <v>21</v>
      </c>
      <c r="E37" s="45" t="e">
        <f aca="true" t="shared" si="20" ref="E37:P37">E32+E40</f>
        <v>#DIV/0!</v>
      </c>
      <c r="F37" s="45" t="e">
        <f t="shared" si="20"/>
        <v>#DIV/0!</v>
      </c>
      <c r="G37" s="45" t="e">
        <f t="shared" si="20"/>
        <v>#DIV/0!</v>
      </c>
      <c r="H37" s="45" t="e">
        <f t="shared" si="20"/>
        <v>#DIV/0!</v>
      </c>
      <c r="I37" s="45" t="e">
        <f t="shared" si="20"/>
        <v>#DIV/0!</v>
      </c>
      <c r="J37" s="45" t="e">
        <f t="shared" si="20"/>
        <v>#DIV/0!</v>
      </c>
      <c r="K37" s="45" t="e">
        <f t="shared" si="20"/>
        <v>#DIV/0!</v>
      </c>
      <c r="L37" s="45" t="e">
        <f t="shared" si="20"/>
        <v>#DIV/0!</v>
      </c>
      <c r="M37" s="45" t="e">
        <f t="shared" si="20"/>
        <v>#DIV/0!</v>
      </c>
      <c r="N37" s="45" t="e">
        <f t="shared" si="20"/>
        <v>#DIV/0!</v>
      </c>
      <c r="O37" s="45" t="e">
        <f t="shared" si="20"/>
        <v>#DIV/0!</v>
      </c>
      <c r="P37" s="45" t="e">
        <f t="shared" si="20"/>
        <v>#DIV/0!</v>
      </c>
      <c r="Q37" s="20"/>
    </row>
    <row r="38" spans="1:17" s="21" customFormat="1" ht="10.5" customHeight="1">
      <c r="A38" s="43" t="s">
        <v>86</v>
      </c>
      <c r="B38" s="44" t="s">
        <v>87</v>
      </c>
      <c r="C38" s="48" t="s">
        <v>88</v>
      </c>
      <c r="D38" s="18" t="s">
        <v>21</v>
      </c>
      <c r="E38" s="45" t="e">
        <f aca="true" t="shared" si="21" ref="E38:P38">ROUND(E36-E37,0)</f>
        <v>#DIV/0!</v>
      </c>
      <c r="F38" s="45" t="e">
        <f t="shared" si="21"/>
        <v>#DIV/0!</v>
      </c>
      <c r="G38" s="45" t="e">
        <f t="shared" si="21"/>
        <v>#DIV/0!</v>
      </c>
      <c r="H38" s="45" t="e">
        <f t="shared" si="21"/>
        <v>#DIV/0!</v>
      </c>
      <c r="I38" s="45" t="e">
        <f t="shared" si="21"/>
        <v>#DIV/0!</v>
      </c>
      <c r="J38" s="45" t="e">
        <f t="shared" si="21"/>
        <v>#DIV/0!</v>
      </c>
      <c r="K38" s="45" t="e">
        <f t="shared" si="21"/>
        <v>#DIV/0!</v>
      </c>
      <c r="L38" s="45" t="e">
        <f t="shared" si="21"/>
        <v>#DIV/0!</v>
      </c>
      <c r="M38" s="45" t="e">
        <f t="shared" si="21"/>
        <v>#DIV/0!</v>
      </c>
      <c r="N38" s="45" t="e">
        <f t="shared" si="21"/>
        <v>#DIV/0!</v>
      </c>
      <c r="O38" s="45" t="e">
        <f t="shared" si="21"/>
        <v>#DIV/0!</v>
      </c>
      <c r="P38" s="45" t="e">
        <f t="shared" si="21"/>
        <v>#DIV/0!</v>
      </c>
      <c r="Q38" s="20"/>
    </row>
    <row r="39" spans="1:17" s="21" customFormat="1" ht="10.5" customHeight="1">
      <c r="A39" s="43"/>
      <c r="B39" s="44" t="s">
        <v>89</v>
      </c>
      <c r="C39" s="48" t="s">
        <v>90</v>
      </c>
      <c r="D39" s="18" t="s">
        <v>21</v>
      </c>
      <c r="E39" s="64" t="e">
        <f aca="true" t="shared" si="22" ref="E39:P39">E69</f>
        <v>#DIV/0!</v>
      </c>
      <c r="F39" s="64" t="e">
        <f t="shared" si="22"/>
        <v>#DIV/0!</v>
      </c>
      <c r="G39" s="64" t="e">
        <f t="shared" si="22"/>
        <v>#DIV/0!</v>
      </c>
      <c r="H39" s="64" t="e">
        <f t="shared" si="22"/>
        <v>#DIV/0!</v>
      </c>
      <c r="I39" s="64" t="e">
        <f t="shared" si="22"/>
        <v>#DIV/0!</v>
      </c>
      <c r="J39" s="64" t="e">
        <f t="shared" si="22"/>
        <v>#DIV/0!</v>
      </c>
      <c r="K39" s="64" t="e">
        <f t="shared" si="22"/>
        <v>#DIV/0!</v>
      </c>
      <c r="L39" s="64" t="e">
        <f t="shared" si="22"/>
        <v>#DIV/0!</v>
      </c>
      <c r="M39" s="64" t="e">
        <f t="shared" si="22"/>
        <v>#DIV/0!</v>
      </c>
      <c r="N39" s="64" t="e">
        <f t="shared" si="22"/>
        <v>#DIV/0!</v>
      </c>
      <c r="O39" s="64" t="e">
        <f t="shared" si="22"/>
        <v>#DIV/0!</v>
      </c>
      <c r="P39" s="64" t="e">
        <f t="shared" si="22"/>
        <v>#DIV/0!</v>
      </c>
      <c r="Q39" s="65"/>
    </row>
    <row r="40" spans="1:17" s="21" customFormat="1" ht="10.5" customHeight="1">
      <c r="A40" s="43"/>
      <c r="B40" s="44" t="s">
        <v>91</v>
      </c>
      <c r="C40" s="48" t="s">
        <v>74</v>
      </c>
      <c r="D40" s="18" t="s">
        <v>21</v>
      </c>
      <c r="E40" s="45" t="e">
        <f aca="true" t="shared" si="23" ref="E40:P40">E71</f>
        <v>#DIV/0!</v>
      </c>
      <c r="F40" s="45" t="e">
        <f t="shared" si="23"/>
        <v>#DIV/0!</v>
      </c>
      <c r="G40" s="45" t="e">
        <f t="shared" si="23"/>
        <v>#DIV/0!</v>
      </c>
      <c r="H40" s="45" t="e">
        <f t="shared" si="23"/>
        <v>#DIV/0!</v>
      </c>
      <c r="I40" s="45" t="e">
        <f t="shared" si="23"/>
        <v>#DIV/0!</v>
      </c>
      <c r="J40" s="45" t="e">
        <f t="shared" si="23"/>
        <v>#DIV/0!</v>
      </c>
      <c r="K40" s="45" t="e">
        <f t="shared" si="23"/>
        <v>#DIV/0!</v>
      </c>
      <c r="L40" s="45" t="e">
        <f t="shared" si="23"/>
        <v>#DIV/0!</v>
      </c>
      <c r="M40" s="45" t="e">
        <f t="shared" si="23"/>
        <v>#DIV/0!</v>
      </c>
      <c r="N40" s="45" t="e">
        <f t="shared" si="23"/>
        <v>#DIV/0!</v>
      </c>
      <c r="O40" s="45" t="e">
        <f t="shared" si="23"/>
        <v>#DIV/0!</v>
      </c>
      <c r="P40" s="45" t="e">
        <f t="shared" si="23"/>
        <v>#DIV/0!</v>
      </c>
      <c r="Q40" s="20"/>
    </row>
    <row r="41" spans="1:17" s="21" customFormat="1" ht="10.5" customHeight="1">
      <c r="A41" s="43"/>
      <c r="B41" s="44" t="s">
        <v>92</v>
      </c>
      <c r="C41" s="48" t="s">
        <v>93</v>
      </c>
      <c r="D41" s="18" t="s">
        <v>21</v>
      </c>
      <c r="E41" s="66">
        <f aca="true" t="shared" si="24" ref="E41:P41">E75</f>
        <v>0</v>
      </c>
      <c r="F41" s="66">
        <f t="shared" si="24"/>
        <v>0</v>
      </c>
      <c r="G41" s="66">
        <f t="shared" si="24"/>
        <v>0</v>
      </c>
      <c r="H41" s="66">
        <f t="shared" si="24"/>
        <v>0</v>
      </c>
      <c r="I41" s="66">
        <f t="shared" si="24"/>
        <v>0</v>
      </c>
      <c r="J41" s="66">
        <f t="shared" si="24"/>
        <v>0</v>
      </c>
      <c r="K41" s="66">
        <f t="shared" si="24"/>
        <v>0</v>
      </c>
      <c r="L41" s="66">
        <f t="shared" si="24"/>
        <v>0</v>
      </c>
      <c r="M41" s="66">
        <f t="shared" si="24"/>
        <v>0</v>
      </c>
      <c r="N41" s="66">
        <f t="shared" si="24"/>
        <v>0</v>
      </c>
      <c r="O41" s="66">
        <f t="shared" si="24"/>
        <v>0</v>
      </c>
      <c r="P41" s="66">
        <f t="shared" si="24"/>
        <v>0</v>
      </c>
      <c r="Q41" s="67"/>
    </row>
    <row r="42" spans="1:17" s="21" customFormat="1" ht="10.5" customHeight="1" thickBot="1">
      <c r="A42" s="28"/>
      <c r="B42" s="68" t="s">
        <v>94</v>
      </c>
      <c r="C42" s="69" t="s">
        <v>95</v>
      </c>
      <c r="D42" s="70" t="s">
        <v>21</v>
      </c>
      <c r="E42" s="71" t="e">
        <f aca="true" t="shared" si="25" ref="E42:P42">ROUND(E38+E39-E40-E41,0)</f>
        <v>#DIV/0!</v>
      </c>
      <c r="F42" s="71" t="e">
        <f t="shared" si="25"/>
        <v>#DIV/0!</v>
      </c>
      <c r="G42" s="71" t="e">
        <f t="shared" si="25"/>
        <v>#DIV/0!</v>
      </c>
      <c r="H42" s="71" t="e">
        <f t="shared" si="25"/>
        <v>#DIV/0!</v>
      </c>
      <c r="I42" s="71" t="e">
        <f t="shared" si="25"/>
        <v>#DIV/0!</v>
      </c>
      <c r="J42" s="71" t="e">
        <f t="shared" si="25"/>
        <v>#DIV/0!</v>
      </c>
      <c r="K42" s="71" t="e">
        <f t="shared" si="25"/>
        <v>#DIV/0!</v>
      </c>
      <c r="L42" s="71" t="e">
        <f t="shared" si="25"/>
        <v>#DIV/0!</v>
      </c>
      <c r="M42" s="71" t="e">
        <f t="shared" si="25"/>
        <v>#DIV/0!</v>
      </c>
      <c r="N42" s="71" t="e">
        <f t="shared" si="25"/>
        <v>#DIV/0!</v>
      </c>
      <c r="O42" s="71" t="e">
        <f t="shared" si="25"/>
        <v>#DIV/0!</v>
      </c>
      <c r="P42" s="71" t="e">
        <f t="shared" si="25"/>
        <v>#DIV/0!</v>
      </c>
      <c r="Q42" s="72"/>
    </row>
    <row r="43" spans="1:17" s="21" customFormat="1" ht="10.5" customHeight="1" thickTop="1">
      <c r="A43" s="73" t="s">
        <v>96</v>
      </c>
      <c r="B43" s="74" t="s">
        <v>97</v>
      </c>
      <c r="C43" s="75" t="s">
        <v>37</v>
      </c>
      <c r="D43" s="76" t="s">
        <v>21</v>
      </c>
      <c r="E43" s="77">
        <f aca="true" t="shared" si="26" ref="E43:P43">E13</f>
        <v>0</v>
      </c>
      <c r="F43" s="77">
        <f t="shared" si="26"/>
        <v>0</v>
      </c>
      <c r="G43" s="77">
        <f t="shared" si="26"/>
        <v>0</v>
      </c>
      <c r="H43" s="77">
        <f t="shared" si="26"/>
        <v>0</v>
      </c>
      <c r="I43" s="77">
        <f t="shared" si="26"/>
        <v>0</v>
      </c>
      <c r="J43" s="77">
        <f t="shared" si="26"/>
        <v>0</v>
      </c>
      <c r="K43" s="77">
        <f t="shared" si="26"/>
        <v>0</v>
      </c>
      <c r="L43" s="77">
        <f t="shared" si="26"/>
        <v>0</v>
      </c>
      <c r="M43" s="77">
        <f t="shared" si="26"/>
        <v>0</v>
      </c>
      <c r="N43" s="77">
        <f t="shared" si="26"/>
        <v>0</v>
      </c>
      <c r="O43" s="77">
        <f t="shared" si="26"/>
        <v>0</v>
      </c>
      <c r="P43" s="77">
        <f t="shared" si="26"/>
        <v>0</v>
      </c>
      <c r="Q43" s="78"/>
    </row>
    <row r="44" spans="1:17" s="21" customFormat="1" ht="10.5" customHeight="1">
      <c r="A44" s="43"/>
      <c r="B44" s="44" t="s">
        <v>75</v>
      </c>
      <c r="C44" s="48" t="s">
        <v>76</v>
      </c>
      <c r="D44" s="18" t="s">
        <v>21</v>
      </c>
      <c r="E44" s="45" t="e">
        <f aca="true" t="shared" si="27" ref="E44:P44">E33</f>
        <v>#DIV/0!</v>
      </c>
      <c r="F44" s="45" t="e">
        <f t="shared" si="27"/>
        <v>#DIV/0!</v>
      </c>
      <c r="G44" s="45" t="e">
        <f t="shared" si="27"/>
        <v>#DIV/0!</v>
      </c>
      <c r="H44" s="45" t="e">
        <f t="shared" si="27"/>
        <v>#DIV/0!</v>
      </c>
      <c r="I44" s="45" t="e">
        <f t="shared" si="27"/>
        <v>#DIV/0!</v>
      </c>
      <c r="J44" s="45" t="e">
        <f t="shared" si="27"/>
        <v>#DIV/0!</v>
      </c>
      <c r="K44" s="45" t="e">
        <f t="shared" si="27"/>
        <v>#DIV/0!</v>
      </c>
      <c r="L44" s="45" t="e">
        <f t="shared" si="27"/>
        <v>#DIV/0!</v>
      </c>
      <c r="M44" s="45" t="e">
        <f t="shared" si="27"/>
        <v>#DIV/0!</v>
      </c>
      <c r="N44" s="45" t="e">
        <f t="shared" si="27"/>
        <v>#DIV/0!</v>
      </c>
      <c r="O44" s="45" t="e">
        <f t="shared" si="27"/>
        <v>#DIV/0!</v>
      </c>
      <c r="P44" s="45" t="e">
        <f t="shared" si="27"/>
        <v>#DIV/0!</v>
      </c>
      <c r="Q44" s="20"/>
    </row>
    <row r="45" spans="1:17" s="21" customFormat="1" ht="10.5" customHeight="1">
      <c r="A45" s="60"/>
      <c r="B45" s="44" t="s">
        <v>79</v>
      </c>
      <c r="C45" s="48" t="s">
        <v>80</v>
      </c>
      <c r="D45" s="18" t="s">
        <v>21</v>
      </c>
      <c r="E45" s="62">
        <f aca="true" t="shared" si="28" ref="E45:P45">E35</f>
        <v>0</v>
      </c>
      <c r="F45" s="62">
        <f t="shared" si="28"/>
        <v>0</v>
      </c>
      <c r="G45" s="62">
        <f t="shared" si="28"/>
        <v>0</v>
      </c>
      <c r="H45" s="62">
        <f t="shared" si="28"/>
        <v>0</v>
      </c>
      <c r="I45" s="62">
        <f t="shared" si="28"/>
        <v>0</v>
      </c>
      <c r="J45" s="62">
        <f t="shared" si="28"/>
        <v>0</v>
      </c>
      <c r="K45" s="62">
        <f t="shared" si="28"/>
        <v>0</v>
      </c>
      <c r="L45" s="62">
        <f t="shared" si="28"/>
        <v>0</v>
      </c>
      <c r="M45" s="62">
        <f t="shared" si="28"/>
        <v>0</v>
      </c>
      <c r="N45" s="62">
        <f t="shared" si="28"/>
        <v>0</v>
      </c>
      <c r="O45" s="62">
        <f t="shared" si="28"/>
        <v>0</v>
      </c>
      <c r="P45" s="62">
        <f t="shared" si="28"/>
        <v>0</v>
      </c>
      <c r="Q45" s="63"/>
    </row>
    <row r="46" spans="1:17" s="21" customFormat="1" ht="10.5" customHeight="1">
      <c r="A46" s="43"/>
      <c r="B46" s="44" t="s">
        <v>98</v>
      </c>
      <c r="C46" s="48" t="s">
        <v>68</v>
      </c>
      <c r="D46" s="18" t="s">
        <v>21</v>
      </c>
      <c r="E46" s="32" t="e">
        <f aca="true" t="shared" si="29" ref="E46:P46">ROUND((E49-E53)*(E47/100),0)</f>
        <v>#DIV/0!</v>
      </c>
      <c r="F46" s="32" t="e">
        <f t="shared" si="29"/>
        <v>#DIV/0!</v>
      </c>
      <c r="G46" s="32" t="e">
        <f t="shared" si="29"/>
        <v>#DIV/0!</v>
      </c>
      <c r="H46" s="32" t="e">
        <f t="shared" si="29"/>
        <v>#DIV/0!</v>
      </c>
      <c r="I46" s="32" t="e">
        <f t="shared" si="29"/>
        <v>#DIV/0!</v>
      </c>
      <c r="J46" s="32" t="e">
        <f t="shared" si="29"/>
        <v>#DIV/0!</v>
      </c>
      <c r="K46" s="32" t="e">
        <f t="shared" si="29"/>
        <v>#DIV/0!</v>
      </c>
      <c r="L46" s="32" t="e">
        <f t="shared" si="29"/>
        <v>#DIV/0!</v>
      </c>
      <c r="M46" s="32" t="e">
        <f t="shared" si="29"/>
        <v>#DIV/0!</v>
      </c>
      <c r="N46" s="32" t="e">
        <f t="shared" si="29"/>
        <v>#DIV/0!</v>
      </c>
      <c r="O46" s="32" t="e">
        <f t="shared" si="29"/>
        <v>#DIV/0!</v>
      </c>
      <c r="P46" s="32" t="e">
        <f t="shared" si="29"/>
        <v>#DIV/0!</v>
      </c>
      <c r="Q46" s="33"/>
    </row>
    <row r="47" spans="1:17" ht="10.5" customHeight="1">
      <c r="A47" s="40"/>
      <c r="B47" s="3"/>
      <c r="C47" s="57" t="s">
        <v>69</v>
      </c>
      <c r="D47" s="37" t="s">
        <v>70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9"/>
    </row>
    <row r="48" spans="1:17" s="21" customFormat="1" ht="10.5" customHeight="1">
      <c r="A48" s="43"/>
      <c r="B48" s="44" t="s">
        <v>12</v>
      </c>
      <c r="C48" s="48" t="s">
        <v>76</v>
      </c>
      <c r="D48" s="18" t="s">
        <v>21</v>
      </c>
      <c r="E48" s="45" t="e">
        <f aca="true" t="shared" si="30" ref="E48:P48">E72</f>
        <v>#DIV/0!</v>
      </c>
      <c r="F48" s="45" t="e">
        <f t="shared" si="30"/>
        <v>#DIV/0!</v>
      </c>
      <c r="G48" s="45" t="e">
        <f t="shared" si="30"/>
        <v>#DIV/0!</v>
      </c>
      <c r="H48" s="45" t="e">
        <f t="shared" si="30"/>
        <v>#DIV/0!</v>
      </c>
      <c r="I48" s="45" t="e">
        <f t="shared" si="30"/>
        <v>#DIV/0!</v>
      </c>
      <c r="J48" s="45" t="e">
        <f t="shared" si="30"/>
        <v>#DIV/0!</v>
      </c>
      <c r="K48" s="45" t="e">
        <f t="shared" si="30"/>
        <v>#DIV/0!</v>
      </c>
      <c r="L48" s="45" t="e">
        <f t="shared" si="30"/>
        <v>#DIV/0!</v>
      </c>
      <c r="M48" s="45" t="e">
        <f t="shared" si="30"/>
        <v>#DIV/0!</v>
      </c>
      <c r="N48" s="45" t="e">
        <f t="shared" si="30"/>
        <v>#DIV/0!</v>
      </c>
      <c r="O48" s="45" t="e">
        <f t="shared" si="30"/>
        <v>#DIV/0!</v>
      </c>
      <c r="P48" s="45" t="e">
        <f t="shared" si="30"/>
        <v>#DIV/0!</v>
      </c>
      <c r="Q48" s="20"/>
    </row>
    <row r="49" spans="1:17" s="21" customFormat="1" ht="10.5" customHeight="1">
      <c r="A49" s="43" t="s">
        <v>99</v>
      </c>
      <c r="B49" s="44" t="s">
        <v>100</v>
      </c>
      <c r="C49" s="48" t="s">
        <v>101</v>
      </c>
      <c r="D49" s="18" t="s">
        <v>21</v>
      </c>
      <c r="E49" s="45" t="e">
        <f aca="true" t="shared" si="31" ref="E49:P49">ROUND(E43+E44+E45+E48,0)</f>
        <v>#DIV/0!</v>
      </c>
      <c r="F49" s="45" t="e">
        <f t="shared" si="31"/>
        <v>#DIV/0!</v>
      </c>
      <c r="G49" s="45" t="e">
        <f t="shared" si="31"/>
        <v>#DIV/0!</v>
      </c>
      <c r="H49" s="45" t="e">
        <f t="shared" si="31"/>
        <v>#DIV/0!</v>
      </c>
      <c r="I49" s="45" t="e">
        <f t="shared" si="31"/>
        <v>#DIV/0!</v>
      </c>
      <c r="J49" s="45" t="e">
        <f t="shared" si="31"/>
        <v>#DIV/0!</v>
      </c>
      <c r="K49" s="45" t="e">
        <f t="shared" si="31"/>
        <v>#DIV/0!</v>
      </c>
      <c r="L49" s="45" t="e">
        <f t="shared" si="31"/>
        <v>#DIV/0!</v>
      </c>
      <c r="M49" s="45" t="e">
        <f t="shared" si="31"/>
        <v>#DIV/0!</v>
      </c>
      <c r="N49" s="45" t="e">
        <f t="shared" si="31"/>
        <v>#DIV/0!</v>
      </c>
      <c r="O49" s="45" t="e">
        <f t="shared" si="31"/>
        <v>#DIV/0!</v>
      </c>
      <c r="P49" s="45" t="e">
        <f t="shared" si="31"/>
        <v>#DIV/0!</v>
      </c>
      <c r="Q49" s="20"/>
    </row>
    <row r="50" spans="1:17" s="21" customFormat="1" ht="10.5" customHeight="1">
      <c r="A50" s="43"/>
      <c r="B50" s="44"/>
      <c r="C50" s="48" t="s">
        <v>102</v>
      </c>
      <c r="D50" s="18" t="s">
        <v>29</v>
      </c>
      <c r="E50" s="45">
        <f aca="true" t="shared" si="32" ref="E50:P50">ROUND(E9+E18,0)</f>
        <v>1711</v>
      </c>
      <c r="F50" s="45">
        <f t="shared" si="32"/>
        <v>1243</v>
      </c>
      <c r="G50" s="45">
        <f t="shared" si="32"/>
        <v>2037</v>
      </c>
      <c r="H50" s="45">
        <f t="shared" si="32"/>
        <v>3029</v>
      </c>
      <c r="I50" s="45">
        <f t="shared" si="32"/>
        <v>3355</v>
      </c>
      <c r="J50" s="45">
        <f t="shared" si="32"/>
        <v>4154</v>
      </c>
      <c r="K50" s="45">
        <f t="shared" si="32"/>
        <v>3908</v>
      </c>
      <c r="L50" s="45">
        <f t="shared" si="32"/>
        <v>3201</v>
      </c>
      <c r="M50" s="45">
        <f t="shared" si="32"/>
        <v>1778</v>
      </c>
      <c r="N50" s="45">
        <f t="shared" si="32"/>
        <v>1135</v>
      </c>
      <c r="O50" s="45">
        <f t="shared" si="32"/>
        <v>1507</v>
      </c>
      <c r="P50" s="45">
        <f t="shared" si="32"/>
        <v>1558</v>
      </c>
      <c r="Q50" s="20"/>
    </row>
    <row r="51" spans="1:17" s="21" customFormat="1" ht="10.5" customHeight="1">
      <c r="A51" s="43"/>
      <c r="B51" s="44"/>
      <c r="C51" s="48" t="s">
        <v>103</v>
      </c>
      <c r="D51" s="18" t="s">
        <v>104</v>
      </c>
      <c r="E51" s="79" t="e">
        <f aca="true" t="shared" si="33" ref="E51:P51">ROUND(E50/E49*100/1000,3)</f>
        <v>#DIV/0!</v>
      </c>
      <c r="F51" s="79" t="e">
        <f t="shared" si="33"/>
        <v>#DIV/0!</v>
      </c>
      <c r="G51" s="79" t="e">
        <f t="shared" si="33"/>
        <v>#DIV/0!</v>
      </c>
      <c r="H51" s="79" t="e">
        <f t="shared" si="33"/>
        <v>#DIV/0!</v>
      </c>
      <c r="I51" s="79" t="e">
        <f t="shared" si="33"/>
        <v>#DIV/0!</v>
      </c>
      <c r="J51" s="79" t="e">
        <f t="shared" si="33"/>
        <v>#DIV/0!</v>
      </c>
      <c r="K51" s="79" t="e">
        <f t="shared" si="33"/>
        <v>#DIV/0!</v>
      </c>
      <c r="L51" s="79" t="e">
        <f t="shared" si="33"/>
        <v>#DIV/0!</v>
      </c>
      <c r="M51" s="79" t="e">
        <f t="shared" si="33"/>
        <v>#DIV/0!</v>
      </c>
      <c r="N51" s="79" t="e">
        <f t="shared" si="33"/>
        <v>#DIV/0!</v>
      </c>
      <c r="O51" s="79" t="e">
        <f t="shared" si="33"/>
        <v>#DIV/0!</v>
      </c>
      <c r="P51" s="79" t="e">
        <f t="shared" si="33"/>
        <v>#DIV/0!</v>
      </c>
      <c r="Q51" s="80"/>
    </row>
    <row r="52" spans="1:17" ht="10.5" customHeight="1">
      <c r="A52" s="40"/>
      <c r="B52" s="3"/>
      <c r="C52" s="57" t="s">
        <v>105</v>
      </c>
      <c r="D52" s="37" t="s">
        <v>104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2"/>
    </row>
    <row r="53" spans="1:17" s="21" customFormat="1" ht="10.5" customHeight="1">
      <c r="A53" s="43" t="s">
        <v>106</v>
      </c>
      <c r="B53" s="44" t="s">
        <v>107</v>
      </c>
      <c r="C53" s="48" t="s">
        <v>108</v>
      </c>
      <c r="D53" s="18" t="s">
        <v>21</v>
      </c>
      <c r="E53" s="83" t="e">
        <f aca="true" t="shared" si="34" ref="E53:P53">ROUND(E50/(E52/100)/1000,1)</f>
        <v>#DIV/0!</v>
      </c>
      <c r="F53" s="83" t="e">
        <f t="shared" si="34"/>
        <v>#DIV/0!</v>
      </c>
      <c r="G53" s="83" t="e">
        <f t="shared" si="34"/>
        <v>#DIV/0!</v>
      </c>
      <c r="H53" s="83" t="e">
        <f t="shared" si="34"/>
        <v>#DIV/0!</v>
      </c>
      <c r="I53" s="83" t="e">
        <f t="shared" si="34"/>
        <v>#DIV/0!</v>
      </c>
      <c r="J53" s="83" t="e">
        <f t="shared" si="34"/>
        <v>#DIV/0!</v>
      </c>
      <c r="K53" s="83" t="e">
        <f t="shared" si="34"/>
        <v>#DIV/0!</v>
      </c>
      <c r="L53" s="83" t="e">
        <f t="shared" si="34"/>
        <v>#DIV/0!</v>
      </c>
      <c r="M53" s="83" t="e">
        <f t="shared" si="34"/>
        <v>#DIV/0!</v>
      </c>
      <c r="N53" s="83" t="e">
        <f t="shared" si="34"/>
        <v>#DIV/0!</v>
      </c>
      <c r="O53" s="83" t="e">
        <f t="shared" si="34"/>
        <v>#DIV/0!</v>
      </c>
      <c r="P53" s="83" t="e">
        <f t="shared" si="34"/>
        <v>#DIV/0!</v>
      </c>
      <c r="Q53" s="84"/>
    </row>
    <row r="54" spans="1:17" s="21" customFormat="1" ht="10.5" customHeight="1">
      <c r="A54" s="43"/>
      <c r="B54" s="44"/>
      <c r="C54" s="48" t="s">
        <v>109</v>
      </c>
      <c r="D54" s="18" t="s">
        <v>29</v>
      </c>
      <c r="E54" s="45">
        <f aca="true" t="shared" si="35" ref="E54:P54">E50</f>
        <v>1711</v>
      </c>
      <c r="F54" s="45">
        <f t="shared" si="35"/>
        <v>1243</v>
      </c>
      <c r="G54" s="45">
        <f t="shared" si="35"/>
        <v>2037</v>
      </c>
      <c r="H54" s="45">
        <f t="shared" si="35"/>
        <v>3029</v>
      </c>
      <c r="I54" s="45">
        <f t="shared" si="35"/>
        <v>3355</v>
      </c>
      <c r="J54" s="45">
        <f t="shared" si="35"/>
        <v>4154</v>
      </c>
      <c r="K54" s="45">
        <f t="shared" si="35"/>
        <v>3908</v>
      </c>
      <c r="L54" s="45">
        <f t="shared" si="35"/>
        <v>3201</v>
      </c>
      <c r="M54" s="45">
        <f t="shared" si="35"/>
        <v>1778</v>
      </c>
      <c r="N54" s="45">
        <f t="shared" si="35"/>
        <v>1135</v>
      </c>
      <c r="O54" s="45">
        <f t="shared" si="35"/>
        <v>1507</v>
      </c>
      <c r="P54" s="45">
        <f t="shared" si="35"/>
        <v>1558</v>
      </c>
      <c r="Q54" s="20"/>
    </row>
    <row r="55" spans="1:17" ht="10.5" customHeight="1">
      <c r="A55" s="40"/>
      <c r="B55" s="3"/>
      <c r="C55" s="85" t="s">
        <v>110</v>
      </c>
      <c r="D55" s="50" t="s">
        <v>111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2"/>
    </row>
    <row r="56" spans="1:17" s="21" customFormat="1" ht="10.5" customHeight="1">
      <c r="A56" s="43"/>
      <c r="B56" s="44"/>
      <c r="C56" s="86" t="s">
        <v>112</v>
      </c>
      <c r="D56" s="18" t="s">
        <v>21</v>
      </c>
      <c r="E56" s="56">
        <f aca="true" t="shared" si="36" ref="E56:P56">ROUND(E57-E54/1000,3)</f>
        <v>0</v>
      </c>
      <c r="F56" s="56">
        <f t="shared" si="36"/>
        <v>0</v>
      </c>
      <c r="G56" s="56">
        <f t="shared" si="36"/>
        <v>0</v>
      </c>
      <c r="H56" s="56">
        <f t="shared" si="36"/>
        <v>0</v>
      </c>
      <c r="I56" s="56">
        <f t="shared" si="36"/>
        <v>0</v>
      </c>
      <c r="J56" s="56">
        <f t="shared" si="36"/>
        <v>0</v>
      </c>
      <c r="K56" s="56">
        <f t="shared" si="36"/>
        <v>0</v>
      </c>
      <c r="L56" s="56">
        <f t="shared" si="36"/>
        <v>0</v>
      </c>
      <c r="M56" s="56">
        <f t="shared" si="36"/>
        <v>0</v>
      </c>
      <c r="N56" s="56">
        <f t="shared" si="36"/>
        <v>0</v>
      </c>
      <c r="O56" s="56">
        <f t="shared" si="36"/>
        <v>0</v>
      </c>
      <c r="P56" s="56">
        <f t="shared" si="36"/>
        <v>0</v>
      </c>
      <c r="Q56" s="43"/>
    </row>
    <row r="57" spans="1:17" s="21" customFormat="1" ht="10.5" customHeight="1">
      <c r="A57" s="43"/>
      <c r="B57" s="44" t="s">
        <v>113</v>
      </c>
      <c r="C57" s="48" t="s">
        <v>114</v>
      </c>
      <c r="D57" s="18" t="s">
        <v>115</v>
      </c>
      <c r="E57" s="87">
        <f aca="true" t="shared" si="37" ref="E57:P57">ROUND(E54/(1-E55/100)/1000,3)</f>
        <v>1.711</v>
      </c>
      <c r="F57" s="87">
        <f t="shared" si="37"/>
        <v>1.243</v>
      </c>
      <c r="G57" s="87">
        <f t="shared" si="37"/>
        <v>2.037</v>
      </c>
      <c r="H57" s="87">
        <f t="shared" si="37"/>
        <v>3.029</v>
      </c>
      <c r="I57" s="87">
        <f t="shared" si="37"/>
        <v>3.355</v>
      </c>
      <c r="J57" s="87">
        <f t="shared" si="37"/>
        <v>4.154</v>
      </c>
      <c r="K57" s="87">
        <f t="shared" si="37"/>
        <v>3.908</v>
      </c>
      <c r="L57" s="87">
        <f t="shared" si="37"/>
        <v>3.201</v>
      </c>
      <c r="M57" s="87">
        <f t="shared" si="37"/>
        <v>1.778</v>
      </c>
      <c r="N57" s="87">
        <f t="shared" si="37"/>
        <v>1.135</v>
      </c>
      <c r="O57" s="87">
        <f t="shared" si="37"/>
        <v>1.507</v>
      </c>
      <c r="P57" s="87">
        <f t="shared" si="37"/>
        <v>1.558</v>
      </c>
      <c r="Q57" s="88"/>
    </row>
    <row r="58" spans="1:17" s="21" customFormat="1" ht="10.5" customHeight="1">
      <c r="A58" s="43"/>
      <c r="B58" s="44" t="s">
        <v>116</v>
      </c>
      <c r="C58" s="48" t="s">
        <v>117</v>
      </c>
      <c r="D58" s="18" t="s">
        <v>21</v>
      </c>
      <c r="E58" s="89" t="e">
        <f aca="true" t="shared" si="38" ref="E58:P58">ROUND(E53-E57,1)</f>
        <v>#DIV/0!</v>
      </c>
      <c r="F58" s="89" t="e">
        <f t="shared" si="38"/>
        <v>#DIV/0!</v>
      </c>
      <c r="G58" s="89" t="e">
        <f t="shared" si="38"/>
        <v>#DIV/0!</v>
      </c>
      <c r="H58" s="89" t="e">
        <f t="shared" si="38"/>
        <v>#DIV/0!</v>
      </c>
      <c r="I58" s="89" t="e">
        <f t="shared" si="38"/>
        <v>#DIV/0!</v>
      </c>
      <c r="J58" s="89" t="e">
        <f t="shared" si="38"/>
        <v>#DIV/0!</v>
      </c>
      <c r="K58" s="89" t="e">
        <f t="shared" si="38"/>
        <v>#DIV/0!</v>
      </c>
      <c r="L58" s="89" t="e">
        <f t="shared" si="38"/>
        <v>#DIV/0!</v>
      </c>
      <c r="M58" s="89" t="e">
        <f t="shared" si="38"/>
        <v>#DIV/0!</v>
      </c>
      <c r="N58" s="89" t="e">
        <f t="shared" si="38"/>
        <v>#DIV/0!</v>
      </c>
      <c r="O58" s="89" t="e">
        <f t="shared" si="38"/>
        <v>#DIV/0!</v>
      </c>
      <c r="P58" s="89" t="e">
        <f t="shared" si="38"/>
        <v>#DIV/0!</v>
      </c>
      <c r="Q58" s="90"/>
    </row>
    <row r="59" spans="1:17" s="21" customFormat="1" ht="10.5" customHeight="1">
      <c r="A59" s="43" t="s">
        <v>118</v>
      </c>
      <c r="B59" s="44" t="s">
        <v>119</v>
      </c>
      <c r="C59" s="48" t="s">
        <v>120</v>
      </c>
      <c r="D59" s="18" t="s">
        <v>21</v>
      </c>
      <c r="E59" s="45" t="e">
        <f aca="true" t="shared" si="39" ref="E59:P59">ROUND(E49-E53+463,0)</f>
        <v>#DIV/0!</v>
      </c>
      <c r="F59" s="45" t="e">
        <f t="shared" si="39"/>
        <v>#DIV/0!</v>
      </c>
      <c r="G59" s="45" t="e">
        <f t="shared" si="39"/>
        <v>#DIV/0!</v>
      </c>
      <c r="H59" s="45" t="e">
        <f t="shared" si="39"/>
        <v>#DIV/0!</v>
      </c>
      <c r="I59" s="45" t="e">
        <f t="shared" si="39"/>
        <v>#DIV/0!</v>
      </c>
      <c r="J59" s="45" t="e">
        <f t="shared" si="39"/>
        <v>#DIV/0!</v>
      </c>
      <c r="K59" s="45" t="e">
        <f t="shared" si="39"/>
        <v>#DIV/0!</v>
      </c>
      <c r="L59" s="45" t="e">
        <f t="shared" si="39"/>
        <v>#DIV/0!</v>
      </c>
      <c r="M59" s="45" t="e">
        <f t="shared" si="39"/>
        <v>#DIV/0!</v>
      </c>
      <c r="N59" s="45" t="e">
        <f t="shared" si="39"/>
        <v>#DIV/0!</v>
      </c>
      <c r="O59" s="45" t="e">
        <f t="shared" si="39"/>
        <v>#DIV/0!</v>
      </c>
      <c r="P59" s="45" t="e">
        <f t="shared" si="39"/>
        <v>#DIV/0!</v>
      </c>
      <c r="Q59" s="20"/>
    </row>
    <row r="60" spans="1:17" s="21" customFormat="1" ht="10.5" customHeight="1">
      <c r="A60" s="43" t="s">
        <v>121</v>
      </c>
      <c r="B60" s="44" t="s">
        <v>122</v>
      </c>
      <c r="C60" s="48" t="s">
        <v>123</v>
      </c>
      <c r="D60" s="18" t="s">
        <v>21</v>
      </c>
      <c r="E60" s="64" t="e">
        <f aca="true" t="shared" si="40" ref="E60:P60">E59</f>
        <v>#DIV/0!</v>
      </c>
      <c r="F60" s="64" t="e">
        <f t="shared" si="40"/>
        <v>#DIV/0!</v>
      </c>
      <c r="G60" s="64" t="e">
        <f t="shared" si="40"/>
        <v>#DIV/0!</v>
      </c>
      <c r="H60" s="64" t="e">
        <f t="shared" si="40"/>
        <v>#DIV/0!</v>
      </c>
      <c r="I60" s="64" t="e">
        <f t="shared" si="40"/>
        <v>#DIV/0!</v>
      </c>
      <c r="J60" s="64" t="e">
        <f t="shared" si="40"/>
        <v>#DIV/0!</v>
      </c>
      <c r="K60" s="64" t="e">
        <f t="shared" si="40"/>
        <v>#DIV/0!</v>
      </c>
      <c r="L60" s="64" t="e">
        <f t="shared" si="40"/>
        <v>#DIV/0!</v>
      </c>
      <c r="M60" s="64" t="e">
        <f t="shared" si="40"/>
        <v>#DIV/0!</v>
      </c>
      <c r="N60" s="64" t="e">
        <f t="shared" si="40"/>
        <v>#DIV/0!</v>
      </c>
      <c r="O60" s="64" t="e">
        <f t="shared" si="40"/>
        <v>#DIV/0!</v>
      </c>
      <c r="P60" s="64" t="e">
        <f t="shared" si="40"/>
        <v>#DIV/0!</v>
      </c>
      <c r="Q60" s="65"/>
    </row>
    <row r="61" spans="1:17" ht="10.5" customHeight="1">
      <c r="A61" s="40"/>
      <c r="B61" s="3"/>
      <c r="C61" s="49" t="s">
        <v>51</v>
      </c>
      <c r="D61" s="50" t="s">
        <v>52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2"/>
    </row>
    <row r="62" spans="1:17" ht="10.5" customHeight="1">
      <c r="A62" s="52"/>
      <c r="B62" s="3"/>
      <c r="C62" s="49" t="s">
        <v>53</v>
      </c>
      <c r="D62" s="37" t="s">
        <v>54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2"/>
    </row>
    <row r="63" spans="1:17" ht="10.5" customHeight="1">
      <c r="A63" s="40"/>
      <c r="B63" s="3"/>
      <c r="C63" s="49" t="s">
        <v>55</v>
      </c>
      <c r="D63" s="50" t="s">
        <v>56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2"/>
    </row>
    <row r="64" spans="1:17" s="21" customFormat="1" ht="10.5" customHeight="1">
      <c r="A64" s="43"/>
      <c r="B64" s="44"/>
      <c r="C64" s="17" t="s">
        <v>124</v>
      </c>
      <c r="D64" s="53" t="s">
        <v>125</v>
      </c>
      <c r="E64" s="64">
        <f aca="true" t="shared" si="41" ref="E64:P64">ROUND(E61*E62*E63,0)</f>
        <v>0</v>
      </c>
      <c r="F64" s="64">
        <f t="shared" si="41"/>
        <v>0</v>
      </c>
      <c r="G64" s="64">
        <f t="shared" si="41"/>
        <v>0</v>
      </c>
      <c r="H64" s="64">
        <f t="shared" si="41"/>
        <v>0</v>
      </c>
      <c r="I64" s="64">
        <f t="shared" si="41"/>
        <v>0</v>
      </c>
      <c r="J64" s="64">
        <f t="shared" si="41"/>
        <v>0</v>
      </c>
      <c r="K64" s="64">
        <f t="shared" si="41"/>
        <v>0</v>
      </c>
      <c r="L64" s="64">
        <f t="shared" si="41"/>
        <v>0</v>
      </c>
      <c r="M64" s="64">
        <f t="shared" si="41"/>
        <v>0</v>
      </c>
      <c r="N64" s="64">
        <f t="shared" si="41"/>
        <v>0</v>
      </c>
      <c r="O64" s="64">
        <f t="shared" si="41"/>
        <v>0</v>
      </c>
      <c r="P64" s="64">
        <f t="shared" si="41"/>
        <v>0</v>
      </c>
      <c r="Q64" s="65"/>
    </row>
    <row r="65" spans="1:17" s="21" customFormat="1" ht="10.5" customHeight="1">
      <c r="A65" s="43"/>
      <c r="B65" s="44"/>
      <c r="C65" s="17" t="s">
        <v>59</v>
      </c>
      <c r="D65" s="53" t="s">
        <v>60</v>
      </c>
      <c r="E65" s="91" t="e">
        <f aca="true" t="shared" si="42" ref="E65:P65">ROUND(E60/E64,3)</f>
        <v>#DIV/0!</v>
      </c>
      <c r="F65" s="91" t="e">
        <f t="shared" si="42"/>
        <v>#DIV/0!</v>
      </c>
      <c r="G65" s="91" t="e">
        <f t="shared" si="42"/>
        <v>#DIV/0!</v>
      </c>
      <c r="H65" s="91" t="e">
        <f t="shared" si="42"/>
        <v>#DIV/0!</v>
      </c>
      <c r="I65" s="91" t="e">
        <f t="shared" si="42"/>
        <v>#DIV/0!</v>
      </c>
      <c r="J65" s="91" t="e">
        <f t="shared" si="42"/>
        <v>#DIV/0!</v>
      </c>
      <c r="K65" s="91" t="e">
        <f t="shared" si="42"/>
        <v>#DIV/0!</v>
      </c>
      <c r="L65" s="91" t="e">
        <f t="shared" si="42"/>
        <v>#DIV/0!</v>
      </c>
      <c r="M65" s="91" t="e">
        <f t="shared" si="42"/>
        <v>#DIV/0!</v>
      </c>
      <c r="N65" s="91" t="e">
        <f t="shared" si="42"/>
        <v>#DIV/0!</v>
      </c>
      <c r="O65" s="91" t="e">
        <f t="shared" si="42"/>
        <v>#DIV/0!</v>
      </c>
      <c r="P65" s="91" t="e">
        <f t="shared" si="42"/>
        <v>#DIV/0!</v>
      </c>
      <c r="Q65" s="92"/>
    </row>
    <row r="66" spans="1:17" ht="10.5" customHeight="1">
      <c r="A66" s="40"/>
      <c r="B66" s="3"/>
      <c r="C66" s="49" t="s">
        <v>62</v>
      </c>
      <c r="D66" s="50" t="s">
        <v>63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40"/>
    </row>
    <row r="67" spans="1:17" s="21" customFormat="1" ht="10.5" customHeight="1">
      <c r="A67" s="43"/>
      <c r="B67" s="44"/>
      <c r="C67" s="17" t="s">
        <v>64</v>
      </c>
      <c r="D67" s="53" t="s">
        <v>65</v>
      </c>
      <c r="E67" s="64" t="e">
        <f aca="true" t="shared" si="43" ref="E67:P67">ROUND(24/E66,0)</f>
        <v>#DIV/0!</v>
      </c>
      <c r="F67" s="64" t="e">
        <f t="shared" si="43"/>
        <v>#DIV/0!</v>
      </c>
      <c r="G67" s="64" t="e">
        <f t="shared" si="43"/>
        <v>#DIV/0!</v>
      </c>
      <c r="H67" s="64" t="e">
        <f t="shared" si="43"/>
        <v>#DIV/0!</v>
      </c>
      <c r="I67" s="64" t="e">
        <f t="shared" si="43"/>
        <v>#DIV/0!</v>
      </c>
      <c r="J67" s="64" t="e">
        <f t="shared" si="43"/>
        <v>#DIV/0!</v>
      </c>
      <c r="K67" s="64" t="e">
        <f t="shared" si="43"/>
        <v>#DIV/0!</v>
      </c>
      <c r="L67" s="64" t="e">
        <f t="shared" si="43"/>
        <v>#DIV/0!</v>
      </c>
      <c r="M67" s="64" t="e">
        <f t="shared" si="43"/>
        <v>#DIV/0!</v>
      </c>
      <c r="N67" s="64" t="e">
        <f t="shared" si="43"/>
        <v>#DIV/0!</v>
      </c>
      <c r="O67" s="64" t="e">
        <f t="shared" si="43"/>
        <v>#DIV/0!</v>
      </c>
      <c r="P67" s="64" t="e">
        <f t="shared" si="43"/>
        <v>#DIV/0!</v>
      </c>
      <c r="Q67" s="65"/>
    </row>
    <row r="68" spans="1:17" s="21" customFormat="1" ht="10.5" customHeight="1">
      <c r="A68" s="43"/>
      <c r="B68" s="44"/>
      <c r="C68" s="48" t="s">
        <v>126</v>
      </c>
      <c r="D68" s="18" t="s">
        <v>21</v>
      </c>
      <c r="E68" s="62" t="e">
        <f aca="true" t="shared" si="44" ref="E68:P68">E53*0.1</f>
        <v>#DIV/0!</v>
      </c>
      <c r="F68" s="62" t="e">
        <f t="shared" si="44"/>
        <v>#DIV/0!</v>
      </c>
      <c r="G68" s="62" t="e">
        <f t="shared" si="44"/>
        <v>#DIV/0!</v>
      </c>
      <c r="H68" s="62" t="e">
        <f t="shared" si="44"/>
        <v>#DIV/0!</v>
      </c>
      <c r="I68" s="62" t="e">
        <f t="shared" si="44"/>
        <v>#DIV/0!</v>
      </c>
      <c r="J68" s="62" t="e">
        <f t="shared" si="44"/>
        <v>#DIV/0!</v>
      </c>
      <c r="K68" s="62" t="e">
        <f t="shared" si="44"/>
        <v>#DIV/0!</v>
      </c>
      <c r="L68" s="62" t="e">
        <f t="shared" si="44"/>
        <v>#DIV/0!</v>
      </c>
      <c r="M68" s="62" t="e">
        <f t="shared" si="44"/>
        <v>#DIV/0!</v>
      </c>
      <c r="N68" s="62" t="e">
        <f t="shared" si="44"/>
        <v>#DIV/0!</v>
      </c>
      <c r="O68" s="62" t="e">
        <f t="shared" si="44"/>
        <v>#DIV/0!</v>
      </c>
      <c r="P68" s="62" t="e">
        <f t="shared" si="44"/>
        <v>#DIV/0!</v>
      </c>
      <c r="Q68" s="63"/>
    </row>
    <row r="69" spans="1:17" s="21" customFormat="1" ht="10.5" customHeight="1">
      <c r="A69" s="43"/>
      <c r="B69" s="44" t="s">
        <v>89</v>
      </c>
      <c r="C69" s="17" t="s">
        <v>127</v>
      </c>
      <c r="D69" s="18" t="s">
        <v>21</v>
      </c>
      <c r="E69" s="64" t="e">
        <f aca="true" t="shared" si="45" ref="E69:P69">ROUND(E60+E71-E72-E68-E46,0)</f>
        <v>#DIV/0!</v>
      </c>
      <c r="F69" s="64" t="e">
        <f t="shared" si="45"/>
        <v>#DIV/0!</v>
      </c>
      <c r="G69" s="64" t="e">
        <f t="shared" si="45"/>
        <v>#DIV/0!</v>
      </c>
      <c r="H69" s="64" t="e">
        <f t="shared" si="45"/>
        <v>#DIV/0!</v>
      </c>
      <c r="I69" s="64" t="e">
        <f t="shared" si="45"/>
        <v>#DIV/0!</v>
      </c>
      <c r="J69" s="64" t="e">
        <f t="shared" si="45"/>
        <v>#DIV/0!</v>
      </c>
      <c r="K69" s="64" t="e">
        <f t="shared" si="45"/>
        <v>#DIV/0!</v>
      </c>
      <c r="L69" s="64" t="e">
        <f t="shared" si="45"/>
        <v>#DIV/0!</v>
      </c>
      <c r="M69" s="64" t="e">
        <f t="shared" si="45"/>
        <v>#DIV/0!</v>
      </c>
      <c r="N69" s="64" t="e">
        <f t="shared" si="45"/>
        <v>#DIV/0!</v>
      </c>
      <c r="O69" s="64" t="e">
        <f t="shared" si="45"/>
        <v>#DIV/0!</v>
      </c>
      <c r="P69" s="64" t="e">
        <f t="shared" si="45"/>
        <v>#DIV/0!</v>
      </c>
      <c r="Q69" s="65"/>
    </row>
    <row r="70" spans="1:17" ht="10.5" customHeight="1">
      <c r="A70" s="40"/>
      <c r="B70" s="3" t="s">
        <v>91</v>
      </c>
      <c r="C70" s="36" t="s">
        <v>128</v>
      </c>
      <c r="D70" s="37" t="s">
        <v>73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2"/>
    </row>
    <row r="71" spans="1:17" s="21" customFormat="1" ht="10.5" customHeight="1">
      <c r="A71" s="43"/>
      <c r="B71" s="44"/>
      <c r="C71" s="48" t="s">
        <v>74</v>
      </c>
      <c r="D71" s="18" t="s">
        <v>21</v>
      </c>
      <c r="E71" s="32" t="e">
        <f aca="true" t="shared" si="46" ref="E71:P71">ROUND(E64*E70*E67/1000,0)</f>
        <v>#DIV/0!</v>
      </c>
      <c r="F71" s="32" t="e">
        <f t="shared" si="46"/>
        <v>#DIV/0!</v>
      </c>
      <c r="G71" s="32" t="e">
        <f t="shared" si="46"/>
        <v>#DIV/0!</v>
      </c>
      <c r="H71" s="32" t="e">
        <f t="shared" si="46"/>
        <v>#DIV/0!</v>
      </c>
      <c r="I71" s="32" t="e">
        <f t="shared" si="46"/>
        <v>#DIV/0!</v>
      </c>
      <c r="J71" s="32" t="e">
        <f t="shared" si="46"/>
        <v>#DIV/0!</v>
      </c>
      <c r="K71" s="32" t="e">
        <f t="shared" si="46"/>
        <v>#DIV/0!</v>
      </c>
      <c r="L71" s="32" t="e">
        <f t="shared" si="46"/>
        <v>#DIV/0!</v>
      </c>
      <c r="M71" s="32" t="e">
        <f t="shared" si="46"/>
        <v>#DIV/0!</v>
      </c>
      <c r="N71" s="32" t="e">
        <f t="shared" si="46"/>
        <v>#DIV/0!</v>
      </c>
      <c r="O71" s="32" t="e">
        <f t="shared" si="46"/>
        <v>#DIV/0!</v>
      </c>
      <c r="P71" s="32" t="e">
        <f t="shared" si="46"/>
        <v>#DIV/0!</v>
      </c>
      <c r="Q71" s="33"/>
    </row>
    <row r="72" spans="1:17" s="21" customFormat="1" ht="10.5" customHeight="1">
      <c r="A72" s="43"/>
      <c r="B72" s="44" t="s">
        <v>129</v>
      </c>
      <c r="C72" s="48" t="s">
        <v>76</v>
      </c>
      <c r="D72" s="18" t="s">
        <v>21</v>
      </c>
      <c r="E72" s="45" t="e">
        <f aca="true" t="shared" si="47" ref="E72:P72">ROUND(E64*E70*E67/1000,0)</f>
        <v>#DIV/0!</v>
      </c>
      <c r="F72" s="45" t="e">
        <f t="shared" si="47"/>
        <v>#DIV/0!</v>
      </c>
      <c r="G72" s="45" t="e">
        <f t="shared" si="47"/>
        <v>#DIV/0!</v>
      </c>
      <c r="H72" s="45" t="e">
        <f t="shared" si="47"/>
        <v>#DIV/0!</v>
      </c>
      <c r="I72" s="45" t="e">
        <f t="shared" si="47"/>
        <v>#DIV/0!</v>
      </c>
      <c r="J72" s="45" t="e">
        <f t="shared" si="47"/>
        <v>#DIV/0!</v>
      </c>
      <c r="K72" s="45" t="e">
        <f t="shared" si="47"/>
        <v>#DIV/0!</v>
      </c>
      <c r="L72" s="45" t="e">
        <f t="shared" si="47"/>
        <v>#DIV/0!</v>
      </c>
      <c r="M72" s="45" t="e">
        <f t="shared" si="47"/>
        <v>#DIV/0!</v>
      </c>
      <c r="N72" s="45" t="e">
        <f t="shared" si="47"/>
        <v>#DIV/0!</v>
      </c>
      <c r="O72" s="45" t="e">
        <f t="shared" si="47"/>
        <v>#DIV/0!</v>
      </c>
      <c r="P72" s="45" t="e">
        <f t="shared" si="47"/>
        <v>#DIV/0!</v>
      </c>
      <c r="Q72" s="20"/>
    </row>
    <row r="73" spans="1:17" s="21" customFormat="1" ht="10.5" customHeight="1">
      <c r="A73" s="60"/>
      <c r="B73" s="44"/>
      <c r="C73" s="48" t="s">
        <v>130</v>
      </c>
      <c r="D73" s="53" t="s">
        <v>78</v>
      </c>
      <c r="E73" s="93" t="e">
        <f aca="true" t="shared" si="48" ref="E73:P73">ROUND(E69/E60*100,2)</f>
        <v>#DIV/0!</v>
      </c>
      <c r="F73" s="93" t="e">
        <f t="shared" si="48"/>
        <v>#DIV/0!</v>
      </c>
      <c r="G73" s="93" t="e">
        <f t="shared" si="48"/>
        <v>#DIV/0!</v>
      </c>
      <c r="H73" s="93" t="e">
        <f t="shared" si="48"/>
        <v>#DIV/0!</v>
      </c>
      <c r="I73" s="93" t="e">
        <f t="shared" si="48"/>
        <v>#DIV/0!</v>
      </c>
      <c r="J73" s="93" t="e">
        <f t="shared" si="48"/>
        <v>#DIV/0!</v>
      </c>
      <c r="K73" s="93" t="e">
        <f t="shared" si="48"/>
        <v>#DIV/0!</v>
      </c>
      <c r="L73" s="93" t="e">
        <f t="shared" si="48"/>
        <v>#DIV/0!</v>
      </c>
      <c r="M73" s="93" t="e">
        <f t="shared" si="48"/>
        <v>#DIV/0!</v>
      </c>
      <c r="N73" s="93" t="e">
        <f t="shared" si="48"/>
        <v>#DIV/0!</v>
      </c>
      <c r="O73" s="93" t="e">
        <f t="shared" si="48"/>
        <v>#DIV/0!</v>
      </c>
      <c r="P73" s="93" t="e">
        <f t="shared" si="48"/>
        <v>#DIV/0!</v>
      </c>
      <c r="Q73" s="94"/>
    </row>
    <row r="74" spans="1:17" ht="10.5" customHeight="1">
      <c r="A74" s="40" t="s">
        <v>131</v>
      </c>
      <c r="B74" s="3" t="s">
        <v>132</v>
      </c>
      <c r="C74" s="36" t="s">
        <v>133</v>
      </c>
      <c r="D74" s="37" t="s">
        <v>134</v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6"/>
    </row>
    <row r="75" spans="1:17" s="21" customFormat="1" ht="10.5" customHeight="1">
      <c r="A75" s="43"/>
      <c r="B75" s="44"/>
      <c r="C75" s="29" t="s">
        <v>93</v>
      </c>
      <c r="D75" s="18" t="s">
        <v>21</v>
      </c>
      <c r="E75" s="66">
        <f aca="true" t="shared" si="49" ref="E75:P75">ROUND((E74*(E22+E63))/(365),3)</f>
        <v>0</v>
      </c>
      <c r="F75" s="66">
        <f t="shared" si="49"/>
        <v>0</v>
      </c>
      <c r="G75" s="66">
        <f t="shared" si="49"/>
        <v>0</v>
      </c>
      <c r="H75" s="66">
        <f t="shared" si="49"/>
        <v>0</v>
      </c>
      <c r="I75" s="66">
        <f t="shared" si="49"/>
        <v>0</v>
      </c>
      <c r="J75" s="66">
        <f t="shared" si="49"/>
        <v>0</v>
      </c>
      <c r="K75" s="66">
        <f t="shared" si="49"/>
        <v>0</v>
      </c>
      <c r="L75" s="66">
        <f t="shared" si="49"/>
        <v>0</v>
      </c>
      <c r="M75" s="66">
        <f t="shared" si="49"/>
        <v>0</v>
      </c>
      <c r="N75" s="66">
        <f t="shared" si="49"/>
        <v>0</v>
      </c>
      <c r="O75" s="66">
        <f t="shared" si="49"/>
        <v>0</v>
      </c>
      <c r="P75" s="66">
        <f t="shared" si="49"/>
        <v>0</v>
      </c>
      <c r="Q75" s="67"/>
    </row>
    <row r="76" spans="1:17" s="21" customFormat="1" ht="10.5" customHeight="1">
      <c r="A76" s="43"/>
      <c r="B76" s="44" t="s">
        <v>135</v>
      </c>
      <c r="C76" s="29" t="s">
        <v>136</v>
      </c>
      <c r="D76" s="18" t="s">
        <v>21</v>
      </c>
      <c r="E76" s="45">
        <f aca="true" t="shared" si="50" ref="E76:P76">E74</f>
        <v>0</v>
      </c>
      <c r="F76" s="45">
        <f t="shared" si="50"/>
        <v>0</v>
      </c>
      <c r="G76" s="45">
        <f t="shared" si="50"/>
        <v>0</v>
      </c>
      <c r="H76" s="45">
        <f t="shared" si="50"/>
        <v>0</v>
      </c>
      <c r="I76" s="45">
        <f t="shared" si="50"/>
        <v>0</v>
      </c>
      <c r="J76" s="45">
        <f t="shared" si="50"/>
        <v>0</v>
      </c>
      <c r="K76" s="45">
        <f t="shared" si="50"/>
        <v>0</v>
      </c>
      <c r="L76" s="45">
        <f t="shared" si="50"/>
        <v>0</v>
      </c>
      <c r="M76" s="45">
        <f t="shared" si="50"/>
        <v>0</v>
      </c>
      <c r="N76" s="45">
        <f t="shared" si="50"/>
        <v>0</v>
      </c>
      <c r="O76" s="45">
        <f t="shared" si="50"/>
        <v>0</v>
      </c>
      <c r="P76" s="45">
        <f t="shared" si="50"/>
        <v>0</v>
      </c>
      <c r="Q76" s="20"/>
    </row>
    <row r="77" spans="1:17" s="21" customFormat="1" ht="10.5" customHeight="1">
      <c r="A77" s="60"/>
      <c r="B77" s="44"/>
      <c r="C77" s="48" t="s">
        <v>137</v>
      </c>
      <c r="D77" s="53" t="s">
        <v>78</v>
      </c>
      <c r="E77" s="91" t="e">
        <f aca="true" t="shared" si="51" ref="E77:P77">ROUND(E42/E11*100,3)</f>
        <v>#DIV/0!</v>
      </c>
      <c r="F77" s="91" t="e">
        <f t="shared" si="51"/>
        <v>#DIV/0!</v>
      </c>
      <c r="G77" s="91" t="e">
        <f t="shared" si="51"/>
        <v>#DIV/0!</v>
      </c>
      <c r="H77" s="91" t="e">
        <f t="shared" si="51"/>
        <v>#DIV/0!</v>
      </c>
      <c r="I77" s="91" t="e">
        <f t="shared" si="51"/>
        <v>#DIV/0!</v>
      </c>
      <c r="J77" s="91" t="e">
        <f t="shared" si="51"/>
        <v>#DIV/0!</v>
      </c>
      <c r="K77" s="91" t="e">
        <f t="shared" si="51"/>
        <v>#DIV/0!</v>
      </c>
      <c r="L77" s="91" t="e">
        <f t="shared" si="51"/>
        <v>#DIV/0!</v>
      </c>
      <c r="M77" s="91" t="e">
        <f t="shared" si="51"/>
        <v>#DIV/0!</v>
      </c>
      <c r="N77" s="91" t="e">
        <f t="shared" si="51"/>
        <v>#DIV/0!</v>
      </c>
      <c r="O77" s="91" t="e">
        <f t="shared" si="51"/>
        <v>#DIV/0!</v>
      </c>
      <c r="P77" s="91" t="e">
        <f t="shared" si="51"/>
        <v>#DIV/0!</v>
      </c>
      <c r="Q77" s="92"/>
    </row>
    <row r="78" spans="1:16" ht="19.5" customHeight="1">
      <c r="A78" s="97"/>
      <c r="B78" s="98"/>
      <c r="C78" s="99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5:16" ht="15" customHeight="1"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5:16" ht="15" customHeight="1"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5:16" ht="15" customHeight="1"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3:16" ht="15" customHeight="1">
      <c r="C82" s="104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3:16" ht="15" customHeight="1">
      <c r="C83" s="99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</row>
    <row r="84" spans="5:16" ht="15" customHeight="1"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5:16" ht="15" customHeight="1"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5:16" ht="15" customHeight="1"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3:16" ht="15" customHeight="1">
      <c r="C87" s="104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3:16" ht="15" customHeight="1">
      <c r="C88" s="99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</row>
    <row r="89" spans="5:16" ht="15" customHeight="1"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5:16" ht="15" customHeight="1"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4:16" ht="15" customHeight="1">
      <c r="D91" s="106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4:16" ht="15" customHeight="1">
      <c r="D92" s="106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</row>
    <row r="93" spans="4:16" ht="15" customHeight="1">
      <c r="D93" s="106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</row>
    <row r="94" spans="3:16" ht="15" customHeight="1">
      <c r="C94" s="104"/>
      <c r="D94" s="106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</row>
    <row r="95" spans="3:16" ht="15" customHeight="1">
      <c r="C95" s="99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</row>
    <row r="96" spans="4:16" ht="15" customHeight="1">
      <c r="D96" s="106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5:16" ht="15" customHeight="1"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</row>
    <row r="98" spans="5:16" ht="15" customHeight="1"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</row>
    <row r="99" spans="3:16" ht="15" customHeight="1">
      <c r="C99" s="104"/>
      <c r="D99" s="110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</row>
  </sheetData>
  <mergeCells count="2">
    <mergeCell ref="C3:D3"/>
    <mergeCell ref="A4:A9"/>
  </mergeCells>
  <printOptions/>
  <pageMargins left="0.5905511811023623" right="0.1968503937007874" top="0.7480314960629921" bottom="0.3937007874015748" header="0.3937007874015748" footer="0.5118110236220472"/>
  <pageSetup horizontalDpi="600" verticalDpi="6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98"/>
  <sheetViews>
    <sheetView tabSelected="1" view="pageBreakPreview" zoomScale="70" zoomScaleSheetLayoutView="70" workbookViewId="0" topLeftCell="A1">
      <selection activeCell="L70" sqref="L70"/>
    </sheetView>
  </sheetViews>
  <sheetFormatPr defaultColWidth="8.796875" defaultRowHeight="15" customHeight="1"/>
  <cols>
    <col min="1" max="1" width="11.19921875" style="100" customWidth="1"/>
    <col min="2" max="2" width="5.5" style="102" customWidth="1"/>
    <col min="3" max="3" width="17.59765625" style="103" customWidth="1"/>
    <col min="4" max="4" width="8.09765625" style="100" customWidth="1"/>
    <col min="5" max="52" width="5" style="4" customWidth="1"/>
    <col min="53" max="53" width="62" style="100" customWidth="1"/>
    <col min="54" max="16384" width="8" style="4" customWidth="1"/>
  </cols>
  <sheetData>
    <row r="1" ht="15" customHeight="1">
      <c r="BA1" s="1" t="s">
        <v>170</v>
      </c>
    </row>
    <row r="2" spans="1:53" ht="10.5" customHeight="1">
      <c r="A2" s="2" t="s">
        <v>13</v>
      </c>
      <c r="B2" s="3" t="s">
        <v>14</v>
      </c>
      <c r="C2" s="176" t="s">
        <v>15</v>
      </c>
      <c r="D2" s="177"/>
      <c r="E2" s="2" t="s">
        <v>254</v>
      </c>
      <c r="F2" s="2" t="s">
        <v>171</v>
      </c>
      <c r="G2" s="2" t="s">
        <v>172</v>
      </c>
      <c r="H2" s="2" t="s">
        <v>173</v>
      </c>
      <c r="I2" s="2" t="s">
        <v>174</v>
      </c>
      <c r="J2" s="2" t="s">
        <v>175</v>
      </c>
      <c r="K2" s="2" t="s">
        <v>176</v>
      </c>
      <c r="L2" s="2" t="s">
        <v>177</v>
      </c>
      <c r="M2" s="2" t="s">
        <v>178</v>
      </c>
      <c r="N2" s="2" t="s">
        <v>179</v>
      </c>
      <c r="O2" s="2" t="s">
        <v>180</v>
      </c>
      <c r="P2" s="2" t="s">
        <v>181</v>
      </c>
      <c r="Q2" s="2" t="s">
        <v>182</v>
      </c>
      <c r="R2" s="2" t="s">
        <v>183</v>
      </c>
      <c r="S2" s="2" t="s">
        <v>184</v>
      </c>
      <c r="T2" s="2" t="s">
        <v>185</v>
      </c>
      <c r="U2" s="2" t="s">
        <v>186</v>
      </c>
      <c r="V2" s="2" t="s">
        <v>187</v>
      </c>
      <c r="W2" s="2" t="s">
        <v>188</v>
      </c>
      <c r="X2" s="2" t="s">
        <v>189</v>
      </c>
      <c r="Y2" s="2" t="s">
        <v>190</v>
      </c>
      <c r="Z2" s="2" t="s">
        <v>191</v>
      </c>
      <c r="AA2" s="2" t="s">
        <v>192</v>
      </c>
      <c r="AB2" s="2" t="s">
        <v>193</v>
      </c>
      <c r="AC2" s="2" t="s">
        <v>194</v>
      </c>
      <c r="AD2" s="2" t="s">
        <v>195</v>
      </c>
      <c r="AE2" s="2" t="s">
        <v>196</v>
      </c>
      <c r="AF2" s="2" t="s">
        <v>197</v>
      </c>
      <c r="AG2" s="2" t="s">
        <v>198</v>
      </c>
      <c r="AH2" s="2" t="s">
        <v>199</v>
      </c>
      <c r="AI2" s="2" t="s">
        <v>200</v>
      </c>
      <c r="AJ2" s="2" t="s">
        <v>201</v>
      </c>
      <c r="AK2" s="2" t="s">
        <v>202</v>
      </c>
      <c r="AL2" s="2" t="s">
        <v>203</v>
      </c>
      <c r="AM2" s="2" t="s">
        <v>204</v>
      </c>
      <c r="AN2" s="2" t="s">
        <v>205</v>
      </c>
      <c r="AO2" s="2" t="s">
        <v>206</v>
      </c>
      <c r="AP2" s="2" t="s">
        <v>207</v>
      </c>
      <c r="AQ2" s="2" t="s">
        <v>208</v>
      </c>
      <c r="AR2" s="2" t="s">
        <v>209</v>
      </c>
      <c r="AS2" s="2" t="s">
        <v>210</v>
      </c>
      <c r="AT2" s="2" t="s">
        <v>211</v>
      </c>
      <c r="AU2" s="2" t="s">
        <v>212</v>
      </c>
      <c r="AV2" s="2" t="s">
        <v>213</v>
      </c>
      <c r="AW2" s="2" t="s">
        <v>214</v>
      </c>
      <c r="AX2" s="2" t="s">
        <v>215</v>
      </c>
      <c r="AY2" s="2" t="s">
        <v>216</v>
      </c>
      <c r="AZ2" s="2" t="s">
        <v>217</v>
      </c>
      <c r="BA2" s="2" t="s">
        <v>218</v>
      </c>
    </row>
    <row r="3" spans="1:65" s="10" customFormat="1" ht="10.5" customHeight="1">
      <c r="A3" s="181" t="s">
        <v>18</v>
      </c>
      <c r="B3" s="5" t="s">
        <v>19</v>
      </c>
      <c r="C3" s="15" t="s">
        <v>20</v>
      </c>
      <c r="D3" s="7" t="s">
        <v>219</v>
      </c>
      <c r="E3" s="8">
        <f aca="true" t="shared" si="0" ref="E3:AZ3">172800/24</f>
        <v>7200</v>
      </c>
      <c r="F3" s="8">
        <f t="shared" si="0"/>
        <v>7200</v>
      </c>
      <c r="G3" s="8">
        <f t="shared" si="0"/>
        <v>7200</v>
      </c>
      <c r="H3" s="8">
        <f t="shared" si="0"/>
        <v>7200</v>
      </c>
      <c r="I3" s="8">
        <f t="shared" si="0"/>
        <v>7200</v>
      </c>
      <c r="J3" s="8">
        <f t="shared" si="0"/>
        <v>7200</v>
      </c>
      <c r="K3" s="8">
        <f t="shared" si="0"/>
        <v>7200</v>
      </c>
      <c r="L3" s="8">
        <f t="shared" si="0"/>
        <v>7200</v>
      </c>
      <c r="M3" s="8">
        <f t="shared" si="0"/>
        <v>7200</v>
      </c>
      <c r="N3" s="8">
        <f t="shared" si="0"/>
        <v>7200</v>
      </c>
      <c r="O3" s="8">
        <f t="shared" si="0"/>
        <v>7200</v>
      </c>
      <c r="P3" s="8">
        <f t="shared" si="0"/>
        <v>7200</v>
      </c>
      <c r="Q3" s="8">
        <f t="shared" si="0"/>
        <v>7200</v>
      </c>
      <c r="R3" s="8">
        <f t="shared" si="0"/>
        <v>7200</v>
      </c>
      <c r="S3" s="8">
        <f t="shared" si="0"/>
        <v>7200</v>
      </c>
      <c r="T3" s="8">
        <f t="shared" si="0"/>
        <v>7200</v>
      </c>
      <c r="U3" s="8">
        <f t="shared" si="0"/>
        <v>7200</v>
      </c>
      <c r="V3" s="8">
        <f t="shared" si="0"/>
        <v>7200</v>
      </c>
      <c r="W3" s="8">
        <f t="shared" si="0"/>
        <v>7200</v>
      </c>
      <c r="X3" s="8">
        <f t="shared" si="0"/>
        <v>7200</v>
      </c>
      <c r="Y3" s="8">
        <f t="shared" si="0"/>
        <v>7200</v>
      </c>
      <c r="Z3" s="8">
        <f t="shared" si="0"/>
        <v>7200</v>
      </c>
      <c r="AA3" s="8">
        <f t="shared" si="0"/>
        <v>7200</v>
      </c>
      <c r="AB3" s="8">
        <f t="shared" si="0"/>
        <v>7200</v>
      </c>
      <c r="AC3" s="8">
        <f t="shared" si="0"/>
        <v>7200</v>
      </c>
      <c r="AD3" s="8">
        <f t="shared" si="0"/>
        <v>7200</v>
      </c>
      <c r="AE3" s="8">
        <f t="shared" si="0"/>
        <v>7200</v>
      </c>
      <c r="AF3" s="8">
        <f t="shared" si="0"/>
        <v>7200</v>
      </c>
      <c r="AG3" s="8">
        <f t="shared" si="0"/>
        <v>7200</v>
      </c>
      <c r="AH3" s="8">
        <f t="shared" si="0"/>
        <v>7200</v>
      </c>
      <c r="AI3" s="8">
        <f t="shared" si="0"/>
        <v>7200</v>
      </c>
      <c r="AJ3" s="8">
        <f t="shared" si="0"/>
        <v>7200</v>
      </c>
      <c r="AK3" s="8">
        <f t="shared" si="0"/>
        <v>7200</v>
      </c>
      <c r="AL3" s="8">
        <f t="shared" si="0"/>
        <v>7200</v>
      </c>
      <c r="AM3" s="8">
        <f t="shared" si="0"/>
        <v>7200</v>
      </c>
      <c r="AN3" s="8">
        <f t="shared" si="0"/>
        <v>7200</v>
      </c>
      <c r="AO3" s="8">
        <f t="shared" si="0"/>
        <v>7200</v>
      </c>
      <c r="AP3" s="8">
        <f t="shared" si="0"/>
        <v>7200</v>
      </c>
      <c r="AQ3" s="8">
        <f t="shared" si="0"/>
        <v>7200</v>
      </c>
      <c r="AR3" s="8">
        <f t="shared" si="0"/>
        <v>7200</v>
      </c>
      <c r="AS3" s="8">
        <f t="shared" si="0"/>
        <v>7200</v>
      </c>
      <c r="AT3" s="8">
        <f t="shared" si="0"/>
        <v>7200</v>
      </c>
      <c r="AU3" s="8">
        <f t="shared" si="0"/>
        <v>7200</v>
      </c>
      <c r="AV3" s="8">
        <f t="shared" si="0"/>
        <v>7200</v>
      </c>
      <c r="AW3" s="8">
        <f t="shared" si="0"/>
        <v>7200</v>
      </c>
      <c r="AX3" s="8">
        <f t="shared" si="0"/>
        <v>7200</v>
      </c>
      <c r="AY3" s="8">
        <f t="shared" si="0"/>
        <v>7200</v>
      </c>
      <c r="AZ3" s="8">
        <f t="shared" si="0"/>
        <v>7200</v>
      </c>
      <c r="BA3" s="9"/>
      <c r="BM3" s="123">
        <v>172800</v>
      </c>
    </row>
    <row r="4" spans="1:65" s="10" customFormat="1" ht="10.5" customHeight="1">
      <c r="A4" s="182"/>
      <c r="B4" s="5"/>
      <c r="C4" s="15" t="s">
        <v>22</v>
      </c>
      <c r="D4" s="7" t="s">
        <v>255</v>
      </c>
      <c r="E4" s="11">
        <v>18.2</v>
      </c>
      <c r="F4" s="11">
        <v>18.1</v>
      </c>
      <c r="G4" s="11">
        <v>18</v>
      </c>
      <c r="H4" s="11">
        <v>18</v>
      </c>
      <c r="I4" s="11">
        <v>17.9</v>
      </c>
      <c r="J4" s="11">
        <v>17.9</v>
      </c>
      <c r="K4" s="11">
        <v>17.8</v>
      </c>
      <c r="L4" s="11">
        <v>17.8</v>
      </c>
      <c r="M4" s="11">
        <v>17.9</v>
      </c>
      <c r="N4" s="11">
        <v>17.9</v>
      </c>
      <c r="O4" s="11">
        <v>18</v>
      </c>
      <c r="P4" s="11">
        <v>18.1</v>
      </c>
      <c r="Q4" s="11">
        <v>18.2</v>
      </c>
      <c r="R4" s="11">
        <v>18.3</v>
      </c>
      <c r="S4" s="11">
        <v>18.3</v>
      </c>
      <c r="T4" s="11">
        <v>18.3</v>
      </c>
      <c r="U4" s="11">
        <v>18.3</v>
      </c>
      <c r="V4" s="11">
        <v>18.4</v>
      </c>
      <c r="W4" s="11">
        <v>18.4</v>
      </c>
      <c r="X4" s="11">
        <v>18.4</v>
      </c>
      <c r="Y4" s="11">
        <v>18.4</v>
      </c>
      <c r="Z4" s="11">
        <v>18.5</v>
      </c>
      <c r="AA4" s="11">
        <v>18.5</v>
      </c>
      <c r="AB4" s="11">
        <v>18.5</v>
      </c>
      <c r="AC4" s="11">
        <v>18.5</v>
      </c>
      <c r="AD4" s="11">
        <v>18.5</v>
      </c>
      <c r="AE4" s="11">
        <v>18.4</v>
      </c>
      <c r="AF4" s="11">
        <v>18.4</v>
      </c>
      <c r="AG4" s="11">
        <v>18.3</v>
      </c>
      <c r="AH4" s="11">
        <v>18.2</v>
      </c>
      <c r="AI4" s="11">
        <v>18.2</v>
      </c>
      <c r="AJ4" s="11">
        <v>18.1</v>
      </c>
      <c r="AK4" s="11">
        <v>18.1</v>
      </c>
      <c r="AL4" s="11">
        <v>18.1</v>
      </c>
      <c r="AM4" s="11">
        <v>18.1</v>
      </c>
      <c r="AN4" s="11">
        <v>18.2</v>
      </c>
      <c r="AO4" s="11">
        <v>18.3</v>
      </c>
      <c r="AP4" s="11">
        <v>18.3</v>
      </c>
      <c r="AQ4" s="11">
        <v>18.2</v>
      </c>
      <c r="AR4" s="11">
        <v>18.2</v>
      </c>
      <c r="AS4" s="11">
        <v>18.2</v>
      </c>
      <c r="AT4" s="11">
        <v>18.2</v>
      </c>
      <c r="AU4" s="11">
        <v>18.2</v>
      </c>
      <c r="AV4" s="11">
        <v>18.2</v>
      </c>
      <c r="AW4" s="11">
        <v>18.2</v>
      </c>
      <c r="AX4" s="11">
        <v>18.2</v>
      </c>
      <c r="AY4" s="11">
        <v>18.2</v>
      </c>
      <c r="AZ4" s="11">
        <v>18.3</v>
      </c>
      <c r="BA4" s="12"/>
      <c r="BM4" s="124">
        <v>10</v>
      </c>
    </row>
    <row r="5" spans="1:65" s="10" customFormat="1" ht="10.5" customHeight="1">
      <c r="A5" s="182"/>
      <c r="B5" s="5"/>
      <c r="C5" s="15" t="s">
        <v>256</v>
      </c>
      <c r="D5" s="7" t="s">
        <v>257</v>
      </c>
      <c r="E5" s="11">
        <v>9.8</v>
      </c>
      <c r="F5" s="11">
        <v>12.2</v>
      </c>
      <c r="G5" s="11">
        <v>15</v>
      </c>
      <c r="H5" s="11">
        <v>22.5</v>
      </c>
      <c r="I5" s="11">
        <v>28.5</v>
      </c>
      <c r="J5" s="11">
        <v>30</v>
      </c>
      <c r="K5" s="11">
        <v>30</v>
      </c>
      <c r="L5" s="11">
        <v>30</v>
      </c>
      <c r="M5" s="11">
        <v>30</v>
      </c>
      <c r="N5" s="11">
        <v>30</v>
      </c>
      <c r="O5" s="11">
        <v>30</v>
      </c>
      <c r="P5" s="11">
        <v>30</v>
      </c>
      <c r="Q5" s="11">
        <v>30</v>
      </c>
      <c r="R5" s="11">
        <v>30</v>
      </c>
      <c r="S5" s="11">
        <v>30</v>
      </c>
      <c r="T5" s="11">
        <v>30</v>
      </c>
      <c r="U5" s="11">
        <v>30</v>
      </c>
      <c r="V5" s="11">
        <v>30</v>
      </c>
      <c r="W5" s="11">
        <v>30</v>
      </c>
      <c r="X5" s="11">
        <v>30</v>
      </c>
      <c r="Y5" s="11">
        <v>30</v>
      </c>
      <c r="Z5" s="11">
        <v>30</v>
      </c>
      <c r="AA5" s="11">
        <v>30</v>
      </c>
      <c r="AB5" s="11">
        <v>30</v>
      </c>
      <c r="AC5" s="11">
        <v>30</v>
      </c>
      <c r="AD5" s="11">
        <v>30</v>
      </c>
      <c r="AE5" s="11">
        <v>30</v>
      </c>
      <c r="AF5" s="11">
        <v>30</v>
      </c>
      <c r="AG5" s="11">
        <v>30</v>
      </c>
      <c r="AH5" s="11">
        <v>30</v>
      </c>
      <c r="AI5" s="11">
        <v>30</v>
      </c>
      <c r="AJ5" s="11">
        <v>30</v>
      </c>
      <c r="AK5" s="11">
        <v>30</v>
      </c>
      <c r="AL5" s="11">
        <v>30</v>
      </c>
      <c r="AM5" s="11">
        <v>29.5</v>
      </c>
      <c r="AN5" s="11">
        <v>27.7</v>
      </c>
      <c r="AO5" s="11">
        <v>26.6</v>
      </c>
      <c r="AP5" s="11">
        <v>25.7</v>
      </c>
      <c r="AQ5" s="11">
        <v>24.6</v>
      </c>
      <c r="AR5" s="11">
        <v>24.2</v>
      </c>
      <c r="AS5" s="11">
        <v>23.5</v>
      </c>
      <c r="AT5" s="11">
        <v>22.3</v>
      </c>
      <c r="AU5" s="11">
        <v>21.7</v>
      </c>
      <c r="AV5" s="11">
        <v>21.3</v>
      </c>
      <c r="AW5" s="11">
        <v>20.9</v>
      </c>
      <c r="AX5" s="11">
        <v>20.7</v>
      </c>
      <c r="AY5" s="11">
        <v>20.4</v>
      </c>
      <c r="AZ5" s="11">
        <v>19.7</v>
      </c>
      <c r="BA5" s="12"/>
      <c r="BM5" s="125">
        <v>2.78</v>
      </c>
    </row>
    <row r="6" spans="1:65" s="10" customFormat="1" ht="10.5" customHeight="1">
      <c r="A6" s="182"/>
      <c r="B6" s="5"/>
      <c r="C6" s="15" t="s">
        <v>258</v>
      </c>
      <c r="D6" s="7" t="s">
        <v>259</v>
      </c>
      <c r="E6" s="11">
        <v>7.2</v>
      </c>
      <c r="F6" s="11">
        <v>7.2</v>
      </c>
      <c r="G6" s="11">
        <v>7.2</v>
      </c>
      <c r="H6" s="11">
        <v>7.2</v>
      </c>
      <c r="I6" s="11">
        <v>7.2</v>
      </c>
      <c r="J6" s="11">
        <v>7.2</v>
      </c>
      <c r="K6" s="11">
        <v>7.2</v>
      </c>
      <c r="L6" s="11">
        <v>7.2</v>
      </c>
      <c r="M6" s="11">
        <v>7.3</v>
      </c>
      <c r="N6" s="11">
        <v>7.3</v>
      </c>
      <c r="O6" s="11">
        <v>7.3</v>
      </c>
      <c r="P6" s="11">
        <v>7.4</v>
      </c>
      <c r="Q6" s="11">
        <v>7.4</v>
      </c>
      <c r="R6" s="11">
        <v>7.4</v>
      </c>
      <c r="S6" s="11">
        <v>7.5</v>
      </c>
      <c r="T6" s="11">
        <v>7.5</v>
      </c>
      <c r="U6" s="11">
        <v>7.5</v>
      </c>
      <c r="V6" s="11">
        <v>7.5</v>
      </c>
      <c r="W6" s="11">
        <v>7.5</v>
      </c>
      <c r="X6" s="11">
        <v>7.6</v>
      </c>
      <c r="Y6" s="11">
        <v>7.6</v>
      </c>
      <c r="Z6" s="11">
        <v>7.6</v>
      </c>
      <c r="AA6" s="11">
        <v>7.6</v>
      </c>
      <c r="AB6" s="11">
        <v>7.6</v>
      </c>
      <c r="AC6" s="11">
        <v>7.6</v>
      </c>
      <c r="AD6" s="11">
        <v>7.6</v>
      </c>
      <c r="AE6" s="11">
        <v>7.6</v>
      </c>
      <c r="AF6" s="11">
        <v>7.6</v>
      </c>
      <c r="AG6" s="11">
        <v>7.6</v>
      </c>
      <c r="AH6" s="11">
        <v>7.6</v>
      </c>
      <c r="AI6" s="11">
        <v>7.6</v>
      </c>
      <c r="AJ6" s="11">
        <v>7.6</v>
      </c>
      <c r="AK6" s="11">
        <v>7.6</v>
      </c>
      <c r="AL6" s="11">
        <v>7.6</v>
      </c>
      <c r="AM6" s="11">
        <v>7.6</v>
      </c>
      <c r="AN6" s="11">
        <v>7.6</v>
      </c>
      <c r="AO6" s="11">
        <v>7.6</v>
      </c>
      <c r="AP6" s="11">
        <v>7.7</v>
      </c>
      <c r="AQ6" s="11">
        <v>7.7</v>
      </c>
      <c r="AR6" s="11">
        <v>7.7</v>
      </c>
      <c r="AS6" s="11">
        <v>7.6</v>
      </c>
      <c r="AT6" s="11">
        <v>7.7</v>
      </c>
      <c r="AU6" s="11">
        <v>7.7</v>
      </c>
      <c r="AV6" s="11">
        <v>7.7</v>
      </c>
      <c r="AW6" s="11">
        <v>7.7</v>
      </c>
      <c r="AX6" s="11">
        <v>7.7</v>
      </c>
      <c r="AY6" s="11">
        <v>7.7</v>
      </c>
      <c r="AZ6" s="11">
        <v>7.7</v>
      </c>
      <c r="BA6" s="12"/>
      <c r="BM6" s="126">
        <v>7.5</v>
      </c>
    </row>
    <row r="7" spans="1:65" s="10" customFormat="1" ht="10.5" customHeight="1">
      <c r="A7" s="182"/>
      <c r="B7" s="5"/>
      <c r="C7" s="15" t="s">
        <v>11</v>
      </c>
      <c r="D7" s="7" t="s">
        <v>259</v>
      </c>
      <c r="E7" s="11">
        <v>1.2</v>
      </c>
      <c r="F7" s="11">
        <v>1.2</v>
      </c>
      <c r="G7" s="11">
        <v>1.2</v>
      </c>
      <c r="H7" s="11">
        <v>1.2</v>
      </c>
      <c r="I7" s="11">
        <v>1.2</v>
      </c>
      <c r="J7" s="11">
        <v>1.2</v>
      </c>
      <c r="K7" s="11">
        <v>1.2</v>
      </c>
      <c r="L7" s="11">
        <v>1.2</v>
      </c>
      <c r="M7" s="11">
        <v>1.2</v>
      </c>
      <c r="N7" s="11">
        <v>1.2</v>
      </c>
      <c r="O7" s="11">
        <v>1.2</v>
      </c>
      <c r="P7" s="11">
        <v>1.2</v>
      </c>
      <c r="Q7" s="11">
        <v>1.2</v>
      </c>
      <c r="R7" s="11">
        <v>1.2</v>
      </c>
      <c r="S7" s="11">
        <v>1.2</v>
      </c>
      <c r="T7" s="11">
        <v>1.2</v>
      </c>
      <c r="U7" s="11">
        <v>1.2</v>
      </c>
      <c r="V7" s="11">
        <v>1.2</v>
      </c>
      <c r="W7" s="11">
        <v>1.2</v>
      </c>
      <c r="X7" s="11">
        <v>1.2</v>
      </c>
      <c r="Y7" s="11">
        <v>1.2</v>
      </c>
      <c r="Z7" s="11">
        <v>1.2</v>
      </c>
      <c r="AA7" s="11">
        <v>1.2</v>
      </c>
      <c r="AB7" s="11">
        <v>1.2</v>
      </c>
      <c r="AC7" s="11">
        <v>1.2</v>
      </c>
      <c r="AD7" s="11">
        <v>1.2</v>
      </c>
      <c r="AE7" s="11">
        <v>1.2</v>
      </c>
      <c r="AF7" s="11">
        <v>1.2</v>
      </c>
      <c r="AG7" s="11">
        <v>1.2</v>
      </c>
      <c r="AH7" s="11">
        <v>1.2</v>
      </c>
      <c r="AI7" s="11">
        <v>1.2</v>
      </c>
      <c r="AJ7" s="11">
        <v>1.2</v>
      </c>
      <c r="AK7" s="11">
        <v>1.2</v>
      </c>
      <c r="AL7" s="11">
        <v>1.2</v>
      </c>
      <c r="AM7" s="11">
        <v>1.2</v>
      </c>
      <c r="AN7" s="11">
        <v>1.2</v>
      </c>
      <c r="AO7" s="11">
        <v>1.2</v>
      </c>
      <c r="AP7" s="11">
        <v>1.2</v>
      </c>
      <c r="AQ7" s="11">
        <v>1.2</v>
      </c>
      <c r="AR7" s="11">
        <v>1.2</v>
      </c>
      <c r="AS7" s="11">
        <v>1.2</v>
      </c>
      <c r="AT7" s="11">
        <v>1.2</v>
      </c>
      <c r="AU7" s="11">
        <v>1.2</v>
      </c>
      <c r="AV7" s="11">
        <v>1.2</v>
      </c>
      <c r="AW7" s="11">
        <v>1.2</v>
      </c>
      <c r="AX7" s="11">
        <v>1.2</v>
      </c>
      <c r="AY7" s="11">
        <v>1.2</v>
      </c>
      <c r="AZ7" s="11">
        <v>1.2</v>
      </c>
      <c r="BA7" s="12"/>
      <c r="BM7" s="127">
        <v>1.2</v>
      </c>
    </row>
    <row r="8" spans="1:65" s="21" customFormat="1" ht="10.5" customHeight="1" thickBot="1">
      <c r="A8" s="182"/>
      <c r="B8" s="16"/>
      <c r="C8" s="17" t="s">
        <v>28</v>
      </c>
      <c r="D8" s="18" t="s">
        <v>220</v>
      </c>
      <c r="E8" s="19">
        <f>ROUND(E5*1.2*E3*1000/1000000,0)</f>
        <v>85</v>
      </c>
      <c r="F8" s="19">
        <f aca="true" t="shared" si="1" ref="F8:AZ8">ROUND(F5*1.2*F3*1000/1000000,0)</f>
        <v>105</v>
      </c>
      <c r="G8" s="19">
        <f t="shared" si="1"/>
        <v>130</v>
      </c>
      <c r="H8" s="19">
        <f t="shared" si="1"/>
        <v>194</v>
      </c>
      <c r="I8" s="19">
        <f t="shared" si="1"/>
        <v>246</v>
      </c>
      <c r="J8" s="19">
        <f t="shared" si="1"/>
        <v>259</v>
      </c>
      <c r="K8" s="19">
        <f t="shared" si="1"/>
        <v>259</v>
      </c>
      <c r="L8" s="19">
        <f t="shared" si="1"/>
        <v>259</v>
      </c>
      <c r="M8" s="19">
        <f t="shared" si="1"/>
        <v>259</v>
      </c>
      <c r="N8" s="19">
        <f t="shared" si="1"/>
        <v>259</v>
      </c>
      <c r="O8" s="19">
        <f t="shared" si="1"/>
        <v>259</v>
      </c>
      <c r="P8" s="19">
        <f t="shared" si="1"/>
        <v>259</v>
      </c>
      <c r="Q8" s="19">
        <f t="shared" si="1"/>
        <v>259</v>
      </c>
      <c r="R8" s="19">
        <f t="shared" si="1"/>
        <v>259</v>
      </c>
      <c r="S8" s="19">
        <f t="shared" si="1"/>
        <v>259</v>
      </c>
      <c r="T8" s="19">
        <f t="shared" si="1"/>
        <v>259</v>
      </c>
      <c r="U8" s="19">
        <f t="shared" si="1"/>
        <v>259</v>
      </c>
      <c r="V8" s="19">
        <f t="shared" si="1"/>
        <v>259</v>
      </c>
      <c r="W8" s="19">
        <f t="shared" si="1"/>
        <v>259</v>
      </c>
      <c r="X8" s="19">
        <f t="shared" si="1"/>
        <v>259</v>
      </c>
      <c r="Y8" s="19">
        <f t="shared" si="1"/>
        <v>259</v>
      </c>
      <c r="Z8" s="19">
        <f t="shared" si="1"/>
        <v>259</v>
      </c>
      <c r="AA8" s="19">
        <f t="shared" si="1"/>
        <v>259</v>
      </c>
      <c r="AB8" s="19">
        <f t="shared" si="1"/>
        <v>259</v>
      </c>
      <c r="AC8" s="19">
        <f t="shared" si="1"/>
        <v>259</v>
      </c>
      <c r="AD8" s="19">
        <f t="shared" si="1"/>
        <v>259</v>
      </c>
      <c r="AE8" s="19">
        <f t="shared" si="1"/>
        <v>259</v>
      </c>
      <c r="AF8" s="19">
        <f t="shared" si="1"/>
        <v>259</v>
      </c>
      <c r="AG8" s="19">
        <f t="shared" si="1"/>
        <v>259</v>
      </c>
      <c r="AH8" s="19">
        <f t="shared" si="1"/>
        <v>259</v>
      </c>
      <c r="AI8" s="19">
        <f t="shared" si="1"/>
        <v>259</v>
      </c>
      <c r="AJ8" s="19">
        <f t="shared" si="1"/>
        <v>259</v>
      </c>
      <c r="AK8" s="19">
        <f t="shared" si="1"/>
        <v>259</v>
      </c>
      <c r="AL8" s="19">
        <f t="shared" si="1"/>
        <v>259</v>
      </c>
      <c r="AM8" s="19">
        <f t="shared" si="1"/>
        <v>255</v>
      </c>
      <c r="AN8" s="19">
        <f t="shared" si="1"/>
        <v>239</v>
      </c>
      <c r="AO8" s="19">
        <f t="shared" si="1"/>
        <v>230</v>
      </c>
      <c r="AP8" s="19">
        <f t="shared" si="1"/>
        <v>222</v>
      </c>
      <c r="AQ8" s="19">
        <f t="shared" si="1"/>
        <v>213</v>
      </c>
      <c r="AR8" s="19">
        <f t="shared" si="1"/>
        <v>209</v>
      </c>
      <c r="AS8" s="19">
        <f t="shared" si="1"/>
        <v>203</v>
      </c>
      <c r="AT8" s="19">
        <f t="shared" si="1"/>
        <v>193</v>
      </c>
      <c r="AU8" s="19">
        <f t="shared" si="1"/>
        <v>187</v>
      </c>
      <c r="AV8" s="19">
        <f t="shared" si="1"/>
        <v>184</v>
      </c>
      <c r="AW8" s="19">
        <f t="shared" si="1"/>
        <v>181</v>
      </c>
      <c r="AX8" s="19">
        <f t="shared" si="1"/>
        <v>179</v>
      </c>
      <c r="AY8" s="19">
        <f t="shared" si="1"/>
        <v>176</v>
      </c>
      <c r="AZ8" s="19">
        <f t="shared" si="1"/>
        <v>170</v>
      </c>
      <c r="BA8" s="20"/>
      <c r="BM8" s="128"/>
    </row>
    <row r="9" spans="1:65" ht="10.5" customHeight="1" thickTop="1">
      <c r="A9" s="22"/>
      <c r="B9" s="23"/>
      <c r="C9" s="24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7"/>
      <c r="BM9" s="58"/>
    </row>
    <row r="10" spans="1:65" s="21" customFormat="1" ht="10.5" customHeight="1">
      <c r="A10" s="28" t="s">
        <v>30</v>
      </c>
      <c r="B10" s="16" t="s">
        <v>31</v>
      </c>
      <c r="C10" s="29" t="s">
        <v>32</v>
      </c>
      <c r="D10" s="18" t="s">
        <v>219</v>
      </c>
      <c r="E10" s="30">
        <f aca="true" t="shared" si="2" ref="E10:AZ10">E3</f>
        <v>7200</v>
      </c>
      <c r="F10" s="30">
        <f t="shared" si="2"/>
        <v>7200</v>
      </c>
      <c r="G10" s="30">
        <f t="shared" si="2"/>
        <v>7200</v>
      </c>
      <c r="H10" s="30">
        <f t="shared" si="2"/>
        <v>7200</v>
      </c>
      <c r="I10" s="30">
        <f t="shared" si="2"/>
        <v>7200</v>
      </c>
      <c r="J10" s="30">
        <f t="shared" si="2"/>
        <v>7200</v>
      </c>
      <c r="K10" s="30">
        <f t="shared" si="2"/>
        <v>7200</v>
      </c>
      <c r="L10" s="30">
        <f t="shared" si="2"/>
        <v>7200</v>
      </c>
      <c r="M10" s="30">
        <f t="shared" si="2"/>
        <v>7200</v>
      </c>
      <c r="N10" s="30">
        <f t="shared" si="2"/>
        <v>7200</v>
      </c>
      <c r="O10" s="30">
        <f t="shared" si="2"/>
        <v>7200</v>
      </c>
      <c r="P10" s="30">
        <f t="shared" si="2"/>
        <v>7200</v>
      </c>
      <c r="Q10" s="30">
        <f t="shared" si="2"/>
        <v>7200</v>
      </c>
      <c r="R10" s="30">
        <f t="shared" si="2"/>
        <v>7200</v>
      </c>
      <c r="S10" s="30">
        <f t="shared" si="2"/>
        <v>7200</v>
      </c>
      <c r="T10" s="30">
        <f t="shared" si="2"/>
        <v>7200</v>
      </c>
      <c r="U10" s="30">
        <f t="shared" si="2"/>
        <v>7200</v>
      </c>
      <c r="V10" s="30">
        <f t="shared" si="2"/>
        <v>7200</v>
      </c>
      <c r="W10" s="30">
        <f t="shared" si="2"/>
        <v>7200</v>
      </c>
      <c r="X10" s="30">
        <f t="shared" si="2"/>
        <v>7200</v>
      </c>
      <c r="Y10" s="30">
        <f t="shared" si="2"/>
        <v>7200</v>
      </c>
      <c r="Z10" s="30">
        <f t="shared" si="2"/>
        <v>7200</v>
      </c>
      <c r="AA10" s="30">
        <f t="shared" si="2"/>
        <v>7200</v>
      </c>
      <c r="AB10" s="30">
        <f t="shared" si="2"/>
        <v>7200</v>
      </c>
      <c r="AC10" s="30">
        <f t="shared" si="2"/>
        <v>7200</v>
      </c>
      <c r="AD10" s="30">
        <f t="shared" si="2"/>
        <v>7200</v>
      </c>
      <c r="AE10" s="30">
        <f t="shared" si="2"/>
        <v>7200</v>
      </c>
      <c r="AF10" s="30">
        <f t="shared" si="2"/>
        <v>7200</v>
      </c>
      <c r="AG10" s="30">
        <f t="shared" si="2"/>
        <v>7200</v>
      </c>
      <c r="AH10" s="30">
        <f t="shared" si="2"/>
        <v>7200</v>
      </c>
      <c r="AI10" s="30">
        <f t="shared" si="2"/>
        <v>7200</v>
      </c>
      <c r="AJ10" s="30">
        <f t="shared" si="2"/>
        <v>7200</v>
      </c>
      <c r="AK10" s="30">
        <f t="shared" si="2"/>
        <v>7200</v>
      </c>
      <c r="AL10" s="30">
        <f t="shared" si="2"/>
        <v>7200</v>
      </c>
      <c r="AM10" s="30">
        <f t="shared" si="2"/>
        <v>7200</v>
      </c>
      <c r="AN10" s="30">
        <f t="shared" si="2"/>
        <v>7200</v>
      </c>
      <c r="AO10" s="30">
        <f t="shared" si="2"/>
        <v>7200</v>
      </c>
      <c r="AP10" s="30">
        <f t="shared" si="2"/>
        <v>7200</v>
      </c>
      <c r="AQ10" s="30">
        <f t="shared" si="2"/>
        <v>7200</v>
      </c>
      <c r="AR10" s="30">
        <f t="shared" si="2"/>
        <v>7200</v>
      </c>
      <c r="AS10" s="30">
        <f t="shared" si="2"/>
        <v>7200</v>
      </c>
      <c r="AT10" s="30">
        <f t="shared" si="2"/>
        <v>7200</v>
      </c>
      <c r="AU10" s="30">
        <f t="shared" si="2"/>
        <v>7200</v>
      </c>
      <c r="AV10" s="30">
        <f t="shared" si="2"/>
        <v>7200</v>
      </c>
      <c r="AW10" s="30">
        <f t="shared" si="2"/>
        <v>7200</v>
      </c>
      <c r="AX10" s="30">
        <f t="shared" si="2"/>
        <v>7200</v>
      </c>
      <c r="AY10" s="30">
        <f t="shared" si="2"/>
        <v>7200</v>
      </c>
      <c r="AZ10" s="30">
        <f t="shared" si="2"/>
        <v>7200</v>
      </c>
      <c r="BA10" s="31"/>
      <c r="BM10" s="32">
        <f>BM3</f>
        <v>172800</v>
      </c>
    </row>
    <row r="11" spans="1:65" s="21" customFormat="1" ht="10.5" customHeight="1">
      <c r="A11" s="28" t="s">
        <v>33</v>
      </c>
      <c r="B11" s="16" t="s">
        <v>34</v>
      </c>
      <c r="C11" s="29" t="s">
        <v>35</v>
      </c>
      <c r="D11" s="18" t="s">
        <v>219</v>
      </c>
      <c r="E11" s="30">
        <f aca="true" t="shared" si="3" ref="E11:AZ11">E10</f>
        <v>7200</v>
      </c>
      <c r="F11" s="30">
        <f t="shared" si="3"/>
        <v>7200</v>
      </c>
      <c r="G11" s="30">
        <f t="shared" si="3"/>
        <v>7200</v>
      </c>
      <c r="H11" s="30">
        <f t="shared" si="3"/>
        <v>7200</v>
      </c>
      <c r="I11" s="30">
        <f t="shared" si="3"/>
        <v>7200</v>
      </c>
      <c r="J11" s="30">
        <f t="shared" si="3"/>
        <v>7200</v>
      </c>
      <c r="K11" s="30">
        <f t="shared" si="3"/>
        <v>7200</v>
      </c>
      <c r="L11" s="30">
        <f t="shared" si="3"/>
        <v>7200</v>
      </c>
      <c r="M11" s="30">
        <f t="shared" si="3"/>
        <v>7200</v>
      </c>
      <c r="N11" s="30">
        <f t="shared" si="3"/>
        <v>7200</v>
      </c>
      <c r="O11" s="30">
        <f t="shared" si="3"/>
        <v>7200</v>
      </c>
      <c r="P11" s="30">
        <f t="shared" si="3"/>
        <v>7200</v>
      </c>
      <c r="Q11" s="30">
        <f t="shared" si="3"/>
        <v>7200</v>
      </c>
      <c r="R11" s="30">
        <f t="shared" si="3"/>
        <v>7200</v>
      </c>
      <c r="S11" s="30">
        <f t="shared" si="3"/>
        <v>7200</v>
      </c>
      <c r="T11" s="30">
        <f t="shared" si="3"/>
        <v>7200</v>
      </c>
      <c r="U11" s="30">
        <f t="shared" si="3"/>
        <v>7200</v>
      </c>
      <c r="V11" s="30">
        <f t="shared" si="3"/>
        <v>7200</v>
      </c>
      <c r="W11" s="30">
        <f t="shared" si="3"/>
        <v>7200</v>
      </c>
      <c r="X11" s="30">
        <f t="shared" si="3"/>
        <v>7200</v>
      </c>
      <c r="Y11" s="30">
        <f t="shared" si="3"/>
        <v>7200</v>
      </c>
      <c r="Z11" s="30">
        <f t="shared" si="3"/>
        <v>7200</v>
      </c>
      <c r="AA11" s="30">
        <f t="shared" si="3"/>
        <v>7200</v>
      </c>
      <c r="AB11" s="30">
        <f t="shared" si="3"/>
        <v>7200</v>
      </c>
      <c r="AC11" s="30">
        <f t="shared" si="3"/>
        <v>7200</v>
      </c>
      <c r="AD11" s="30">
        <f t="shared" si="3"/>
        <v>7200</v>
      </c>
      <c r="AE11" s="30">
        <f t="shared" si="3"/>
        <v>7200</v>
      </c>
      <c r="AF11" s="30">
        <f t="shared" si="3"/>
        <v>7200</v>
      </c>
      <c r="AG11" s="30">
        <f t="shared" si="3"/>
        <v>7200</v>
      </c>
      <c r="AH11" s="30">
        <f t="shared" si="3"/>
        <v>7200</v>
      </c>
      <c r="AI11" s="30">
        <f t="shared" si="3"/>
        <v>7200</v>
      </c>
      <c r="AJ11" s="30">
        <f t="shared" si="3"/>
        <v>7200</v>
      </c>
      <c r="AK11" s="30">
        <f t="shared" si="3"/>
        <v>7200</v>
      </c>
      <c r="AL11" s="30">
        <f t="shared" si="3"/>
        <v>7200</v>
      </c>
      <c r="AM11" s="30">
        <f t="shared" si="3"/>
        <v>7200</v>
      </c>
      <c r="AN11" s="30">
        <f t="shared" si="3"/>
        <v>7200</v>
      </c>
      <c r="AO11" s="30">
        <f t="shared" si="3"/>
        <v>7200</v>
      </c>
      <c r="AP11" s="30">
        <f t="shared" si="3"/>
        <v>7200</v>
      </c>
      <c r="AQ11" s="30">
        <f t="shared" si="3"/>
        <v>7200</v>
      </c>
      <c r="AR11" s="30">
        <f t="shared" si="3"/>
        <v>7200</v>
      </c>
      <c r="AS11" s="30">
        <f t="shared" si="3"/>
        <v>7200</v>
      </c>
      <c r="AT11" s="30">
        <f t="shared" si="3"/>
        <v>7200</v>
      </c>
      <c r="AU11" s="30">
        <f t="shared" si="3"/>
        <v>7200</v>
      </c>
      <c r="AV11" s="30">
        <f t="shared" si="3"/>
        <v>7200</v>
      </c>
      <c r="AW11" s="30">
        <f t="shared" si="3"/>
        <v>7200</v>
      </c>
      <c r="AX11" s="30">
        <f t="shared" si="3"/>
        <v>7200</v>
      </c>
      <c r="AY11" s="30">
        <f t="shared" si="3"/>
        <v>7200</v>
      </c>
      <c r="AZ11" s="30">
        <f t="shared" si="3"/>
        <v>7200</v>
      </c>
      <c r="BA11" s="31"/>
      <c r="BM11" s="32"/>
    </row>
    <row r="12" spans="1:65" s="21" customFormat="1" ht="10.5" customHeight="1">
      <c r="A12" s="28"/>
      <c r="B12" s="16" t="s">
        <v>260</v>
      </c>
      <c r="C12" s="29" t="s">
        <v>37</v>
      </c>
      <c r="D12" s="18" t="s">
        <v>219</v>
      </c>
      <c r="E12" s="129">
        <f aca="true" t="shared" si="4" ref="E12:AZ12">ROUND(E11*E13/100,0)</f>
        <v>0</v>
      </c>
      <c r="F12" s="129">
        <f t="shared" si="4"/>
        <v>0</v>
      </c>
      <c r="G12" s="129">
        <f t="shared" si="4"/>
        <v>0</v>
      </c>
      <c r="H12" s="129">
        <f t="shared" si="4"/>
        <v>0</v>
      </c>
      <c r="I12" s="129">
        <f t="shared" si="4"/>
        <v>0</v>
      </c>
      <c r="J12" s="129">
        <f t="shared" si="4"/>
        <v>0</v>
      </c>
      <c r="K12" s="129">
        <f t="shared" si="4"/>
        <v>0</v>
      </c>
      <c r="L12" s="129">
        <f t="shared" si="4"/>
        <v>0</v>
      </c>
      <c r="M12" s="129">
        <f t="shared" si="4"/>
        <v>0</v>
      </c>
      <c r="N12" s="129">
        <f t="shared" si="4"/>
        <v>0</v>
      </c>
      <c r="O12" s="129">
        <f t="shared" si="4"/>
        <v>0</v>
      </c>
      <c r="P12" s="129">
        <f t="shared" si="4"/>
        <v>0</v>
      </c>
      <c r="Q12" s="129">
        <f t="shared" si="4"/>
        <v>0</v>
      </c>
      <c r="R12" s="129">
        <f t="shared" si="4"/>
        <v>0</v>
      </c>
      <c r="S12" s="129">
        <f t="shared" si="4"/>
        <v>0</v>
      </c>
      <c r="T12" s="129">
        <f t="shared" si="4"/>
        <v>0</v>
      </c>
      <c r="U12" s="129">
        <f t="shared" si="4"/>
        <v>0</v>
      </c>
      <c r="V12" s="129">
        <f t="shared" si="4"/>
        <v>0</v>
      </c>
      <c r="W12" s="129">
        <f t="shared" si="4"/>
        <v>0</v>
      </c>
      <c r="X12" s="129">
        <f t="shared" si="4"/>
        <v>0</v>
      </c>
      <c r="Y12" s="129">
        <f t="shared" si="4"/>
        <v>0</v>
      </c>
      <c r="Z12" s="129">
        <f t="shared" si="4"/>
        <v>0</v>
      </c>
      <c r="AA12" s="129">
        <f t="shared" si="4"/>
        <v>0</v>
      </c>
      <c r="AB12" s="129">
        <f t="shared" si="4"/>
        <v>0</v>
      </c>
      <c r="AC12" s="129">
        <f t="shared" si="4"/>
        <v>0</v>
      </c>
      <c r="AD12" s="129">
        <f t="shared" si="4"/>
        <v>0</v>
      </c>
      <c r="AE12" s="129">
        <f t="shared" si="4"/>
        <v>0</v>
      </c>
      <c r="AF12" s="129">
        <f t="shared" si="4"/>
        <v>0</v>
      </c>
      <c r="AG12" s="129">
        <f t="shared" si="4"/>
        <v>0</v>
      </c>
      <c r="AH12" s="129">
        <f t="shared" si="4"/>
        <v>0</v>
      </c>
      <c r="AI12" s="129">
        <f t="shared" si="4"/>
        <v>0</v>
      </c>
      <c r="AJ12" s="129">
        <f t="shared" si="4"/>
        <v>0</v>
      </c>
      <c r="AK12" s="129">
        <f t="shared" si="4"/>
        <v>0</v>
      </c>
      <c r="AL12" s="129">
        <f t="shared" si="4"/>
        <v>0</v>
      </c>
      <c r="AM12" s="129">
        <f t="shared" si="4"/>
        <v>0</v>
      </c>
      <c r="AN12" s="129">
        <f t="shared" si="4"/>
        <v>0</v>
      </c>
      <c r="AO12" s="129">
        <f t="shared" si="4"/>
        <v>0</v>
      </c>
      <c r="AP12" s="129">
        <f t="shared" si="4"/>
        <v>0</v>
      </c>
      <c r="AQ12" s="129">
        <f t="shared" si="4"/>
        <v>0</v>
      </c>
      <c r="AR12" s="129">
        <f t="shared" si="4"/>
        <v>0</v>
      </c>
      <c r="AS12" s="129">
        <f t="shared" si="4"/>
        <v>0</v>
      </c>
      <c r="AT12" s="129">
        <f t="shared" si="4"/>
        <v>0</v>
      </c>
      <c r="AU12" s="129">
        <f t="shared" si="4"/>
        <v>0</v>
      </c>
      <c r="AV12" s="129">
        <f t="shared" si="4"/>
        <v>0</v>
      </c>
      <c r="AW12" s="129">
        <f t="shared" si="4"/>
        <v>0</v>
      </c>
      <c r="AX12" s="129">
        <f t="shared" si="4"/>
        <v>0</v>
      </c>
      <c r="AY12" s="129">
        <f t="shared" si="4"/>
        <v>0</v>
      </c>
      <c r="AZ12" s="129">
        <f t="shared" si="4"/>
        <v>0</v>
      </c>
      <c r="BA12" s="130"/>
      <c r="BM12" s="32"/>
    </row>
    <row r="13" spans="1:65" ht="10.5" customHeight="1">
      <c r="A13" s="34"/>
      <c r="B13" s="35"/>
      <c r="C13" s="36" t="s">
        <v>38</v>
      </c>
      <c r="D13" s="37" t="s">
        <v>39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9"/>
      <c r="BM13" s="58"/>
    </row>
    <row r="14" spans="1:65" s="21" customFormat="1" ht="10.5" customHeight="1">
      <c r="A14" s="28" t="s">
        <v>40</v>
      </c>
      <c r="B14" s="16" t="s">
        <v>41</v>
      </c>
      <c r="C14" s="29" t="s">
        <v>42</v>
      </c>
      <c r="D14" s="18" t="s">
        <v>219</v>
      </c>
      <c r="E14" s="30">
        <f aca="true" t="shared" si="5" ref="E14:AZ14">(E11-E12)</f>
        <v>7200</v>
      </c>
      <c r="F14" s="30">
        <f t="shared" si="5"/>
        <v>7200</v>
      </c>
      <c r="G14" s="30">
        <f t="shared" si="5"/>
        <v>7200</v>
      </c>
      <c r="H14" s="30">
        <f t="shared" si="5"/>
        <v>7200</v>
      </c>
      <c r="I14" s="30">
        <f t="shared" si="5"/>
        <v>7200</v>
      </c>
      <c r="J14" s="30">
        <f t="shared" si="5"/>
        <v>7200</v>
      </c>
      <c r="K14" s="30">
        <f t="shared" si="5"/>
        <v>7200</v>
      </c>
      <c r="L14" s="30">
        <f t="shared" si="5"/>
        <v>7200</v>
      </c>
      <c r="M14" s="30">
        <f t="shared" si="5"/>
        <v>7200</v>
      </c>
      <c r="N14" s="30">
        <f t="shared" si="5"/>
        <v>7200</v>
      </c>
      <c r="O14" s="30">
        <f t="shared" si="5"/>
        <v>7200</v>
      </c>
      <c r="P14" s="30">
        <f t="shared" si="5"/>
        <v>7200</v>
      </c>
      <c r="Q14" s="30">
        <f t="shared" si="5"/>
        <v>7200</v>
      </c>
      <c r="R14" s="30">
        <f t="shared" si="5"/>
        <v>7200</v>
      </c>
      <c r="S14" s="30">
        <f t="shared" si="5"/>
        <v>7200</v>
      </c>
      <c r="T14" s="30">
        <f t="shared" si="5"/>
        <v>7200</v>
      </c>
      <c r="U14" s="30">
        <f t="shared" si="5"/>
        <v>7200</v>
      </c>
      <c r="V14" s="30">
        <f t="shared" si="5"/>
        <v>7200</v>
      </c>
      <c r="W14" s="30">
        <f t="shared" si="5"/>
        <v>7200</v>
      </c>
      <c r="X14" s="30">
        <f t="shared" si="5"/>
        <v>7200</v>
      </c>
      <c r="Y14" s="30">
        <f t="shared" si="5"/>
        <v>7200</v>
      </c>
      <c r="Z14" s="30">
        <f t="shared" si="5"/>
        <v>7200</v>
      </c>
      <c r="AA14" s="30">
        <f t="shared" si="5"/>
        <v>7200</v>
      </c>
      <c r="AB14" s="30">
        <f t="shared" si="5"/>
        <v>7200</v>
      </c>
      <c r="AC14" s="30">
        <f t="shared" si="5"/>
        <v>7200</v>
      </c>
      <c r="AD14" s="30">
        <f t="shared" si="5"/>
        <v>7200</v>
      </c>
      <c r="AE14" s="30">
        <f t="shared" si="5"/>
        <v>7200</v>
      </c>
      <c r="AF14" s="30">
        <f t="shared" si="5"/>
        <v>7200</v>
      </c>
      <c r="AG14" s="30">
        <f t="shared" si="5"/>
        <v>7200</v>
      </c>
      <c r="AH14" s="30">
        <f t="shared" si="5"/>
        <v>7200</v>
      </c>
      <c r="AI14" s="30">
        <f t="shared" si="5"/>
        <v>7200</v>
      </c>
      <c r="AJ14" s="30">
        <f t="shared" si="5"/>
        <v>7200</v>
      </c>
      <c r="AK14" s="30">
        <f t="shared" si="5"/>
        <v>7200</v>
      </c>
      <c r="AL14" s="30">
        <f t="shared" si="5"/>
        <v>7200</v>
      </c>
      <c r="AM14" s="30">
        <f t="shared" si="5"/>
        <v>7200</v>
      </c>
      <c r="AN14" s="30">
        <f t="shared" si="5"/>
        <v>7200</v>
      </c>
      <c r="AO14" s="30">
        <f t="shared" si="5"/>
        <v>7200</v>
      </c>
      <c r="AP14" s="30">
        <f t="shared" si="5"/>
        <v>7200</v>
      </c>
      <c r="AQ14" s="30">
        <f t="shared" si="5"/>
        <v>7200</v>
      </c>
      <c r="AR14" s="30">
        <f t="shared" si="5"/>
        <v>7200</v>
      </c>
      <c r="AS14" s="30">
        <f t="shared" si="5"/>
        <v>7200</v>
      </c>
      <c r="AT14" s="30">
        <f t="shared" si="5"/>
        <v>7200</v>
      </c>
      <c r="AU14" s="30">
        <f t="shared" si="5"/>
        <v>7200</v>
      </c>
      <c r="AV14" s="30">
        <f t="shared" si="5"/>
        <v>7200</v>
      </c>
      <c r="AW14" s="30">
        <f t="shared" si="5"/>
        <v>7200</v>
      </c>
      <c r="AX14" s="30">
        <f t="shared" si="5"/>
        <v>7200</v>
      </c>
      <c r="AY14" s="30">
        <f t="shared" si="5"/>
        <v>7200</v>
      </c>
      <c r="AZ14" s="30">
        <f t="shared" si="5"/>
        <v>7200</v>
      </c>
      <c r="BA14" s="31"/>
      <c r="BM14" s="32">
        <f>BM4</f>
        <v>10</v>
      </c>
    </row>
    <row r="15" spans="1:65" ht="10.5" customHeight="1">
      <c r="A15" s="40"/>
      <c r="B15" s="3"/>
      <c r="C15" s="36" t="s">
        <v>43</v>
      </c>
      <c r="D15" s="37" t="s">
        <v>44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2"/>
      <c r="BM15" s="41">
        <v>20</v>
      </c>
    </row>
    <row r="16" spans="1:65" s="21" customFormat="1" ht="10.5" customHeight="1">
      <c r="A16" s="43"/>
      <c r="B16" s="44"/>
      <c r="C16" s="29" t="s">
        <v>45</v>
      </c>
      <c r="D16" s="18" t="s">
        <v>221</v>
      </c>
      <c r="E16" s="46">
        <f aca="true" t="shared" si="6" ref="E16:AZ16">ROUND(E15/1200/1000*1000*E14,0)</f>
        <v>0</v>
      </c>
      <c r="F16" s="46">
        <f t="shared" si="6"/>
        <v>0</v>
      </c>
      <c r="G16" s="46">
        <f t="shared" si="6"/>
        <v>0</v>
      </c>
      <c r="H16" s="46">
        <f t="shared" si="6"/>
        <v>0</v>
      </c>
      <c r="I16" s="46">
        <f t="shared" si="6"/>
        <v>0</v>
      </c>
      <c r="J16" s="46">
        <f t="shared" si="6"/>
        <v>0</v>
      </c>
      <c r="K16" s="46">
        <f t="shared" si="6"/>
        <v>0</v>
      </c>
      <c r="L16" s="46">
        <f t="shared" si="6"/>
        <v>0</v>
      </c>
      <c r="M16" s="46">
        <f t="shared" si="6"/>
        <v>0</v>
      </c>
      <c r="N16" s="46">
        <f t="shared" si="6"/>
        <v>0</v>
      </c>
      <c r="O16" s="46">
        <f t="shared" si="6"/>
        <v>0</v>
      </c>
      <c r="P16" s="46">
        <f t="shared" si="6"/>
        <v>0</v>
      </c>
      <c r="Q16" s="46">
        <f t="shared" si="6"/>
        <v>0</v>
      </c>
      <c r="R16" s="46">
        <f t="shared" si="6"/>
        <v>0</v>
      </c>
      <c r="S16" s="46">
        <f t="shared" si="6"/>
        <v>0</v>
      </c>
      <c r="T16" s="46">
        <f t="shared" si="6"/>
        <v>0</v>
      </c>
      <c r="U16" s="46">
        <f t="shared" si="6"/>
        <v>0</v>
      </c>
      <c r="V16" s="46">
        <f t="shared" si="6"/>
        <v>0</v>
      </c>
      <c r="W16" s="46">
        <f t="shared" si="6"/>
        <v>0</v>
      </c>
      <c r="X16" s="46">
        <f t="shared" si="6"/>
        <v>0</v>
      </c>
      <c r="Y16" s="46">
        <f t="shared" si="6"/>
        <v>0</v>
      </c>
      <c r="Z16" s="46">
        <f t="shared" si="6"/>
        <v>0</v>
      </c>
      <c r="AA16" s="46">
        <f t="shared" si="6"/>
        <v>0</v>
      </c>
      <c r="AB16" s="46">
        <f t="shared" si="6"/>
        <v>0</v>
      </c>
      <c r="AC16" s="46">
        <f t="shared" si="6"/>
        <v>0</v>
      </c>
      <c r="AD16" s="46">
        <f t="shared" si="6"/>
        <v>0</v>
      </c>
      <c r="AE16" s="46">
        <f t="shared" si="6"/>
        <v>0</v>
      </c>
      <c r="AF16" s="46">
        <f t="shared" si="6"/>
        <v>0</v>
      </c>
      <c r="AG16" s="46">
        <f t="shared" si="6"/>
        <v>0</v>
      </c>
      <c r="AH16" s="46">
        <f t="shared" si="6"/>
        <v>0</v>
      </c>
      <c r="AI16" s="46">
        <f t="shared" si="6"/>
        <v>0</v>
      </c>
      <c r="AJ16" s="46">
        <f t="shared" si="6"/>
        <v>0</v>
      </c>
      <c r="AK16" s="46">
        <f t="shared" si="6"/>
        <v>0</v>
      </c>
      <c r="AL16" s="46">
        <f t="shared" si="6"/>
        <v>0</v>
      </c>
      <c r="AM16" s="46">
        <f t="shared" si="6"/>
        <v>0</v>
      </c>
      <c r="AN16" s="46">
        <f t="shared" si="6"/>
        <v>0</v>
      </c>
      <c r="AO16" s="46">
        <f t="shared" si="6"/>
        <v>0</v>
      </c>
      <c r="AP16" s="46">
        <f t="shared" si="6"/>
        <v>0</v>
      </c>
      <c r="AQ16" s="46">
        <f t="shared" si="6"/>
        <v>0</v>
      </c>
      <c r="AR16" s="46">
        <f t="shared" si="6"/>
        <v>0</v>
      </c>
      <c r="AS16" s="46">
        <f t="shared" si="6"/>
        <v>0</v>
      </c>
      <c r="AT16" s="46">
        <f t="shared" si="6"/>
        <v>0</v>
      </c>
      <c r="AU16" s="46">
        <f t="shared" si="6"/>
        <v>0</v>
      </c>
      <c r="AV16" s="46">
        <f t="shared" si="6"/>
        <v>0</v>
      </c>
      <c r="AW16" s="46">
        <f t="shared" si="6"/>
        <v>0</v>
      </c>
      <c r="AX16" s="46">
        <f t="shared" si="6"/>
        <v>0</v>
      </c>
      <c r="AY16" s="46">
        <f t="shared" si="6"/>
        <v>0</v>
      </c>
      <c r="AZ16" s="46">
        <f t="shared" si="6"/>
        <v>0</v>
      </c>
      <c r="BA16" s="47"/>
      <c r="BM16" s="46"/>
    </row>
    <row r="17" spans="1:65" s="21" customFormat="1" ht="10.5" customHeight="1">
      <c r="A17" s="43"/>
      <c r="B17" s="44"/>
      <c r="C17" s="29" t="s">
        <v>47</v>
      </c>
      <c r="D17" s="18" t="s">
        <v>222</v>
      </c>
      <c r="E17" s="46">
        <f aca="true" t="shared" si="7" ref="E17:AZ17">ROUND(E14*E15*(156/102)/(100/10)*10^3*10^(-6),0)</f>
        <v>0</v>
      </c>
      <c r="F17" s="46">
        <f t="shared" si="7"/>
        <v>0</v>
      </c>
      <c r="G17" s="46">
        <f t="shared" si="7"/>
        <v>0</v>
      </c>
      <c r="H17" s="46">
        <f t="shared" si="7"/>
        <v>0</v>
      </c>
      <c r="I17" s="46">
        <f t="shared" si="7"/>
        <v>0</v>
      </c>
      <c r="J17" s="46">
        <f t="shared" si="7"/>
        <v>0</v>
      </c>
      <c r="K17" s="46">
        <f t="shared" si="7"/>
        <v>0</v>
      </c>
      <c r="L17" s="46">
        <f t="shared" si="7"/>
        <v>0</v>
      </c>
      <c r="M17" s="46">
        <f t="shared" si="7"/>
        <v>0</v>
      </c>
      <c r="N17" s="46">
        <f t="shared" si="7"/>
        <v>0</v>
      </c>
      <c r="O17" s="46">
        <f t="shared" si="7"/>
        <v>0</v>
      </c>
      <c r="P17" s="46">
        <f t="shared" si="7"/>
        <v>0</v>
      </c>
      <c r="Q17" s="46">
        <f t="shared" si="7"/>
        <v>0</v>
      </c>
      <c r="R17" s="46">
        <f t="shared" si="7"/>
        <v>0</v>
      </c>
      <c r="S17" s="46">
        <f t="shared" si="7"/>
        <v>0</v>
      </c>
      <c r="T17" s="46">
        <f t="shared" si="7"/>
        <v>0</v>
      </c>
      <c r="U17" s="46">
        <f t="shared" si="7"/>
        <v>0</v>
      </c>
      <c r="V17" s="46">
        <f t="shared" si="7"/>
        <v>0</v>
      </c>
      <c r="W17" s="46">
        <f t="shared" si="7"/>
        <v>0</v>
      </c>
      <c r="X17" s="46">
        <f t="shared" si="7"/>
        <v>0</v>
      </c>
      <c r="Y17" s="46">
        <f t="shared" si="7"/>
        <v>0</v>
      </c>
      <c r="Z17" s="46">
        <f t="shared" si="7"/>
        <v>0</v>
      </c>
      <c r="AA17" s="46">
        <f t="shared" si="7"/>
        <v>0</v>
      </c>
      <c r="AB17" s="46">
        <f t="shared" si="7"/>
        <v>0</v>
      </c>
      <c r="AC17" s="46">
        <f t="shared" si="7"/>
        <v>0</v>
      </c>
      <c r="AD17" s="46">
        <f t="shared" si="7"/>
        <v>0</v>
      </c>
      <c r="AE17" s="46">
        <f t="shared" si="7"/>
        <v>0</v>
      </c>
      <c r="AF17" s="46">
        <f t="shared" si="7"/>
        <v>0</v>
      </c>
      <c r="AG17" s="46">
        <f t="shared" si="7"/>
        <v>0</v>
      </c>
      <c r="AH17" s="46">
        <f t="shared" si="7"/>
        <v>0</v>
      </c>
      <c r="AI17" s="46">
        <f t="shared" si="7"/>
        <v>0</v>
      </c>
      <c r="AJ17" s="46">
        <f t="shared" si="7"/>
        <v>0</v>
      </c>
      <c r="AK17" s="46">
        <f t="shared" si="7"/>
        <v>0</v>
      </c>
      <c r="AL17" s="46">
        <f t="shared" si="7"/>
        <v>0</v>
      </c>
      <c r="AM17" s="46">
        <f t="shared" si="7"/>
        <v>0</v>
      </c>
      <c r="AN17" s="46">
        <f t="shared" si="7"/>
        <v>0</v>
      </c>
      <c r="AO17" s="46">
        <f t="shared" si="7"/>
        <v>0</v>
      </c>
      <c r="AP17" s="46">
        <f t="shared" si="7"/>
        <v>0</v>
      </c>
      <c r="AQ17" s="46">
        <f t="shared" si="7"/>
        <v>0</v>
      </c>
      <c r="AR17" s="46">
        <f t="shared" si="7"/>
        <v>0</v>
      </c>
      <c r="AS17" s="46">
        <f t="shared" si="7"/>
        <v>0</v>
      </c>
      <c r="AT17" s="46">
        <f t="shared" si="7"/>
        <v>0</v>
      </c>
      <c r="AU17" s="46">
        <f t="shared" si="7"/>
        <v>0</v>
      </c>
      <c r="AV17" s="46">
        <f t="shared" si="7"/>
        <v>0</v>
      </c>
      <c r="AW17" s="46">
        <f t="shared" si="7"/>
        <v>0</v>
      </c>
      <c r="AX17" s="46">
        <f t="shared" si="7"/>
        <v>0</v>
      </c>
      <c r="AY17" s="46">
        <f t="shared" si="7"/>
        <v>0</v>
      </c>
      <c r="AZ17" s="46">
        <f t="shared" si="7"/>
        <v>0</v>
      </c>
      <c r="BA17" s="47"/>
      <c r="BM17" s="46">
        <f>BM3*BM15*(156/102)/(100/10)*1000*0.000001</f>
        <v>528.5647058823529</v>
      </c>
    </row>
    <row r="18" spans="1:65" s="21" customFormat="1" ht="10.5" customHeight="1">
      <c r="A18" s="43" t="s">
        <v>48</v>
      </c>
      <c r="B18" s="44" t="s">
        <v>49</v>
      </c>
      <c r="C18" s="29" t="s">
        <v>50</v>
      </c>
      <c r="D18" s="18" t="s">
        <v>223</v>
      </c>
      <c r="E18" s="30">
        <f aca="true" t="shared" si="8" ref="E18:AZ18">ROUND(E14+E28,0)</f>
        <v>7200</v>
      </c>
      <c r="F18" s="30">
        <f t="shared" si="8"/>
        <v>7200</v>
      </c>
      <c r="G18" s="30">
        <f t="shared" si="8"/>
        <v>7200</v>
      </c>
      <c r="H18" s="30">
        <f t="shared" si="8"/>
        <v>7200</v>
      </c>
      <c r="I18" s="30">
        <f t="shared" si="8"/>
        <v>7200</v>
      </c>
      <c r="J18" s="30">
        <f t="shared" si="8"/>
        <v>7200</v>
      </c>
      <c r="K18" s="30">
        <f t="shared" si="8"/>
        <v>7200</v>
      </c>
      <c r="L18" s="30">
        <f t="shared" si="8"/>
        <v>7200</v>
      </c>
      <c r="M18" s="30">
        <f t="shared" si="8"/>
        <v>7200</v>
      </c>
      <c r="N18" s="30">
        <f t="shared" si="8"/>
        <v>7200</v>
      </c>
      <c r="O18" s="30">
        <f t="shared" si="8"/>
        <v>7200</v>
      </c>
      <c r="P18" s="30">
        <f t="shared" si="8"/>
        <v>7200</v>
      </c>
      <c r="Q18" s="30">
        <f t="shared" si="8"/>
        <v>7200</v>
      </c>
      <c r="R18" s="30">
        <f t="shared" si="8"/>
        <v>7200</v>
      </c>
      <c r="S18" s="30">
        <f t="shared" si="8"/>
        <v>7200</v>
      </c>
      <c r="T18" s="30">
        <f t="shared" si="8"/>
        <v>7200</v>
      </c>
      <c r="U18" s="30">
        <f t="shared" si="8"/>
        <v>7200</v>
      </c>
      <c r="V18" s="30">
        <f t="shared" si="8"/>
        <v>7200</v>
      </c>
      <c r="W18" s="30">
        <f t="shared" si="8"/>
        <v>7200</v>
      </c>
      <c r="X18" s="30">
        <f t="shared" si="8"/>
        <v>7200</v>
      </c>
      <c r="Y18" s="30">
        <f t="shared" si="8"/>
        <v>7200</v>
      </c>
      <c r="Z18" s="30">
        <f t="shared" si="8"/>
        <v>7200</v>
      </c>
      <c r="AA18" s="30">
        <f t="shared" si="8"/>
        <v>7200</v>
      </c>
      <c r="AB18" s="30">
        <f t="shared" si="8"/>
        <v>7200</v>
      </c>
      <c r="AC18" s="30">
        <f t="shared" si="8"/>
        <v>7200</v>
      </c>
      <c r="AD18" s="30">
        <f t="shared" si="8"/>
        <v>7200</v>
      </c>
      <c r="AE18" s="30">
        <f t="shared" si="8"/>
        <v>7200</v>
      </c>
      <c r="AF18" s="30">
        <f t="shared" si="8"/>
        <v>7200</v>
      </c>
      <c r="AG18" s="30">
        <f t="shared" si="8"/>
        <v>7200</v>
      </c>
      <c r="AH18" s="30">
        <f t="shared" si="8"/>
        <v>7200</v>
      </c>
      <c r="AI18" s="30">
        <f t="shared" si="8"/>
        <v>7200</v>
      </c>
      <c r="AJ18" s="30">
        <f t="shared" si="8"/>
        <v>7200</v>
      </c>
      <c r="AK18" s="30">
        <f t="shared" si="8"/>
        <v>7200</v>
      </c>
      <c r="AL18" s="30">
        <f t="shared" si="8"/>
        <v>7200</v>
      </c>
      <c r="AM18" s="30">
        <f t="shared" si="8"/>
        <v>7200</v>
      </c>
      <c r="AN18" s="30">
        <f t="shared" si="8"/>
        <v>7200</v>
      </c>
      <c r="AO18" s="30">
        <f t="shared" si="8"/>
        <v>7200</v>
      </c>
      <c r="AP18" s="30">
        <f t="shared" si="8"/>
        <v>7200</v>
      </c>
      <c r="AQ18" s="30">
        <f t="shared" si="8"/>
        <v>7200</v>
      </c>
      <c r="AR18" s="30">
        <f t="shared" si="8"/>
        <v>7200</v>
      </c>
      <c r="AS18" s="30">
        <f t="shared" si="8"/>
        <v>7200</v>
      </c>
      <c r="AT18" s="30">
        <f t="shared" si="8"/>
        <v>7200</v>
      </c>
      <c r="AU18" s="30">
        <f t="shared" si="8"/>
        <v>7200</v>
      </c>
      <c r="AV18" s="30">
        <f t="shared" si="8"/>
        <v>7200</v>
      </c>
      <c r="AW18" s="30">
        <f t="shared" si="8"/>
        <v>7200</v>
      </c>
      <c r="AX18" s="30">
        <f t="shared" si="8"/>
        <v>7200</v>
      </c>
      <c r="AY18" s="30">
        <f t="shared" si="8"/>
        <v>7200</v>
      </c>
      <c r="AZ18" s="30">
        <f t="shared" si="8"/>
        <v>7200</v>
      </c>
      <c r="BA18" s="31"/>
      <c r="BM18" s="45" t="e">
        <f>BM3-BM10+#REF!-#REF!+#REF!</f>
        <v>#REF!</v>
      </c>
    </row>
    <row r="19" spans="1:65" ht="10.5" customHeight="1">
      <c r="A19" s="40"/>
      <c r="B19" s="3"/>
      <c r="C19" s="49" t="s">
        <v>51</v>
      </c>
      <c r="D19" s="50" t="s">
        <v>52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40"/>
      <c r="BM19" s="51" t="e">
        <f>#REF!*24</f>
        <v>#REF!</v>
      </c>
    </row>
    <row r="20" spans="1:65" ht="10.5" customHeight="1">
      <c r="A20" s="52"/>
      <c r="B20" s="3"/>
      <c r="C20" s="49" t="s">
        <v>53</v>
      </c>
      <c r="D20" s="37" t="s">
        <v>54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40"/>
      <c r="BM20" s="51" t="s">
        <v>224</v>
      </c>
    </row>
    <row r="21" spans="1:65" ht="10.5" customHeight="1">
      <c r="A21" s="40"/>
      <c r="B21" s="3"/>
      <c r="C21" s="49" t="s">
        <v>55</v>
      </c>
      <c r="D21" s="50" t="s">
        <v>56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40"/>
      <c r="BM21" s="51">
        <v>24</v>
      </c>
    </row>
    <row r="22" spans="1:65" s="21" customFormat="1" ht="10.5" customHeight="1">
      <c r="A22" s="43"/>
      <c r="B22" s="44"/>
      <c r="C22" s="17" t="s">
        <v>57</v>
      </c>
      <c r="D22" s="53" t="s">
        <v>58</v>
      </c>
      <c r="E22" s="54">
        <f aca="true" t="shared" si="9" ref="E22:AZ22">ROUND(E19*E20*E21,0)</f>
        <v>0</v>
      </c>
      <c r="F22" s="54">
        <f t="shared" si="9"/>
        <v>0</v>
      </c>
      <c r="G22" s="54">
        <f t="shared" si="9"/>
        <v>0</v>
      </c>
      <c r="H22" s="54">
        <f t="shared" si="9"/>
        <v>0</v>
      </c>
      <c r="I22" s="54">
        <f t="shared" si="9"/>
        <v>0</v>
      </c>
      <c r="J22" s="54">
        <f t="shared" si="9"/>
        <v>0</v>
      </c>
      <c r="K22" s="54">
        <f t="shared" si="9"/>
        <v>0</v>
      </c>
      <c r="L22" s="54">
        <f t="shared" si="9"/>
        <v>0</v>
      </c>
      <c r="M22" s="54">
        <f t="shared" si="9"/>
        <v>0</v>
      </c>
      <c r="N22" s="54">
        <f t="shared" si="9"/>
        <v>0</v>
      </c>
      <c r="O22" s="54">
        <f t="shared" si="9"/>
        <v>0</v>
      </c>
      <c r="P22" s="54">
        <f t="shared" si="9"/>
        <v>0</v>
      </c>
      <c r="Q22" s="54">
        <f t="shared" si="9"/>
        <v>0</v>
      </c>
      <c r="R22" s="54">
        <f t="shared" si="9"/>
        <v>0</v>
      </c>
      <c r="S22" s="54">
        <f t="shared" si="9"/>
        <v>0</v>
      </c>
      <c r="T22" s="54">
        <f t="shared" si="9"/>
        <v>0</v>
      </c>
      <c r="U22" s="54">
        <f t="shared" si="9"/>
        <v>0</v>
      </c>
      <c r="V22" s="54">
        <f t="shared" si="9"/>
        <v>0</v>
      </c>
      <c r="W22" s="54">
        <f t="shared" si="9"/>
        <v>0</v>
      </c>
      <c r="X22" s="54">
        <f t="shared" si="9"/>
        <v>0</v>
      </c>
      <c r="Y22" s="54">
        <f t="shared" si="9"/>
        <v>0</v>
      </c>
      <c r="Z22" s="54">
        <f t="shared" si="9"/>
        <v>0</v>
      </c>
      <c r="AA22" s="54">
        <f t="shared" si="9"/>
        <v>0</v>
      </c>
      <c r="AB22" s="54">
        <f t="shared" si="9"/>
        <v>0</v>
      </c>
      <c r="AC22" s="54">
        <f t="shared" si="9"/>
        <v>0</v>
      </c>
      <c r="AD22" s="54">
        <f t="shared" si="9"/>
        <v>0</v>
      </c>
      <c r="AE22" s="54">
        <f t="shared" si="9"/>
        <v>0</v>
      </c>
      <c r="AF22" s="54">
        <f t="shared" si="9"/>
        <v>0</v>
      </c>
      <c r="AG22" s="54">
        <f t="shared" si="9"/>
        <v>0</v>
      </c>
      <c r="AH22" s="54">
        <f t="shared" si="9"/>
        <v>0</v>
      </c>
      <c r="AI22" s="54">
        <f t="shared" si="9"/>
        <v>0</v>
      </c>
      <c r="AJ22" s="54">
        <f t="shared" si="9"/>
        <v>0</v>
      </c>
      <c r="AK22" s="54">
        <f t="shared" si="9"/>
        <v>0</v>
      </c>
      <c r="AL22" s="54">
        <f t="shared" si="9"/>
        <v>0</v>
      </c>
      <c r="AM22" s="54">
        <f t="shared" si="9"/>
        <v>0</v>
      </c>
      <c r="AN22" s="54">
        <f t="shared" si="9"/>
        <v>0</v>
      </c>
      <c r="AO22" s="54">
        <f t="shared" si="9"/>
        <v>0</v>
      </c>
      <c r="AP22" s="54">
        <f t="shared" si="9"/>
        <v>0</v>
      </c>
      <c r="AQ22" s="54">
        <f t="shared" si="9"/>
        <v>0</v>
      </c>
      <c r="AR22" s="54">
        <f t="shared" si="9"/>
        <v>0</v>
      </c>
      <c r="AS22" s="54">
        <f t="shared" si="9"/>
        <v>0</v>
      </c>
      <c r="AT22" s="54">
        <f t="shared" si="9"/>
        <v>0</v>
      </c>
      <c r="AU22" s="54">
        <f t="shared" si="9"/>
        <v>0</v>
      </c>
      <c r="AV22" s="54">
        <f t="shared" si="9"/>
        <v>0</v>
      </c>
      <c r="AW22" s="54">
        <f t="shared" si="9"/>
        <v>0</v>
      </c>
      <c r="AX22" s="54">
        <f t="shared" si="9"/>
        <v>0</v>
      </c>
      <c r="AY22" s="54">
        <f t="shared" si="9"/>
        <v>0</v>
      </c>
      <c r="AZ22" s="54">
        <f t="shared" si="9"/>
        <v>0</v>
      </c>
      <c r="BA22" s="55"/>
      <c r="BM22" s="56" t="e">
        <f>#REF!*24</f>
        <v>#REF!</v>
      </c>
    </row>
    <row r="23" spans="1:65" s="21" customFormat="1" ht="10.5" customHeight="1">
      <c r="A23" s="43"/>
      <c r="B23" s="44"/>
      <c r="C23" s="17" t="s">
        <v>59</v>
      </c>
      <c r="D23" s="53" t="s">
        <v>225</v>
      </c>
      <c r="E23" s="56" t="e">
        <f aca="true" t="shared" si="10" ref="E23:AZ23">ROUND(E18/E22,3)</f>
        <v>#DIV/0!</v>
      </c>
      <c r="F23" s="56" t="e">
        <f t="shared" si="10"/>
        <v>#DIV/0!</v>
      </c>
      <c r="G23" s="56" t="e">
        <f t="shared" si="10"/>
        <v>#DIV/0!</v>
      </c>
      <c r="H23" s="56" t="e">
        <f t="shared" si="10"/>
        <v>#DIV/0!</v>
      </c>
      <c r="I23" s="56" t="e">
        <f t="shared" si="10"/>
        <v>#DIV/0!</v>
      </c>
      <c r="J23" s="56" t="e">
        <f t="shared" si="10"/>
        <v>#DIV/0!</v>
      </c>
      <c r="K23" s="56" t="e">
        <f t="shared" si="10"/>
        <v>#DIV/0!</v>
      </c>
      <c r="L23" s="56" t="e">
        <f t="shared" si="10"/>
        <v>#DIV/0!</v>
      </c>
      <c r="M23" s="56" t="e">
        <f t="shared" si="10"/>
        <v>#DIV/0!</v>
      </c>
      <c r="N23" s="56" t="e">
        <f t="shared" si="10"/>
        <v>#DIV/0!</v>
      </c>
      <c r="O23" s="56" t="e">
        <f t="shared" si="10"/>
        <v>#DIV/0!</v>
      </c>
      <c r="P23" s="56" t="e">
        <f t="shared" si="10"/>
        <v>#DIV/0!</v>
      </c>
      <c r="Q23" s="56" t="e">
        <f t="shared" si="10"/>
        <v>#DIV/0!</v>
      </c>
      <c r="R23" s="56" t="e">
        <f t="shared" si="10"/>
        <v>#DIV/0!</v>
      </c>
      <c r="S23" s="56" t="e">
        <f t="shared" si="10"/>
        <v>#DIV/0!</v>
      </c>
      <c r="T23" s="56" t="e">
        <f t="shared" si="10"/>
        <v>#DIV/0!</v>
      </c>
      <c r="U23" s="56" t="e">
        <f t="shared" si="10"/>
        <v>#DIV/0!</v>
      </c>
      <c r="V23" s="56" t="e">
        <f t="shared" si="10"/>
        <v>#DIV/0!</v>
      </c>
      <c r="W23" s="56" t="e">
        <f t="shared" si="10"/>
        <v>#DIV/0!</v>
      </c>
      <c r="X23" s="56" t="e">
        <f t="shared" si="10"/>
        <v>#DIV/0!</v>
      </c>
      <c r="Y23" s="56" t="e">
        <f t="shared" si="10"/>
        <v>#DIV/0!</v>
      </c>
      <c r="Z23" s="56" t="e">
        <f t="shared" si="10"/>
        <v>#DIV/0!</v>
      </c>
      <c r="AA23" s="56" t="e">
        <f t="shared" si="10"/>
        <v>#DIV/0!</v>
      </c>
      <c r="AB23" s="56" t="e">
        <f t="shared" si="10"/>
        <v>#DIV/0!</v>
      </c>
      <c r="AC23" s="56" t="e">
        <f t="shared" si="10"/>
        <v>#DIV/0!</v>
      </c>
      <c r="AD23" s="56" t="e">
        <f t="shared" si="10"/>
        <v>#DIV/0!</v>
      </c>
      <c r="AE23" s="56" t="e">
        <f t="shared" si="10"/>
        <v>#DIV/0!</v>
      </c>
      <c r="AF23" s="56" t="e">
        <f t="shared" si="10"/>
        <v>#DIV/0!</v>
      </c>
      <c r="AG23" s="56" t="e">
        <f t="shared" si="10"/>
        <v>#DIV/0!</v>
      </c>
      <c r="AH23" s="56" t="e">
        <f t="shared" si="10"/>
        <v>#DIV/0!</v>
      </c>
      <c r="AI23" s="56" t="e">
        <f t="shared" si="10"/>
        <v>#DIV/0!</v>
      </c>
      <c r="AJ23" s="56" t="e">
        <f t="shared" si="10"/>
        <v>#DIV/0!</v>
      </c>
      <c r="AK23" s="56" t="e">
        <f t="shared" si="10"/>
        <v>#DIV/0!</v>
      </c>
      <c r="AL23" s="56" t="e">
        <f t="shared" si="10"/>
        <v>#DIV/0!</v>
      </c>
      <c r="AM23" s="56" t="e">
        <f t="shared" si="10"/>
        <v>#DIV/0!</v>
      </c>
      <c r="AN23" s="56" t="e">
        <f t="shared" si="10"/>
        <v>#DIV/0!</v>
      </c>
      <c r="AO23" s="56" t="e">
        <f t="shared" si="10"/>
        <v>#DIV/0!</v>
      </c>
      <c r="AP23" s="56" t="e">
        <f t="shared" si="10"/>
        <v>#DIV/0!</v>
      </c>
      <c r="AQ23" s="56" t="e">
        <f t="shared" si="10"/>
        <v>#DIV/0!</v>
      </c>
      <c r="AR23" s="56" t="e">
        <f t="shared" si="10"/>
        <v>#DIV/0!</v>
      </c>
      <c r="AS23" s="56" t="e">
        <f t="shared" si="10"/>
        <v>#DIV/0!</v>
      </c>
      <c r="AT23" s="56" t="e">
        <f t="shared" si="10"/>
        <v>#DIV/0!</v>
      </c>
      <c r="AU23" s="56" t="e">
        <f t="shared" si="10"/>
        <v>#DIV/0!</v>
      </c>
      <c r="AV23" s="56" t="e">
        <f t="shared" si="10"/>
        <v>#DIV/0!</v>
      </c>
      <c r="AW23" s="56" t="e">
        <f t="shared" si="10"/>
        <v>#DIV/0!</v>
      </c>
      <c r="AX23" s="56" t="e">
        <f t="shared" si="10"/>
        <v>#DIV/0!</v>
      </c>
      <c r="AY23" s="56" t="e">
        <f t="shared" si="10"/>
        <v>#DIV/0!</v>
      </c>
      <c r="AZ23" s="56" t="e">
        <f t="shared" si="10"/>
        <v>#DIV/0!</v>
      </c>
      <c r="BA23" s="43"/>
      <c r="BM23" s="56"/>
    </row>
    <row r="24" spans="1:65" s="21" customFormat="1" ht="10.5" customHeight="1">
      <c r="A24" s="43"/>
      <c r="B24" s="44"/>
      <c r="C24" s="17" t="s">
        <v>61</v>
      </c>
      <c r="D24" s="18" t="s">
        <v>226</v>
      </c>
      <c r="E24" s="54">
        <f aca="true" t="shared" si="11" ref="E24:AZ24">E18</f>
        <v>7200</v>
      </c>
      <c r="F24" s="54">
        <f t="shared" si="11"/>
        <v>7200</v>
      </c>
      <c r="G24" s="54">
        <f t="shared" si="11"/>
        <v>7200</v>
      </c>
      <c r="H24" s="54">
        <f t="shared" si="11"/>
        <v>7200</v>
      </c>
      <c r="I24" s="54">
        <f t="shared" si="11"/>
        <v>7200</v>
      </c>
      <c r="J24" s="54">
        <f t="shared" si="11"/>
        <v>7200</v>
      </c>
      <c r="K24" s="54">
        <f t="shared" si="11"/>
        <v>7200</v>
      </c>
      <c r="L24" s="54">
        <f t="shared" si="11"/>
        <v>7200</v>
      </c>
      <c r="M24" s="54">
        <f t="shared" si="11"/>
        <v>7200</v>
      </c>
      <c r="N24" s="54">
        <f t="shared" si="11"/>
        <v>7200</v>
      </c>
      <c r="O24" s="54">
        <f t="shared" si="11"/>
        <v>7200</v>
      </c>
      <c r="P24" s="54">
        <f t="shared" si="11"/>
        <v>7200</v>
      </c>
      <c r="Q24" s="54">
        <f t="shared" si="11"/>
        <v>7200</v>
      </c>
      <c r="R24" s="54">
        <f t="shared" si="11"/>
        <v>7200</v>
      </c>
      <c r="S24" s="54">
        <f t="shared" si="11"/>
        <v>7200</v>
      </c>
      <c r="T24" s="54">
        <f t="shared" si="11"/>
        <v>7200</v>
      </c>
      <c r="U24" s="54">
        <f t="shared" si="11"/>
        <v>7200</v>
      </c>
      <c r="V24" s="54">
        <f t="shared" si="11"/>
        <v>7200</v>
      </c>
      <c r="W24" s="54">
        <f t="shared" si="11"/>
        <v>7200</v>
      </c>
      <c r="X24" s="54">
        <f t="shared" si="11"/>
        <v>7200</v>
      </c>
      <c r="Y24" s="54">
        <f t="shared" si="11"/>
        <v>7200</v>
      </c>
      <c r="Z24" s="54">
        <f t="shared" si="11"/>
        <v>7200</v>
      </c>
      <c r="AA24" s="54">
        <f t="shared" si="11"/>
        <v>7200</v>
      </c>
      <c r="AB24" s="54">
        <f t="shared" si="11"/>
        <v>7200</v>
      </c>
      <c r="AC24" s="54">
        <f t="shared" si="11"/>
        <v>7200</v>
      </c>
      <c r="AD24" s="54">
        <f t="shared" si="11"/>
        <v>7200</v>
      </c>
      <c r="AE24" s="54">
        <f t="shared" si="11"/>
        <v>7200</v>
      </c>
      <c r="AF24" s="54">
        <f t="shared" si="11"/>
        <v>7200</v>
      </c>
      <c r="AG24" s="54">
        <f t="shared" si="11"/>
        <v>7200</v>
      </c>
      <c r="AH24" s="54">
        <f t="shared" si="11"/>
        <v>7200</v>
      </c>
      <c r="AI24" s="54">
        <f t="shared" si="11"/>
        <v>7200</v>
      </c>
      <c r="AJ24" s="54">
        <f t="shared" si="11"/>
        <v>7200</v>
      </c>
      <c r="AK24" s="54">
        <f t="shared" si="11"/>
        <v>7200</v>
      </c>
      <c r="AL24" s="54">
        <f t="shared" si="11"/>
        <v>7200</v>
      </c>
      <c r="AM24" s="54">
        <f t="shared" si="11"/>
        <v>7200</v>
      </c>
      <c r="AN24" s="54">
        <f t="shared" si="11"/>
        <v>7200</v>
      </c>
      <c r="AO24" s="54">
        <f t="shared" si="11"/>
        <v>7200</v>
      </c>
      <c r="AP24" s="54">
        <f t="shared" si="11"/>
        <v>7200</v>
      </c>
      <c r="AQ24" s="54">
        <f t="shared" si="11"/>
        <v>7200</v>
      </c>
      <c r="AR24" s="54">
        <f t="shared" si="11"/>
        <v>7200</v>
      </c>
      <c r="AS24" s="54">
        <f t="shared" si="11"/>
        <v>7200</v>
      </c>
      <c r="AT24" s="54">
        <f t="shared" si="11"/>
        <v>7200</v>
      </c>
      <c r="AU24" s="54">
        <f t="shared" si="11"/>
        <v>7200</v>
      </c>
      <c r="AV24" s="54">
        <f t="shared" si="11"/>
        <v>7200</v>
      </c>
      <c r="AW24" s="54">
        <f t="shared" si="11"/>
        <v>7200</v>
      </c>
      <c r="AX24" s="54">
        <f t="shared" si="11"/>
        <v>7200</v>
      </c>
      <c r="AY24" s="54">
        <f t="shared" si="11"/>
        <v>7200</v>
      </c>
      <c r="AZ24" s="54">
        <f t="shared" si="11"/>
        <v>7200</v>
      </c>
      <c r="BA24" s="55"/>
      <c r="BM24" s="56"/>
    </row>
    <row r="25" spans="1:65" ht="10.5" customHeight="1">
      <c r="A25" s="40"/>
      <c r="B25" s="3"/>
      <c r="C25" s="49" t="s">
        <v>62</v>
      </c>
      <c r="D25" s="50" t="s">
        <v>63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40"/>
      <c r="BM25" s="51">
        <v>3</v>
      </c>
    </row>
    <row r="26" spans="1:65" s="21" customFormat="1" ht="10.5" customHeight="1">
      <c r="A26" s="43"/>
      <c r="B26" s="44"/>
      <c r="C26" s="17" t="s">
        <v>64</v>
      </c>
      <c r="D26" s="53" t="s">
        <v>65</v>
      </c>
      <c r="E26" s="56" t="e">
        <f aca="true" t="shared" si="12" ref="E26:AZ26">ROUND(24/E25,0)</f>
        <v>#DIV/0!</v>
      </c>
      <c r="F26" s="56" t="e">
        <f t="shared" si="12"/>
        <v>#DIV/0!</v>
      </c>
      <c r="G26" s="56" t="e">
        <f t="shared" si="12"/>
        <v>#DIV/0!</v>
      </c>
      <c r="H26" s="56" t="e">
        <f t="shared" si="12"/>
        <v>#DIV/0!</v>
      </c>
      <c r="I26" s="56" t="e">
        <f t="shared" si="12"/>
        <v>#DIV/0!</v>
      </c>
      <c r="J26" s="56" t="e">
        <f t="shared" si="12"/>
        <v>#DIV/0!</v>
      </c>
      <c r="K26" s="56" t="e">
        <f t="shared" si="12"/>
        <v>#DIV/0!</v>
      </c>
      <c r="L26" s="56" t="e">
        <f t="shared" si="12"/>
        <v>#DIV/0!</v>
      </c>
      <c r="M26" s="56" t="e">
        <f t="shared" si="12"/>
        <v>#DIV/0!</v>
      </c>
      <c r="N26" s="56" t="e">
        <f t="shared" si="12"/>
        <v>#DIV/0!</v>
      </c>
      <c r="O26" s="56" t="e">
        <f t="shared" si="12"/>
        <v>#DIV/0!</v>
      </c>
      <c r="P26" s="56" t="e">
        <f t="shared" si="12"/>
        <v>#DIV/0!</v>
      </c>
      <c r="Q26" s="56" t="e">
        <f t="shared" si="12"/>
        <v>#DIV/0!</v>
      </c>
      <c r="R26" s="56" t="e">
        <f t="shared" si="12"/>
        <v>#DIV/0!</v>
      </c>
      <c r="S26" s="56" t="e">
        <f t="shared" si="12"/>
        <v>#DIV/0!</v>
      </c>
      <c r="T26" s="56" t="e">
        <f t="shared" si="12"/>
        <v>#DIV/0!</v>
      </c>
      <c r="U26" s="56" t="e">
        <f t="shared" si="12"/>
        <v>#DIV/0!</v>
      </c>
      <c r="V26" s="56" t="e">
        <f t="shared" si="12"/>
        <v>#DIV/0!</v>
      </c>
      <c r="W26" s="56" t="e">
        <f t="shared" si="12"/>
        <v>#DIV/0!</v>
      </c>
      <c r="X26" s="56" t="e">
        <f t="shared" si="12"/>
        <v>#DIV/0!</v>
      </c>
      <c r="Y26" s="56" t="e">
        <f t="shared" si="12"/>
        <v>#DIV/0!</v>
      </c>
      <c r="Z26" s="56" t="e">
        <f t="shared" si="12"/>
        <v>#DIV/0!</v>
      </c>
      <c r="AA26" s="56" t="e">
        <f t="shared" si="12"/>
        <v>#DIV/0!</v>
      </c>
      <c r="AB26" s="56" t="e">
        <f t="shared" si="12"/>
        <v>#DIV/0!</v>
      </c>
      <c r="AC26" s="56" t="e">
        <f t="shared" si="12"/>
        <v>#DIV/0!</v>
      </c>
      <c r="AD26" s="56" t="e">
        <f t="shared" si="12"/>
        <v>#DIV/0!</v>
      </c>
      <c r="AE26" s="56" t="e">
        <f t="shared" si="12"/>
        <v>#DIV/0!</v>
      </c>
      <c r="AF26" s="56" t="e">
        <f t="shared" si="12"/>
        <v>#DIV/0!</v>
      </c>
      <c r="AG26" s="56" t="e">
        <f t="shared" si="12"/>
        <v>#DIV/0!</v>
      </c>
      <c r="AH26" s="56" t="e">
        <f t="shared" si="12"/>
        <v>#DIV/0!</v>
      </c>
      <c r="AI26" s="56" t="e">
        <f t="shared" si="12"/>
        <v>#DIV/0!</v>
      </c>
      <c r="AJ26" s="56" t="e">
        <f t="shared" si="12"/>
        <v>#DIV/0!</v>
      </c>
      <c r="AK26" s="56" t="e">
        <f t="shared" si="12"/>
        <v>#DIV/0!</v>
      </c>
      <c r="AL26" s="56" t="e">
        <f t="shared" si="12"/>
        <v>#DIV/0!</v>
      </c>
      <c r="AM26" s="56" t="e">
        <f t="shared" si="12"/>
        <v>#DIV/0!</v>
      </c>
      <c r="AN26" s="56" t="e">
        <f t="shared" si="12"/>
        <v>#DIV/0!</v>
      </c>
      <c r="AO26" s="56" t="e">
        <f t="shared" si="12"/>
        <v>#DIV/0!</v>
      </c>
      <c r="AP26" s="56" t="e">
        <f t="shared" si="12"/>
        <v>#DIV/0!</v>
      </c>
      <c r="AQ26" s="56" t="e">
        <f t="shared" si="12"/>
        <v>#DIV/0!</v>
      </c>
      <c r="AR26" s="56" t="e">
        <f t="shared" si="12"/>
        <v>#DIV/0!</v>
      </c>
      <c r="AS26" s="56" t="e">
        <f t="shared" si="12"/>
        <v>#DIV/0!</v>
      </c>
      <c r="AT26" s="56" t="e">
        <f t="shared" si="12"/>
        <v>#DIV/0!</v>
      </c>
      <c r="AU26" s="56" t="e">
        <f t="shared" si="12"/>
        <v>#DIV/0!</v>
      </c>
      <c r="AV26" s="56" t="e">
        <f t="shared" si="12"/>
        <v>#DIV/0!</v>
      </c>
      <c r="AW26" s="56" t="e">
        <f t="shared" si="12"/>
        <v>#DIV/0!</v>
      </c>
      <c r="AX26" s="56" t="e">
        <f t="shared" si="12"/>
        <v>#DIV/0!</v>
      </c>
      <c r="AY26" s="56" t="e">
        <f t="shared" si="12"/>
        <v>#DIV/0!</v>
      </c>
      <c r="AZ26" s="56" t="e">
        <f t="shared" si="12"/>
        <v>#DIV/0!</v>
      </c>
      <c r="BA26" s="43"/>
      <c r="BM26" s="56">
        <f>24/BM25</f>
        <v>8</v>
      </c>
    </row>
    <row r="27" spans="1:65" s="21" customFormat="1" ht="10.5" customHeight="1">
      <c r="A27" s="43"/>
      <c r="B27" s="44"/>
      <c r="C27" s="29" t="s">
        <v>66</v>
      </c>
      <c r="D27" s="18" t="s">
        <v>227</v>
      </c>
      <c r="E27" s="45">
        <f aca="true" t="shared" si="13" ref="E27:AZ27">E17</f>
        <v>0</v>
      </c>
      <c r="F27" s="45">
        <f t="shared" si="13"/>
        <v>0</v>
      </c>
      <c r="G27" s="45">
        <f t="shared" si="13"/>
        <v>0</v>
      </c>
      <c r="H27" s="45">
        <f t="shared" si="13"/>
        <v>0</v>
      </c>
      <c r="I27" s="45">
        <f t="shared" si="13"/>
        <v>0</v>
      </c>
      <c r="J27" s="45">
        <f t="shared" si="13"/>
        <v>0</v>
      </c>
      <c r="K27" s="45">
        <f t="shared" si="13"/>
        <v>0</v>
      </c>
      <c r="L27" s="45">
        <f t="shared" si="13"/>
        <v>0</v>
      </c>
      <c r="M27" s="45">
        <f t="shared" si="13"/>
        <v>0</v>
      </c>
      <c r="N27" s="45">
        <f t="shared" si="13"/>
        <v>0</v>
      </c>
      <c r="O27" s="45">
        <f t="shared" si="13"/>
        <v>0</v>
      </c>
      <c r="P27" s="45">
        <f t="shared" si="13"/>
        <v>0</v>
      </c>
      <c r="Q27" s="45">
        <f t="shared" si="13"/>
        <v>0</v>
      </c>
      <c r="R27" s="45">
        <f t="shared" si="13"/>
        <v>0</v>
      </c>
      <c r="S27" s="45">
        <f t="shared" si="13"/>
        <v>0</v>
      </c>
      <c r="T27" s="45">
        <f t="shared" si="13"/>
        <v>0</v>
      </c>
      <c r="U27" s="45">
        <f t="shared" si="13"/>
        <v>0</v>
      </c>
      <c r="V27" s="45">
        <f t="shared" si="13"/>
        <v>0</v>
      </c>
      <c r="W27" s="45">
        <f t="shared" si="13"/>
        <v>0</v>
      </c>
      <c r="X27" s="45">
        <f t="shared" si="13"/>
        <v>0</v>
      </c>
      <c r="Y27" s="45">
        <f t="shared" si="13"/>
        <v>0</v>
      </c>
      <c r="Z27" s="45">
        <f t="shared" si="13"/>
        <v>0</v>
      </c>
      <c r="AA27" s="45">
        <f t="shared" si="13"/>
        <v>0</v>
      </c>
      <c r="AB27" s="45">
        <f t="shared" si="13"/>
        <v>0</v>
      </c>
      <c r="AC27" s="45">
        <f t="shared" si="13"/>
        <v>0</v>
      </c>
      <c r="AD27" s="45">
        <f t="shared" si="13"/>
        <v>0</v>
      </c>
      <c r="AE27" s="45">
        <f t="shared" si="13"/>
        <v>0</v>
      </c>
      <c r="AF27" s="45">
        <f t="shared" si="13"/>
        <v>0</v>
      </c>
      <c r="AG27" s="45">
        <f t="shared" si="13"/>
        <v>0</v>
      </c>
      <c r="AH27" s="45">
        <f t="shared" si="13"/>
        <v>0</v>
      </c>
      <c r="AI27" s="45">
        <f t="shared" si="13"/>
        <v>0</v>
      </c>
      <c r="AJ27" s="45">
        <f t="shared" si="13"/>
        <v>0</v>
      </c>
      <c r="AK27" s="45">
        <f t="shared" si="13"/>
        <v>0</v>
      </c>
      <c r="AL27" s="45">
        <f t="shared" si="13"/>
        <v>0</v>
      </c>
      <c r="AM27" s="45">
        <f t="shared" si="13"/>
        <v>0</v>
      </c>
      <c r="AN27" s="45">
        <f t="shared" si="13"/>
        <v>0</v>
      </c>
      <c r="AO27" s="45">
        <f t="shared" si="13"/>
        <v>0</v>
      </c>
      <c r="AP27" s="45">
        <f t="shared" si="13"/>
        <v>0</v>
      </c>
      <c r="AQ27" s="45">
        <f t="shared" si="13"/>
        <v>0</v>
      </c>
      <c r="AR27" s="45">
        <f t="shared" si="13"/>
        <v>0</v>
      </c>
      <c r="AS27" s="45">
        <f t="shared" si="13"/>
        <v>0</v>
      </c>
      <c r="AT27" s="45">
        <f t="shared" si="13"/>
        <v>0</v>
      </c>
      <c r="AU27" s="45">
        <f t="shared" si="13"/>
        <v>0</v>
      </c>
      <c r="AV27" s="45">
        <f t="shared" si="13"/>
        <v>0</v>
      </c>
      <c r="AW27" s="45">
        <f t="shared" si="13"/>
        <v>0</v>
      </c>
      <c r="AX27" s="45">
        <f t="shared" si="13"/>
        <v>0</v>
      </c>
      <c r="AY27" s="45">
        <f t="shared" si="13"/>
        <v>0</v>
      </c>
      <c r="AZ27" s="45">
        <f t="shared" si="13"/>
        <v>0</v>
      </c>
      <c r="BA27" s="20"/>
      <c r="BM27" s="45" t="e">
        <f>#REF!+#REF!+BM17</f>
        <v>#REF!</v>
      </c>
    </row>
    <row r="28" spans="1:65" s="21" customFormat="1" ht="10.5" customHeight="1">
      <c r="A28" s="43"/>
      <c r="B28" s="44" t="s">
        <v>261</v>
      </c>
      <c r="C28" s="29" t="s">
        <v>68</v>
      </c>
      <c r="D28" s="18" t="s">
        <v>228</v>
      </c>
      <c r="E28" s="32">
        <f aca="true" t="shared" si="14" ref="E28:AZ28">ROUND(E14*(E29/100),0)</f>
        <v>0</v>
      </c>
      <c r="F28" s="32">
        <f t="shared" si="14"/>
        <v>0</v>
      </c>
      <c r="G28" s="32">
        <f t="shared" si="14"/>
        <v>0</v>
      </c>
      <c r="H28" s="32">
        <f t="shared" si="14"/>
        <v>0</v>
      </c>
      <c r="I28" s="32">
        <f t="shared" si="14"/>
        <v>0</v>
      </c>
      <c r="J28" s="32">
        <f t="shared" si="14"/>
        <v>0</v>
      </c>
      <c r="K28" s="32">
        <f t="shared" si="14"/>
        <v>0</v>
      </c>
      <c r="L28" s="32">
        <f t="shared" si="14"/>
        <v>0</v>
      </c>
      <c r="M28" s="32">
        <f t="shared" si="14"/>
        <v>0</v>
      </c>
      <c r="N28" s="32">
        <f t="shared" si="14"/>
        <v>0</v>
      </c>
      <c r="O28" s="32">
        <f t="shared" si="14"/>
        <v>0</v>
      </c>
      <c r="P28" s="32">
        <f t="shared" si="14"/>
        <v>0</v>
      </c>
      <c r="Q28" s="32">
        <f t="shared" si="14"/>
        <v>0</v>
      </c>
      <c r="R28" s="32">
        <f t="shared" si="14"/>
        <v>0</v>
      </c>
      <c r="S28" s="32">
        <f t="shared" si="14"/>
        <v>0</v>
      </c>
      <c r="T28" s="32">
        <f t="shared" si="14"/>
        <v>0</v>
      </c>
      <c r="U28" s="32">
        <f t="shared" si="14"/>
        <v>0</v>
      </c>
      <c r="V28" s="32">
        <f t="shared" si="14"/>
        <v>0</v>
      </c>
      <c r="W28" s="32">
        <f t="shared" si="14"/>
        <v>0</v>
      </c>
      <c r="X28" s="32">
        <f t="shared" si="14"/>
        <v>0</v>
      </c>
      <c r="Y28" s="32">
        <f t="shared" si="14"/>
        <v>0</v>
      </c>
      <c r="Z28" s="32">
        <f t="shared" si="14"/>
        <v>0</v>
      </c>
      <c r="AA28" s="32">
        <f t="shared" si="14"/>
        <v>0</v>
      </c>
      <c r="AB28" s="32">
        <f t="shared" si="14"/>
        <v>0</v>
      </c>
      <c r="AC28" s="32">
        <f t="shared" si="14"/>
        <v>0</v>
      </c>
      <c r="AD28" s="32">
        <f t="shared" si="14"/>
        <v>0</v>
      </c>
      <c r="AE28" s="32">
        <f t="shared" si="14"/>
        <v>0</v>
      </c>
      <c r="AF28" s="32">
        <f t="shared" si="14"/>
        <v>0</v>
      </c>
      <c r="AG28" s="32">
        <f t="shared" si="14"/>
        <v>0</v>
      </c>
      <c r="AH28" s="32">
        <f t="shared" si="14"/>
        <v>0</v>
      </c>
      <c r="AI28" s="32">
        <f t="shared" si="14"/>
        <v>0</v>
      </c>
      <c r="AJ28" s="32">
        <f t="shared" si="14"/>
        <v>0</v>
      </c>
      <c r="AK28" s="32">
        <f t="shared" si="14"/>
        <v>0</v>
      </c>
      <c r="AL28" s="32">
        <f t="shared" si="14"/>
        <v>0</v>
      </c>
      <c r="AM28" s="32">
        <f t="shared" si="14"/>
        <v>0</v>
      </c>
      <c r="AN28" s="32">
        <f t="shared" si="14"/>
        <v>0</v>
      </c>
      <c r="AO28" s="32">
        <f t="shared" si="14"/>
        <v>0</v>
      </c>
      <c r="AP28" s="32">
        <f t="shared" si="14"/>
        <v>0</v>
      </c>
      <c r="AQ28" s="32">
        <f t="shared" si="14"/>
        <v>0</v>
      </c>
      <c r="AR28" s="32">
        <f t="shared" si="14"/>
        <v>0</v>
      </c>
      <c r="AS28" s="32">
        <f t="shared" si="14"/>
        <v>0</v>
      </c>
      <c r="AT28" s="32">
        <f t="shared" si="14"/>
        <v>0</v>
      </c>
      <c r="AU28" s="32">
        <f t="shared" si="14"/>
        <v>0</v>
      </c>
      <c r="AV28" s="32">
        <f t="shared" si="14"/>
        <v>0</v>
      </c>
      <c r="AW28" s="32">
        <f t="shared" si="14"/>
        <v>0</v>
      </c>
      <c r="AX28" s="32">
        <f t="shared" si="14"/>
        <v>0</v>
      </c>
      <c r="AY28" s="32">
        <f t="shared" si="14"/>
        <v>0</v>
      </c>
      <c r="AZ28" s="32">
        <f t="shared" si="14"/>
        <v>0</v>
      </c>
      <c r="BA28" s="33"/>
      <c r="BM28" s="32" t="e">
        <f>#REF!*#REF!*3.4*24/BM25/1000</f>
        <v>#REF!</v>
      </c>
    </row>
    <row r="29" spans="1:65" ht="10.5" customHeight="1">
      <c r="A29" s="40"/>
      <c r="B29" s="3"/>
      <c r="C29" s="36" t="s">
        <v>69</v>
      </c>
      <c r="D29" s="37" t="s">
        <v>70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9"/>
      <c r="BM29" s="58"/>
    </row>
    <row r="30" spans="1:65" ht="10.5" customHeight="1">
      <c r="A30" s="40"/>
      <c r="B30" s="3" t="s">
        <v>71</v>
      </c>
      <c r="C30" s="36" t="s">
        <v>72</v>
      </c>
      <c r="D30" s="37" t="s">
        <v>73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9"/>
      <c r="BM30" s="58"/>
    </row>
    <row r="31" spans="1:65" s="21" customFormat="1" ht="10.5" customHeight="1">
      <c r="A31" s="43"/>
      <c r="B31" s="44"/>
      <c r="C31" s="29" t="s">
        <v>74</v>
      </c>
      <c r="D31" s="18" t="s">
        <v>226</v>
      </c>
      <c r="E31" s="45" t="e">
        <f aca="true" t="shared" si="15" ref="E31:AZ31">ROUND(E22*E30*E26/1000/24,0)</f>
        <v>#DIV/0!</v>
      </c>
      <c r="F31" s="45" t="e">
        <f t="shared" si="15"/>
        <v>#DIV/0!</v>
      </c>
      <c r="G31" s="45" t="e">
        <f t="shared" si="15"/>
        <v>#DIV/0!</v>
      </c>
      <c r="H31" s="45" t="e">
        <f t="shared" si="15"/>
        <v>#DIV/0!</v>
      </c>
      <c r="I31" s="45" t="e">
        <f t="shared" si="15"/>
        <v>#DIV/0!</v>
      </c>
      <c r="J31" s="45" t="e">
        <f t="shared" si="15"/>
        <v>#DIV/0!</v>
      </c>
      <c r="K31" s="45" t="e">
        <f t="shared" si="15"/>
        <v>#DIV/0!</v>
      </c>
      <c r="L31" s="45" t="e">
        <f t="shared" si="15"/>
        <v>#DIV/0!</v>
      </c>
      <c r="M31" s="45" t="e">
        <f t="shared" si="15"/>
        <v>#DIV/0!</v>
      </c>
      <c r="N31" s="45" t="e">
        <f t="shared" si="15"/>
        <v>#DIV/0!</v>
      </c>
      <c r="O31" s="45" t="e">
        <f t="shared" si="15"/>
        <v>#DIV/0!</v>
      </c>
      <c r="P31" s="45" t="e">
        <f t="shared" si="15"/>
        <v>#DIV/0!</v>
      </c>
      <c r="Q31" s="45" t="e">
        <f t="shared" si="15"/>
        <v>#DIV/0!</v>
      </c>
      <c r="R31" s="45" t="e">
        <f t="shared" si="15"/>
        <v>#DIV/0!</v>
      </c>
      <c r="S31" s="45" t="e">
        <f t="shared" si="15"/>
        <v>#DIV/0!</v>
      </c>
      <c r="T31" s="45" t="e">
        <f t="shared" si="15"/>
        <v>#DIV/0!</v>
      </c>
      <c r="U31" s="45" t="e">
        <f t="shared" si="15"/>
        <v>#DIV/0!</v>
      </c>
      <c r="V31" s="45" t="e">
        <f t="shared" si="15"/>
        <v>#DIV/0!</v>
      </c>
      <c r="W31" s="45" t="e">
        <f t="shared" si="15"/>
        <v>#DIV/0!</v>
      </c>
      <c r="X31" s="45" t="e">
        <f t="shared" si="15"/>
        <v>#DIV/0!</v>
      </c>
      <c r="Y31" s="45" t="e">
        <f t="shared" si="15"/>
        <v>#DIV/0!</v>
      </c>
      <c r="Z31" s="45" t="e">
        <f t="shared" si="15"/>
        <v>#DIV/0!</v>
      </c>
      <c r="AA31" s="45" t="e">
        <f t="shared" si="15"/>
        <v>#DIV/0!</v>
      </c>
      <c r="AB31" s="45" t="e">
        <f t="shared" si="15"/>
        <v>#DIV/0!</v>
      </c>
      <c r="AC31" s="45" t="e">
        <f t="shared" si="15"/>
        <v>#DIV/0!</v>
      </c>
      <c r="AD31" s="45" t="e">
        <f t="shared" si="15"/>
        <v>#DIV/0!</v>
      </c>
      <c r="AE31" s="45" t="e">
        <f t="shared" si="15"/>
        <v>#DIV/0!</v>
      </c>
      <c r="AF31" s="45" t="e">
        <f t="shared" si="15"/>
        <v>#DIV/0!</v>
      </c>
      <c r="AG31" s="45" t="e">
        <f t="shared" si="15"/>
        <v>#DIV/0!</v>
      </c>
      <c r="AH31" s="45" t="e">
        <f t="shared" si="15"/>
        <v>#DIV/0!</v>
      </c>
      <c r="AI31" s="45" t="e">
        <f t="shared" si="15"/>
        <v>#DIV/0!</v>
      </c>
      <c r="AJ31" s="45" t="e">
        <f t="shared" si="15"/>
        <v>#DIV/0!</v>
      </c>
      <c r="AK31" s="45" t="e">
        <f t="shared" si="15"/>
        <v>#DIV/0!</v>
      </c>
      <c r="AL31" s="45" t="e">
        <f t="shared" si="15"/>
        <v>#DIV/0!</v>
      </c>
      <c r="AM31" s="45" t="e">
        <f t="shared" si="15"/>
        <v>#DIV/0!</v>
      </c>
      <c r="AN31" s="45" t="e">
        <f t="shared" si="15"/>
        <v>#DIV/0!</v>
      </c>
      <c r="AO31" s="45" t="e">
        <f t="shared" si="15"/>
        <v>#DIV/0!</v>
      </c>
      <c r="AP31" s="45" t="e">
        <f t="shared" si="15"/>
        <v>#DIV/0!</v>
      </c>
      <c r="AQ31" s="45" t="e">
        <f t="shared" si="15"/>
        <v>#DIV/0!</v>
      </c>
      <c r="AR31" s="45" t="e">
        <f t="shared" si="15"/>
        <v>#DIV/0!</v>
      </c>
      <c r="AS31" s="45" t="e">
        <f t="shared" si="15"/>
        <v>#DIV/0!</v>
      </c>
      <c r="AT31" s="45" t="e">
        <f t="shared" si="15"/>
        <v>#DIV/0!</v>
      </c>
      <c r="AU31" s="45" t="e">
        <f t="shared" si="15"/>
        <v>#DIV/0!</v>
      </c>
      <c r="AV31" s="45" t="e">
        <f t="shared" si="15"/>
        <v>#DIV/0!</v>
      </c>
      <c r="AW31" s="45" t="e">
        <f t="shared" si="15"/>
        <v>#DIV/0!</v>
      </c>
      <c r="AX31" s="45" t="e">
        <f t="shared" si="15"/>
        <v>#DIV/0!</v>
      </c>
      <c r="AY31" s="45" t="e">
        <f t="shared" si="15"/>
        <v>#DIV/0!</v>
      </c>
      <c r="AZ31" s="45" t="e">
        <f t="shared" si="15"/>
        <v>#DIV/0!</v>
      </c>
      <c r="BA31" s="20"/>
      <c r="BM31" s="45"/>
    </row>
    <row r="32" spans="1:65" s="21" customFormat="1" ht="10.5" customHeight="1">
      <c r="A32" s="43"/>
      <c r="B32" s="44" t="s">
        <v>229</v>
      </c>
      <c r="C32" s="29" t="s">
        <v>76</v>
      </c>
      <c r="D32" s="18" t="s">
        <v>226</v>
      </c>
      <c r="E32" s="45" t="e">
        <f aca="true" t="shared" si="16" ref="E32:AZ32">ROUND(E22*E30*E26/1000/24,3)</f>
        <v>#DIV/0!</v>
      </c>
      <c r="F32" s="45" t="e">
        <f t="shared" si="16"/>
        <v>#DIV/0!</v>
      </c>
      <c r="G32" s="45" t="e">
        <f t="shared" si="16"/>
        <v>#DIV/0!</v>
      </c>
      <c r="H32" s="45" t="e">
        <f t="shared" si="16"/>
        <v>#DIV/0!</v>
      </c>
      <c r="I32" s="45" t="e">
        <f t="shared" si="16"/>
        <v>#DIV/0!</v>
      </c>
      <c r="J32" s="45" t="e">
        <f t="shared" si="16"/>
        <v>#DIV/0!</v>
      </c>
      <c r="K32" s="45" t="e">
        <f t="shared" si="16"/>
        <v>#DIV/0!</v>
      </c>
      <c r="L32" s="45" t="e">
        <f t="shared" si="16"/>
        <v>#DIV/0!</v>
      </c>
      <c r="M32" s="45" t="e">
        <f t="shared" si="16"/>
        <v>#DIV/0!</v>
      </c>
      <c r="N32" s="45" t="e">
        <f t="shared" si="16"/>
        <v>#DIV/0!</v>
      </c>
      <c r="O32" s="45" t="e">
        <f t="shared" si="16"/>
        <v>#DIV/0!</v>
      </c>
      <c r="P32" s="45" t="e">
        <f t="shared" si="16"/>
        <v>#DIV/0!</v>
      </c>
      <c r="Q32" s="45" t="e">
        <f t="shared" si="16"/>
        <v>#DIV/0!</v>
      </c>
      <c r="R32" s="45" t="e">
        <f t="shared" si="16"/>
        <v>#DIV/0!</v>
      </c>
      <c r="S32" s="45" t="e">
        <f t="shared" si="16"/>
        <v>#DIV/0!</v>
      </c>
      <c r="T32" s="45" t="e">
        <f t="shared" si="16"/>
        <v>#DIV/0!</v>
      </c>
      <c r="U32" s="45" t="e">
        <f t="shared" si="16"/>
        <v>#DIV/0!</v>
      </c>
      <c r="V32" s="45" t="e">
        <f t="shared" si="16"/>
        <v>#DIV/0!</v>
      </c>
      <c r="W32" s="45" t="e">
        <f t="shared" si="16"/>
        <v>#DIV/0!</v>
      </c>
      <c r="X32" s="45" t="e">
        <f t="shared" si="16"/>
        <v>#DIV/0!</v>
      </c>
      <c r="Y32" s="45" t="e">
        <f t="shared" si="16"/>
        <v>#DIV/0!</v>
      </c>
      <c r="Z32" s="45" t="e">
        <f t="shared" si="16"/>
        <v>#DIV/0!</v>
      </c>
      <c r="AA32" s="45" t="e">
        <f t="shared" si="16"/>
        <v>#DIV/0!</v>
      </c>
      <c r="AB32" s="45" t="e">
        <f t="shared" si="16"/>
        <v>#DIV/0!</v>
      </c>
      <c r="AC32" s="45" t="e">
        <f t="shared" si="16"/>
        <v>#DIV/0!</v>
      </c>
      <c r="AD32" s="45" t="e">
        <f t="shared" si="16"/>
        <v>#DIV/0!</v>
      </c>
      <c r="AE32" s="45" t="e">
        <f t="shared" si="16"/>
        <v>#DIV/0!</v>
      </c>
      <c r="AF32" s="45" t="e">
        <f t="shared" si="16"/>
        <v>#DIV/0!</v>
      </c>
      <c r="AG32" s="45" t="e">
        <f t="shared" si="16"/>
        <v>#DIV/0!</v>
      </c>
      <c r="AH32" s="45" t="e">
        <f t="shared" si="16"/>
        <v>#DIV/0!</v>
      </c>
      <c r="AI32" s="45" t="e">
        <f t="shared" si="16"/>
        <v>#DIV/0!</v>
      </c>
      <c r="AJ32" s="45" t="e">
        <f t="shared" si="16"/>
        <v>#DIV/0!</v>
      </c>
      <c r="AK32" s="45" t="e">
        <f t="shared" si="16"/>
        <v>#DIV/0!</v>
      </c>
      <c r="AL32" s="45" t="e">
        <f t="shared" si="16"/>
        <v>#DIV/0!</v>
      </c>
      <c r="AM32" s="45" t="e">
        <f t="shared" si="16"/>
        <v>#DIV/0!</v>
      </c>
      <c r="AN32" s="45" t="e">
        <f t="shared" si="16"/>
        <v>#DIV/0!</v>
      </c>
      <c r="AO32" s="45" t="e">
        <f t="shared" si="16"/>
        <v>#DIV/0!</v>
      </c>
      <c r="AP32" s="45" t="e">
        <f t="shared" si="16"/>
        <v>#DIV/0!</v>
      </c>
      <c r="AQ32" s="45" t="e">
        <f t="shared" si="16"/>
        <v>#DIV/0!</v>
      </c>
      <c r="AR32" s="45" t="e">
        <f t="shared" si="16"/>
        <v>#DIV/0!</v>
      </c>
      <c r="AS32" s="45" t="e">
        <f t="shared" si="16"/>
        <v>#DIV/0!</v>
      </c>
      <c r="AT32" s="45" t="e">
        <f t="shared" si="16"/>
        <v>#DIV/0!</v>
      </c>
      <c r="AU32" s="45" t="e">
        <f t="shared" si="16"/>
        <v>#DIV/0!</v>
      </c>
      <c r="AV32" s="45" t="e">
        <f t="shared" si="16"/>
        <v>#DIV/0!</v>
      </c>
      <c r="AW32" s="45" t="e">
        <f t="shared" si="16"/>
        <v>#DIV/0!</v>
      </c>
      <c r="AX32" s="45" t="e">
        <f t="shared" si="16"/>
        <v>#DIV/0!</v>
      </c>
      <c r="AY32" s="45" t="e">
        <f t="shared" si="16"/>
        <v>#DIV/0!</v>
      </c>
      <c r="AZ32" s="45" t="e">
        <f t="shared" si="16"/>
        <v>#DIV/0!</v>
      </c>
      <c r="BA32" s="20"/>
      <c r="BM32" s="45" t="e">
        <f>#REF!*#REF!*8*24/BM25/1000</f>
        <v>#REF!</v>
      </c>
    </row>
    <row r="33" spans="1:65" s="21" customFormat="1" ht="10.5" customHeight="1">
      <c r="A33" s="60"/>
      <c r="B33" s="44"/>
      <c r="C33" s="29" t="s">
        <v>230</v>
      </c>
      <c r="D33" s="18" t="s">
        <v>231</v>
      </c>
      <c r="E33" s="62" t="e">
        <f aca="true" t="shared" si="17" ref="E33:AZ33">ROUND(E37/E18*100,2)</f>
        <v>#DIV/0!</v>
      </c>
      <c r="F33" s="62" t="e">
        <f t="shared" si="17"/>
        <v>#DIV/0!</v>
      </c>
      <c r="G33" s="62" t="e">
        <f t="shared" si="17"/>
        <v>#DIV/0!</v>
      </c>
      <c r="H33" s="62" t="e">
        <f t="shared" si="17"/>
        <v>#DIV/0!</v>
      </c>
      <c r="I33" s="62" t="e">
        <f t="shared" si="17"/>
        <v>#DIV/0!</v>
      </c>
      <c r="J33" s="62" t="e">
        <f t="shared" si="17"/>
        <v>#DIV/0!</v>
      </c>
      <c r="K33" s="62" t="e">
        <f t="shared" si="17"/>
        <v>#DIV/0!</v>
      </c>
      <c r="L33" s="62" t="e">
        <f t="shared" si="17"/>
        <v>#DIV/0!</v>
      </c>
      <c r="M33" s="62" t="e">
        <f t="shared" si="17"/>
        <v>#DIV/0!</v>
      </c>
      <c r="N33" s="62" t="e">
        <f t="shared" si="17"/>
        <v>#DIV/0!</v>
      </c>
      <c r="O33" s="62" t="e">
        <f t="shared" si="17"/>
        <v>#DIV/0!</v>
      </c>
      <c r="P33" s="62" t="e">
        <f t="shared" si="17"/>
        <v>#DIV/0!</v>
      </c>
      <c r="Q33" s="62" t="e">
        <f t="shared" si="17"/>
        <v>#DIV/0!</v>
      </c>
      <c r="R33" s="62" t="e">
        <f t="shared" si="17"/>
        <v>#DIV/0!</v>
      </c>
      <c r="S33" s="62" t="e">
        <f t="shared" si="17"/>
        <v>#DIV/0!</v>
      </c>
      <c r="T33" s="62" t="e">
        <f t="shared" si="17"/>
        <v>#DIV/0!</v>
      </c>
      <c r="U33" s="62" t="e">
        <f t="shared" si="17"/>
        <v>#DIV/0!</v>
      </c>
      <c r="V33" s="62" t="e">
        <f t="shared" si="17"/>
        <v>#DIV/0!</v>
      </c>
      <c r="W33" s="62" t="e">
        <f t="shared" si="17"/>
        <v>#DIV/0!</v>
      </c>
      <c r="X33" s="62" t="e">
        <f t="shared" si="17"/>
        <v>#DIV/0!</v>
      </c>
      <c r="Y33" s="62" t="e">
        <f t="shared" si="17"/>
        <v>#DIV/0!</v>
      </c>
      <c r="Z33" s="62" t="e">
        <f t="shared" si="17"/>
        <v>#DIV/0!</v>
      </c>
      <c r="AA33" s="62" t="e">
        <f t="shared" si="17"/>
        <v>#DIV/0!</v>
      </c>
      <c r="AB33" s="62" t="e">
        <f t="shared" si="17"/>
        <v>#DIV/0!</v>
      </c>
      <c r="AC33" s="62" t="e">
        <f t="shared" si="17"/>
        <v>#DIV/0!</v>
      </c>
      <c r="AD33" s="62" t="e">
        <f t="shared" si="17"/>
        <v>#DIV/0!</v>
      </c>
      <c r="AE33" s="62" t="e">
        <f t="shared" si="17"/>
        <v>#DIV/0!</v>
      </c>
      <c r="AF33" s="62" t="e">
        <f t="shared" si="17"/>
        <v>#DIV/0!</v>
      </c>
      <c r="AG33" s="62" t="e">
        <f t="shared" si="17"/>
        <v>#DIV/0!</v>
      </c>
      <c r="AH33" s="62" t="e">
        <f t="shared" si="17"/>
        <v>#DIV/0!</v>
      </c>
      <c r="AI33" s="62" t="e">
        <f t="shared" si="17"/>
        <v>#DIV/0!</v>
      </c>
      <c r="AJ33" s="62" t="e">
        <f t="shared" si="17"/>
        <v>#DIV/0!</v>
      </c>
      <c r="AK33" s="62" t="e">
        <f t="shared" si="17"/>
        <v>#DIV/0!</v>
      </c>
      <c r="AL33" s="62" t="e">
        <f t="shared" si="17"/>
        <v>#DIV/0!</v>
      </c>
      <c r="AM33" s="62" t="e">
        <f t="shared" si="17"/>
        <v>#DIV/0!</v>
      </c>
      <c r="AN33" s="62" t="e">
        <f t="shared" si="17"/>
        <v>#DIV/0!</v>
      </c>
      <c r="AO33" s="62" t="e">
        <f t="shared" si="17"/>
        <v>#DIV/0!</v>
      </c>
      <c r="AP33" s="62" t="e">
        <f t="shared" si="17"/>
        <v>#DIV/0!</v>
      </c>
      <c r="AQ33" s="62" t="e">
        <f t="shared" si="17"/>
        <v>#DIV/0!</v>
      </c>
      <c r="AR33" s="62" t="e">
        <f t="shared" si="17"/>
        <v>#DIV/0!</v>
      </c>
      <c r="AS33" s="62" t="e">
        <f t="shared" si="17"/>
        <v>#DIV/0!</v>
      </c>
      <c r="AT33" s="62" t="e">
        <f t="shared" si="17"/>
        <v>#DIV/0!</v>
      </c>
      <c r="AU33" s="62" t="e">
        <f t="shared" si="17"/>
        <v>#DIV/0!</v>
      </c>
      <c r="AV33" s="62" t="e">
        <f t="shared" si="17"/>
        <v>#DIV/0!</v>
      </c>
      <c r="AW33" s="62" t="e">
        <f t="shared" si="17"/>
        <v>#DIV/0!</v>
      </c>
      <c r="AX33" s="62" t="e">
        <f t="shared" si="17"/>
        <v>#DIV/0!</v>
      </c>
      <c r="AY33" s="62" t="e">
        <f t="shared" si="17"/>
        <v>#DIV/0!</v>
      </c>
      <c r="AZ33" s="62" t="e">
        <f t="shared" si="17"/>
        <v>#DIV/0!</v>
      </c>
      <c r="BA33" s="63"/>
      <c r="BM33" s="45"/>
    </row>
    <row r="34" spans="1:65" s="21" customFormat="1" ht="10.5" customHeight="1">
      <c r="A34" s="60"/>
      <c r="B34" s="44" t="s">
        <v>232</v>
      </c>
      <c r="C34" s="29" t="s">
        <v>80</v>
      </c>
      <c r="D34" s="18" t="s">
        <v>233</v>
      </c>
      <c r="E34" s="62">
        <f aca="true" t="shared" si="18" ref="E34:AZ34">ROUND(E21*2*60/1000,1)</f>
        <v>0</v>
      </c>
      <c r="F34" s="62">
        <f t="shared" si="18"/>
        <v>0</v>
      </c>
      <c r="G34" s="62">
        <f t="shared" si="18"/>
        <v>0</v>
      </c>
      <c r="H34" s="62">
        <f t="shared" si="18"/>
        <v>0</v>
      </c>
      <c r="I34" s="62">
        <f t="shared" si="18"/>
        <v>0</v>
      </c>
      <c r="J34" s="62">
        <f t="shared" si="18"/>
        <v>0</v>
      </c>
      <c r="K34" s="62">
        <f t="shared" si="18"/>
        <v>0</v>
      </c>
      <c r="L34" s="62">
        <f t="shared" si="18"/>
        <v>0</v>
      </c>
      <c r="M34" s="62">
        <f t="shared" si="18"/>
        <v>0</v>
      </c>
      <c r="N34" s="62">
        <f t="shared" si="18"/>
        <v>0</v>
      </c>
      <c r="O34" s="62">
        <f t="shared" si="18"/>
        <v>0</v>
      </c>
      <c r="P34" s="62">
        <f t="shared" si="18"/>
        <v>0</v>
      </c>
      <c r="Q34" s="62">
        <f t="shared" si="18"/>
        <v>0</v>
      </c>
      <c r="R34" s="62">
        <f t="shared" si="18"/>
        <v>0</v>
      </c>
      <c r="S34" s="62">
        <f t="shared" si="18"/>
        <v>0</v>
      </c>
      <c r="T34" s="62">
        <f t="shared" si="18"/>
        <v>0</v>
      </c>
      <c r="U34" s="62">
        <f t="shared" si="18"/>
        <v>0</v>
      </c>
      <c r="V34" s="62">
        <f t="shared" si="18"/>
        <v>0</v>
      </c>
      <c r="W34" s="62">
        <f t="shared" si="18"/>
        <v>0</v>
      </c>
      <c r="X34" s="62">
        <f t="shared" si="18"/>
        <v>0</v>
      </c>
      <c r="Y34" s="62">
        <f t="shared" si="18"/>
        <v>0</v>
      </c>
      <c r="Z34" s="62">
        <f t="shared" si="18"/>
        <v>0</v>
      </c>
      <c r="AA34" s="62">
        <f t="shared" si="18"/>
        <v>0</v>
      </c>
      <c r="AB34" s="62">
        <f t="shared" si="18"/>
        <v>0</v>
      </c>
      <c r="AC34" s="62">
        <f t="shared" si="18"/>
        <v>0</v>
      </c>
      <c r="AD34" s="62">
        <f t="shared" si="18"/>
        <v>0</v>
      </c>
      <c r="AE34" s="62">
        <f t="shared" si="18"/>
        <v>0</v>
      </c>
      <c r="AF34" s="62">
        <f t="shared" si="18"/>
        <v>0</v>
      </c>
      <c r="AG34" s="62">
        <f t="shared" si="18"/>
        <v>0</v>
      </c>
      <c r="AH34" s="62">
        <f t="shared" si="18"/>
        <v>0</v>
      </c>
      <c r="AI34" s="62">
        <f t="shared" si="18"/>
        <v>0</v>
      </c>
      <c r="AJ34" s="62">
        <f t="shared" si="18"/>
        <v>0</v>
      </c>
      <c r="AK34" s="62">
        <f t="shared" si="18"/>
        <v>0</v>
      </c>
      <c r="AL34" s="62">
        <f t="shared" si="18"/>
        <v>0</v>
      </c>
      <c r="AM34" s="62">
        <f t="shared" si="18"/>
        <v>0</v>
      </c>
      <c r="AN34" s="62">
        <f t="shared" si="18"/>
        <v>0</v>
      </c>
      <c r="AO34" s="62">
        <f t="shared" si="18"/>
        <v>0</v>
      </c>
      <c r="AP34" s="62">
        <f t="shared" si="18"/>
        <v>0</v>
      </c>
      <c r="AQ34" s="62">
        <f t="shared" si="18"/>
        <v>0</v>
      </c>
      <c r="AR34" s="62">
        <f t="shared" si="18"/>
        <v>0</v>
      </c>
      <c r="AS34" s="62">
        <f t="shared" si="18"/>
        <v>0</v>
      </c>
      <c r="AT34" s="62">
        <f t="shared" si="18"/>
        <v>0</v>
      </c>
      <c r="AU34" s="62">
        <f t="shared" si="18"/>
        <v>0</v>
      </c>
      <c r="AV34" s="62">
        <f t="shared" si="18"/>
        <v>0</v>
      </c>
      <c r="AW34" s="62">
        <f t="shared" si="18"/>
        <v>0</v>
      </c>
      <c r="AX34" s="62">
        <f t="shared" si="18"/>
        <v>0</v>
      </c>
      <c r="AY34" s="62">
        <f t="shared" si="18"/>
        <v>0</v>
      </c>
      <c r="AZ34" s="62">
        <f t="shared" si="18"/>
        <v>0</v>
      </c>
      <c r="BA34" s="63"/>
      <c r="BM34" s="45"/>
    </row>
    <row r="35" spans="1:65" s="21" customFormat="1" ht="10.5" customHeight="1">
      <c r="A35" s="43" t="s">
        <v>81</v>
      </c>
      <c r="B35" s="44" t="s">
        <v>82</v>
      </c>
      <c r="C35" s="29" t="s">
        <v>83</v>
      </c>
      <c r="D35" s="18" t="s">
        <v>226</v>
      </c>
      <c r="E35" s="45" t="e">
        <f aca="true" t="shared" si="19" ref="E35:AZ35">ROUND(E18+E31-E28-E32-E34,0)</f>
        <v>#DIV/0!</v>
      </c>
      <c r="F35" s="45" t="e">
        <f t="shared" si="19"/>
        <v>#DIV/0!</v>
      </c>
      <c r="G35" s="45" t="e">
        <f t="shared" si="19"/>
        <v>#DIV/0!</v>
      </c>
      <c r="H35" s="45" t="e">
        <f t="shared" si="19"/>
        <v>#DIV/0!</v>
      </c>
      <c r="I35" s="45" t="e">
        <f t="shared" si="19"/>
        <v>#DIV/0!</v>
      </c>
      <c r="J35" s="45" t="e">
        <f t="shared" si="19"/>
        <v>#DIV/0!</v>
      </c>
      <c r="K35" s="45" t="e">
        <f t="shared" si="19"/>
        <v>#DIV/0!</v>
      </c>
      <c r="L35" s="45" t="e">
        <f t="shared" si="19"/>
        <v>#DIV/0!</v>
      </c>
      <c r="M35" s="45" t="e">
        <f t="shared" si="19"/>
        <v>#DIV/0!</v>
      </c>
      <c r="N35" s="45" t="e">
        <f t="shared" si="19"/>
        <v>#DIV/0!</v>
      </c>
      <c r="O35" s="45" t="e">
        <f t="shared" si="19"/>
        <v>#DIV/0!</v>
      </c>
      <c r="P35" s="45" t="e">
        <f t="shared" si="19"/>
        <v>#DIV/0!</v>
      </c>
      <c r="Q35" s="45" t="e">
        <f t="shared" si="19"/>
        <v>#DIV/0!</v>
      </c>
      <c r="R35" s="45" t="e">
        <f t="shared" si="19"/>
        <v>#DIV/0!</v>
      </c>
      <c r="S35" s="45" t="e">
        <f t="shared" si="19"/>
        <v>#DIV/0!</v>
      </c>
      <c r="T35" s="45" t="e">
        <f t="shared" si="19"/>
        <v>#DIV/0!</v>
      </c>
      <c r="U35" s="45" t="e">
        <f t="shared" si="19"/>
        <v>#DIV/0!</v>
      </c>
      <c r="V35" s="45" t="e">
        <f t="shared" si="19"/>
        <v>#DIV/0!</v>
      </c>
      <c r="W35" s="45" t="e">
        <f t="shared" si="19"/>
        <v>#DIV/0!</v>
      </c>
      <c r="X35" s="45" t="e">
        <f t="shared" si="19"/>
        <v>#DIV/0!</v>
      </c>
      <c r="Y35" s="45" t="e">
        <f t="shared" si="19"/>
        <v>#DIV/0!</v>
      </c>
      <c r="Z35" s="45" t="e">
        <f t="shared" si="19"/>
        <v>#DIV/0!</v>
      </c>
      <c r="AA35" s="45" t="e">
        <f t="shared" si="19"/>
        <v>#DIV/0!</v>
      </c>
      <c r="AB35" s="45" t="e">
        <f t="shared" si="19"/>
        <v>#DIV/0!</v>
      </c>
      <c r="AC35" s="45" t="e">
        <f t="shared" si="19"/>
        <v>#DIV/0!</v>
      </c>
      <c r="AD35" s="45" t="e">
        <f t="shared" si="19"/>
        <v>#DIV/0!</v>
      </c>
      <c r="AE35" s="45" t="e">
        <f t="shared" si="19"/>
        <v>#DIV/0!</v>
      </c>
      <c r="AF35" s="45" t="e">
        <f t="shared" si="19"/>
        <v>#DIV/0!</v>
      </c>
      <c r="AG35" s="45" t="e">
        <f t="shared" si="19"/>
        <v>#DIV/0!</v>
      </c>
      <c r="AH35" s="45" t="e">
        <f t="shared" si="19"/>
        <v>#DIV/0!</v>
      </c>
      <c r="AI35" s="45" t="e">
        <f t="shared" si="19"/>
        <v>#DIV/0!</v>
      </c>
      <c r="AJ35" s="45" t="e">
        <f t="shared" si="19"/>
        <v>#DIV/0!</v>
      </c>
      <c r="AK35" s="45" t="e">
        <f t="shared" si="19"/>
        <v>#DIV/0!</v>
      </c>
      <c r="AL35" s="45" t="e">
        <f t="shared" si="19"/>
        <v>#DIV/0!</v>
      </c>
      <c r="AM35" s="45" t="e">
        <f t="shared" si="19"/>
        <v>#DIV/0!</v>
      </c>
      <c r="AN35" s="45" t="e">
        <f t="shared" si="19"/>
        <v>#DIV/0!</v>
      </c>
      <c r="AO35" s="45" t="e">
        <f t="shared" si="19"/>
        <v>#DIV/0!</v>
      </c>
      <c r="AP35" s="45" t="e">
        <f t="shared" si="19"/>
        <v>#DIV/0!</v>
      </c>
      <c r="AQ35" s="45" t="e">
        <f t="shared" si="19"/>
        <v>#DIV/0!</v>
      </c>
      <c r="AR35" s="45" t="e">
        <f t="shared" si="19"/>
        <v>#DIV/0!</v>
      </c>
      <c r="AS35" s="45" t="e">
        <f t="shared" si="19"/>
        <v>#DIV/0!</v>
      </c>
      <c r="AT35" s="45" t="e">
        <f t="shared" si="19"/>
        <v>#DIV/0!</v>
      </c>
      <c r="AU35" s="45" t="e">
        <f t="shared" si="19"/>
        <v>#DIV/0!</v>
      </c>
      <c r="AV35" s="45" t="e">
        <f t="shared" si="19"/>
        <v>#DIV/0!</v>
      </c>
      <c r="AW35" s="45" t="e">
        <f t="shared" si="19"/>
        <v>#DIV/0!</v>
      </c>
      <c r="AX35" s="45" t="e">
        <f t="shared" si="19"/>
        <v>#DIV/0!</v>
      </c>
      <c r="AY35" s="45" t="e">
        <f t="shared" si="19"/>
        <v>#DIV/0!</v>
      </c>
      <c r="AZ35" s="45" t="e">
        <f t="shared" si="19"/>
        <v>#DIV/0!</v>
      </c>
      <c r="BA35" s="20"/>
      <c r="BM35" s="45"/>
    </row>
    <row r="36" spans="1:65" s="21" customFormat="1" ht="10.5" customHeight="1">
      <c r="A36" s="43"/>
      <c r="B36" s="44" t="s">
        <v>234</v>
      </c>
      <c r="C36" s="29" t="s">
        <v>85</v>
      </c>
      <c r="D36" s="18" t="s">
        <v>226</v>
      </c>
      <c r="E36" s="45" t="e">
        <f aca="true" t="shared" si="20" ref="E36:AZ36">E31+E39</f>
        <v>#DIV/0!</v>
      </c>
      <c r="F36" s="45" t="e">
        <f t="shared" si="20"/>
        <v>#DIV/0!</v>
      </c>
      <c r="G36" s="45" t="e">
        <f t="shared" si="20"/>
        <v>#DIV/0!</v>
      </c>
      <c r="H36" s="45" t="e">
        <f t="shared" si="20"/>
        <v>#DIV/0!</v>
      </c>
      <c r="I36" s="45" t="e">
        <f t="shared" si="20"/>
        <v>#DIV/0!</v>
      </c>
      <c r="J36" s="45" t="e">
        <f t="shared" si="20"/>
        <v>#DIV/0!</v>
      </c>
      <c r="K36" s="45" t="e">
        <f t="shared" si="20"/>
        <v>#DIV/0!</v>
      </c>
      <c r="L36" s="45" t="e">
        <f t="shared" si="20"/>
        <v>#DIV/0!</v>
      </c>
      <c r="M36" s="45" t="e">
        <f t="shared" si="20"/>
        <v>#DIV/0!</v>
      </c>
      <c r="N36" s="45" t="e">
        <f t="shared" si="20"/>
        <v>#DIV/0!</v>
      </c>
      <c r="O36" s="45" t="e">
        <f t="shared" si="20"/>
        <v>#DIV/0!</v>
      </c>
      <c r="P36" s="45" t="e">
        <f t="shared" si="20"/>
        <v>#DIV/0!</v>
      </c>
      <c r="Q36" s="45" t="e">
        <f t="shared" si="20"/>
        <v>#DIV/0!</v>
      </c>
      <c r="R36" s="45" t="e">
        <f t="shared" si="20"/>
        <v>#DIV/0!</v>
      </c>
      <c r="S36" s="45" t="e">
        <f t="shared" si="20"/>
        <v>#DIV/0!</v>
      </c>
      <c r="T36" s="45" t="e">
        <f t="shared" si="20"/>
        <v>#DIV/0!</v>
      </c>
      <c r="U36" s="45" t="e">
        <f t="shared" si="20"/>
        <v>#DIV/0!</v>
      </c>
      <c r="V36" s="45" t="e">
        <f t="shared" si="20"/>
        <v>#DIV/0!</v>
      </c>
      <c r="W36" s="45" t="e">
        <f t="shared" si="20"/>
        <v>#DIV/0!</v>
      </c>
      <c r="X36" s="45" t="e">
        <f t="shared" si="20"/>
        <v>#DIV/0!</v>
      </c>
      <c r="Y36" s="45" t="e">
        <f t="shared" si="20"/>
        <v>#DIV/0!</v>
      </c>
      <c r="Z36" s="45" t="e">
        <f t="shared" si="20"/>
        <v>#DIV/0!</v>
      </c>
      <c r="AA36" s="45" t="e">
        <f t="shared" si="20"/>
        <v>#DIV/0!</v>
      </c>
      <c r="AB36" s="45" t="e">
        <f t="shared" si="20"/>
        <v>#DIV/0!</v>
      </c>
      <c r="AC36" s="45" t="e">
        <f t="shared" si="20"/>
        <v>#DIV/0!</v>
      </c>
      <c r="AD36" s="45" t="e">
        <f t="shared" si="20"/>
        <v>#DIV/0!</v>
      </c>
      <c r="AE36" s="45" t="e">
        <f t="shared" si="20"/>
        <v>#DIV/0!</v>
      </c>
      <c r="AF36" s="45" t="e">
        <f t="shared" si="20"/>
        <v>#DIV/0!</v>
      </c>
      <c r="AG36" s="45" t="e">
        <f t="shared" si="20"/>
        <v>#DIV/0!</v>
      </c>
      <c r="AH36" s="45" t="e">
        <f t="shared" si="20"/>
        <v>#DIV/0!</v>
      </c>
      <c r="AI36" s="45" t="e">
        <f t="shared" si="20"/>
        <v>#DIV/0!</v>
      </c>
      <c r="AJ36" s="45" t="e">
        <f t="shared" si="20"/>
        <v>#DIV/0!</v>
      </c>
      <c r="AK36" s="45" t="e">
        <f t="shared" si="20"/>
        <v>#DIV/0!</v>
      </c>
      <c r="AL36" s="45" t="e">
        <f t="shared" si="20"/>
        <v>#DIV/0!</v>
      </c>
      <c r="AM36" s="45" t="e">
        <f t="shared" si="20"/>
        <v>#DIV/0!</v>
      </c>
      <c r="AN36" s="45" t="e">
        <f t="shared" si="20"/>
        <v>#DIV/0!</v>
      </c>
      <c r="AO36" s="45" t="e">
        <f t="shared" si="20"/>
        <v>#DIV/0!</v>
      </c>
      <c r="AP36" s="45" t="e">
        <f t="shared" si="20"/>
        <v>#DIV/0!</v>
      </c>
      <c r="AQ36" s="45" t="e">
        <f t="shared" si="20"/>
        <v>#DIV/0!</v>
      </c>
      <c r="AR36" s="45" t="e">
        <f t="shared" si="20"/>
        <v>#DIV/0!</v>
      </c>
      <c r="AS36" s="45" t="e">
        <f t="shared" si="20"/>
        <v>#DIV/0!</v>
      </c>
      <c r="AT36" s="45" t="e">
        <f t="shared" si="20"/>
        <v>#DIV/0!</v>
      </c>
      <c r="AU36" s="45" t="e">
        <f t="shared" si="20"/>
        <v>#DIV/0!</v>
      </c>
      <c r="AV36" s="45" t="e">
        <f t="shared" si="20"/>
        <v>#DIV/0!</v>
      </c>
      <c r="AW36" s="45" t="e">
        <f t="shared" si="20"/>
        <v>#DIV/0!</v>
      </c>
      <c r="AX36" s="45" t="e">
        <f t="shared" si="20"/>
        <v>#DIV/0!</v>
      </c>
      <c r="AY36" s="45" t="e">
        <f t="shared" si="20"/>
        <v>#DIV/0!</v>
      </c>
      <c r="AZ36" s="45" t="e">
        <f t="shared" si="20"/>
        <v>#DIV/0!</v>
      </c>
      <c r="BA36" s="20"/>
      <c r="BM36" s="45"/>
    </row>
    <row r="37" spans="1:65" s="21" customFormat="1" ht="10.5" customHeight="1">
      <c r="A37" s="43" t="s">
        <v>86</v>
      </c>
      <c r="B37" s="44" t="s">
        <v>87</v>
      </c>
      <c r="C37" s="29" t="s">
        <v>88</v>
      </c>
      <c r="D37" s="18" t="s">
        <v>223</v>
      </c>
      <c r="E37" s="45" t="e">
        <f aca="true" t="shared" si="21" ref="E37:AZ37">ROUND(E35-E36,0)</f>
        <v>#DIV/0!</v>
      </c>
      <c r="F37" s="45" t="e">
        <f t="shared" si="21"/>
        <v>#DIV/0!</v>
      </c>
      <c r="G37" s="45" t="e">
        <f t="shared" si="21"/>
        <v>#DIV/0!</v>
      </c>
      <c r="H37" s="45" t="e">
        <f t="shared" si="21"/>
        <v>#DIV/0!</v>
      </c>
      <c r="I37" s="45" t="e">
        <f t="shared" si="21"/>
        <v>#DIV/0!</v>
      </c>
      <c r="J37" s="45" t="e">
        <f t="shared" si="21"/>
        <v>#DIV/0!</v>
      </c>
      <c r="K37" s="45" t="e">
        <f t="shared" si="21"/>
        <v>#DIV/0!</v>
      </c>
      <c r="L37" s="45" t="e">
        <f t="shared" si="21"/>
        <v>#DIV/0!</v>
      </c>
      <c r="M37" s="45" t="e">
        <f t="shared" si="21"/>
        <v>#DIV/0!</v>
      </c>
      <c r="N37" s="45" t="e">
        <f t="shared" si="21"/>
        <v>#DIV/0!</v>
      </c>
      <c r="O37" s="45" t="e">
        <f t="shared" si="21"/>
        <v>#DIV/0!</v>
      </c>
      <c r="P37" s="45" t="e">
        <f t="shared" si="21"/>
        <v>#DIV/0!</v>
      </c>
      <c r="Q37" s="45" t="e">
        <f t="shared" si="21"/>
        <v>#DIV/0!</v>
      </c>
      <c r="R37" s="45" t="e">
        <f t="shared" si="21"/>
        <v>#DIV/0!</v>
      </c>
      <c r="S37" s="45" t="e">
        <f t="shared" si="21"/>
        <v>#DIV/0!</v>
      </c>
      <c r="T37" s="45" t="e">
        <f t="shared" si="21"/>
        <v>#DIV/0!</v>
      </c>
      <c r="U37" s="45" t="e">
        <f t="shared" si="21"/>
        <v>#DIV/0!</v>
      </c>
      <c r="V37" s="45" t="e">
        <f t="shared" si="21"/>
        <v>#DIV/0!</v>
      </c>
      <c r="W37" s="45" t="e">
        <f t="shared" si="21"/>
        <v>#DIV/0!</v>
      </c>
      <c r="X37" s="45" t="e">
        <f t="shared" si="21"/>
        <v>#DIV/0!</v>
      </c>
      <c r="Y37" s="45" t="e">
        <f t="shared" si="21"/>
        <v>#DIV/0!</v>
      </c>
      <c r="Z37" s="45" t="e">
        <f t="shared" si="21"/>
        <v>#DIV/0!</v>
      </c>
      <c r="AA37" s="45" t="e">
        <f t="shared" si="21"/>
        <v>#DIV/0!</v>
      </c>
      <c r="AB37" s="45" t="e">
        <f t="shared" si="21"/>
        <v>#DIV/0!</v>
      </c>
      <c r="AC37" s="45" t="e">
        <f t="shared" si="21"/>
        <v>#DIV/0!</v>
      </c>
      <c r="AD37" s="45" t="e">
        <f t="shared" si="21"/>
        <v>#DIV/0!</v>
      </c>
      <c r="AE37" s="45" t="e">
        <f t="shared" si="21"/>
        <v>#DIV/0!</v>
      </c>
      <c r="AF37" s="45" t="e">
        <f t="shared" si="21"/>
        <v>#DIV/0!</v>
      </c>
      <c r="AG37" s="45" t="e">
        <f t="shared" si="21"/>
        <v>#DIV/0!</v>
      </c>
      <c r="AH37" s="45" t="e">
        <f t="shared" si="21"/>
        <v>#DIV/0!</v>
      </c>
      <c r="AI37" s="45" t="e">
        <f t="shared" si="21"/>
        <v>#DIV/0!</v>
      </c>
      <c r="AJ37" s="45" t="e">
        <f t="shared" si="21"/>
        <v>#DIV/0!</v>
      </c>
      <c r="AK37" s="45" t="e">
        <f t="shared" si="21"/>
        <v>#DIV/0!</v>
      </c>
      <c r="AL37" s="45" t="e">
        <f t="shared" si="21"/>
        <v>#DIV/0!</v>
      </c>
      <c r="AM37" s="45" t="e">
        <f t="shared" si="21"/>
        <v>#DIV/0!</v>
      </c>
      <c r="AN37" s="45" t="e">
        <f t="shared" si="21"/>
        <v>#DIV/0!</v>
      </c>
      <c r="AO37" s="45" t="e">
        <f t="shared" si="21"/>
        <v>#DIV/0!</v>
      </c>
      <c r="AP37" s="45" t="e">
        <f t="shared" si="21"/>
        <v>#DIV/0!</v>
      </c>
      <c r="AQ37" s="45" t="e">
        <f t="shared" si="21"/>
        <v>#DIV/0!</v>
      </c>
      <c r="AR37" s="45" t="e">
        <f t="shared" si="21"/>
        <v>#DIV/0!</v>
      </c>
      <c r="AS37" s="45" t="e">
        <f t="shared" si="21"/>
        <v>#DIV/0!</v>
      </c>
      <c r="AT37" s="45" t="e">
        <f t="shared" si="21"/>
        <v>#DIV/0!</v>
      </c>
      <c r="AU37" s="45" t="e">
        <f t="shared" si="21"/>
        <v>#DIV/0!</v>
      </c>
      <c r="AV37" s="45" t="e">
        <f t="shared" si="21"/>
        <v>#DIV/0!</v>
      </c>
      <c r="AW37" s="45" t="e">
        <f t="shared" si="21"/>
        <v>#DIV/0!</v>
      </c>
      <c r="AX37" s="45" t="e">
        <f t="shared" si="21"/>
        <v>#DIV/0!</v>
      </c>
      <c r="AY37" s="45" t="e">
        <f t="shared" si="21"/>
        <v>#DIV/0!</v>
      </c>
      <c r="AZ37" s="45" t="e">
        <f t="shared" si="21"/>
        <v>#DIV/0!</v>
      </c>
      <c r="BA37" s="20"/>
      <c r="BM37" s="45" t="e">
        <f>SUM(#REF!)</f>
        <v>#REF!</v>
      </c>
    </row>
    <row r="38" spans="1:65" s="21" customFormat="1" ht="10.5" customHeight="1">
      <c r="A38" s="43"/>
      <c r="B38" s="44" t="s">
        <v>235</v>
      </c>
      <c r="C38" s="29" t="s">
        <v>90</v>
      </c>
      <c r="D38" s="18" t="s">
        <v>226</v>
      </c>
      <c r="E38" s="64" t="e">
        <f aca="true" t="shared" si="22" ref="E38:AZ38">E68</f>
        <v>#DIV/0!</v>
      </c>
      <c r="F38" s="64" t="e">
        <f t="shared" si="22"/>
        <v>#DIV/0!</v>
      </c>
      <c r="G38" s="64" t="e">
        <f t="shared" si="22"/>
        <v>#DIV/0!</v>
      </c>
      <c r="H38" s="64" t="e">
        <f t="shared" si="22"/>
        <v>#DIV/0!</v>
      </c>
      <c r="I38" s="64" t="e">
        <f t="shared" si="22"/>
        <v>#DIV/0!</v>
      </c>
      <c r="J38" s="64" t="e">
        <f t="shared" si="22"/>
        <v>#DIV/0!</v>
      </c>
      <c r="K38" s="64" t="e">
        <f t="shared" si="22"/>
        <v>#DIV/0!</v>
      </c>
      <c r="L38" s="64" t="e">
        <f t="shared" si="22"/>
        <v>#DIV/0!</v>
      </c>
      <c r="M38" s="64" t="e">
        <f t="shared" si="22"/>
        <v>#DIV/0!</v>
      </c>
      <c r="N38" s="64" t="e">
        <f t="shared" si="22"/>
        <v>#DIV/0!</v>
      </c>
      <c r="O38" s="64" t="e">
        <f t="shared" si="22"/>
        <v>#DIV/0!</v>
      </c>
      <c r="P38" s="64" t="e">
        <f t="shared" si="22"/>
        <v>#DIV/0!</v>
      </c>
      <c r="Q38" s="64" t="e">
        <f t="shared" si="22"/>
        <v>#DIV/0!</v>
      </c>
      <c r="R38" s="64" t="e">
        <f t="shared" si="22"/>
        <v>#DIV/0!</v>
      </c>
      <c r="S38" s="64" t="e">
        <f t="shared" si="22"/>
        <v>#DIV/0!</v>
      </c>
      <c r="T38" s="64" t="e">
        <f t="shared" si="22"/>
        <v>#DIV/0!</v>
      </c>
      <c r="U38" s="64" t="e">
        <f t="shared" si="22"/>
        <v>#DIV/0!</v>
      </c>
      <c r="V38" s="64" t="e">
        <f t="shared" si="22"/>
        <v>#DIV/0!</v>
      </c>
      <c r="W38" s="64" t="e">
        <f t="shared" si="22"/>
        <v>#DIV/0!</v>
      </c>
      <c r="X38" s="64" t="e">
        <f t="shared" si="22"/>
        <v>#DIV/0!</v>
      </c>
      <c r="Y38" s="64" t="e">
        <f t="shared" si="22"/>
        <v>#DIV/0!</v>
      </c>
      <c r="Z38" s="64" t="e">
        <f t="shared" si="22"/>
        <v>#DIV/0!</v>
      </c>
      <c r="AA38" s="64" t="e">
        <f t="shared" si="22"/>
        <v>#DIV/0!</v>
      </c>
      <c r="AB38" s="64" t="e">
        <f t="shared" si="22"/>
        <v>#DIV/0!</v>
      </c>
      <c r="AC38" s="64" t="e">
        <f t="shared" si="22"/>
        <v>#DIV/0!</v>
      </c>
      <c r="AD38" s="64" t="e">
        <f t="shared" si="22"/>
        <v>#DIV/0!</v>
      </c>
      <c r="AE38" s="64" t="e">
        <f t="shared" si="22"/>
        <v>#DIV/0!</v>
      </c>
      <c r="AF38" s="64" t="e">
        <f t="shared" si="22"/>
        <v>#DIV/0!</v>
      </c>
      <c r="AG38" s="64" t="e">
        <f t="shared" si="22"/>
        <v>#DIV/0!</v>
      </c>
      <c r="AH38" s="64" t="e">
        <f t="shared" si="22"/>
        <v>#DIV/0!</v>
      </c>
      <c r="AI38" s="64" t="e">
        <f t="shared" si="22"/>
        <v>#DIV/0!</v>
      </c>
      <c r="AJ38" s="64" t="e">
        <f t="shared" si="22"/>
        <v>#DIV/0!</v>
      </c>
      <c r="AK38" s="64" t="e">
        <f t="shared" si="22"/>
        <v>#DIV/0!</v>
      </c>
      <c r="AL38" s="64" t="e">
        <f t="shared" si="22"/>
        <v>#DIV/0!</v>
      </c>
      <c r="AM38" s="64" t="e">
        <f t="shared" si="22"/>
        <v>#DIV/0!</v>
      </c>
      <c r="AN38" s="64" t="e">
        <f t="shared" si="22"/>
        <v>#DIV/0!</v>
      </c>
      <c r="AO38" s="64" t="e">
        <f t="shared" si="22"/>
        <v>#DIV/0!</v>
      </c>
      <c r="AP38" s="64" t="e">
        <f t="shared" si="22"/>
        <v>#DIV/0!</v>
      </c>
      <c r="AQ38" s="64" t="e">
        <f t="shared" si="22"/>
        <v>#DIV/0!</v>
      </c>
      <c r="AR38" s="64" t="e">
        <f t="shared" si="22"/>
        <v>#DIV/0!</v>
      </c>
      <c r="AS38" s="64" t="e">
        <f t="shared" si="22"/>
        <v>#DIV/0!</v>
      </c>
      <c r="AT38" s="64" t="e">
        <f t="shared" si="22"/>
        <v>#DIV/0!</v>
      </c>
      <c r="AU38" s="64" t="e">
        <f t="shared" si="22"/>
        <v>#DIV/0!</v>
      </c>
      <c r="AV38" s="64" t="e">
        <f t="shared" si="22"/>
        <v>#DIV/0!</v>
      </c>
      <c r="AW38" s="64" t="e">
        <f t="shared" si="22"/>
        <v>#DIV/0!</v>
      </c>
      <c r="AX38" s="64" t="e">
        <f t="shared" si="22"/>
        <v>#DIV/0!</v>
      </c>
      <c r="AY38" s="64" t="e">
        <f t="shared" si="22"/>
        <v>#DIV/0!</v>
      </c>
      <c r="AZ38" s="64" t="e">
        <f t="shared" si="22"/>
        <v>#DIV/0!</v>
      </c>
      <c r="BA38" s="65"/>
      <c r="BM38" s="45"/>
    </row>
    <row r="39" spans="1:65" s="21" customFormat="1" ht="10.5" customHeight="1">
      <c r="A39" s="43"/>
      <c r="B39" s="44" t="s">
        <v>236</v>
      </c>
      <c r="C39" s="29" t="s">
        <v>74</v>
      </c>
      <c r="D39" s="18" t="s">
        <v>226</v>
      </c>
      <c r="E39" s="45" t="e">
        <f aca="true" t="shared" si="23" ref="E39:AZ39">E70</f>
        <v>#DIV/0!</v>
      </c>
      <c r="F39" s="45" t="e">
        <f t="shared" si="23"/>
        <v>#DIV/0!</v>
      </c>
      <c r="G39" s="45" t="e">
        <f t="shared" si="23"/>
        <v>#DIV/0!</v>
      </c>
      <c r="H39" s="45" t="e">
        <f t="shared" si="23"/>
        <v>#DIV/0!</v>
      </c>
      <c r="I39" s="45" t="e">
        <f t="shared" si="23"/>
        <v>#DIV/0!</v>
      </c>
      <c r="J39" s="45" t="e">
        <f t="shared" si="23"/>
        <v>#DIV/0!</v>
      </c>
      <c r="K39" s="45" t="e">
        <f t="shared" si="23"/>
        <v>#DIV/0!</v>
      </c>
      <c r="L39" s="45" t="e">
        <f t="shared" si="23"/>
        <v>#DIV/0!</v>
      </c>
      <c r="M39" s="45" t="e">
        <f t="shared" si="23"/>
        <v>#DIV/0!</v>
      </c>
      <c r="N39" s="45" t="e">
        <f t="shared" si="23"/>
        <v>#DIV/0!</v>
      </c>
      <c r="O39" s="45" t="e">
        <f t="shared" si="23"/>
        <v>#DIV/0!</v>
      </c>
      <c r="P39" s="45" t="e">
        <f t="shared" si="23"/>
        <v>#DIV/0!</v>
      </c>
      <c r="Q39" s="45" t="e">
        <f t="shared" si="23"/>
        <v>#DIV/0!</v>
      </c>
      <c r="R39" s="45" t="e">
        <f t="shared" si="23"/>
        <v>#DIV/0!</v>
      </c>
      <c r="S39" s="45" t="e">
        <f t="shared" si="23"/>
        <v>#DIV/0!</v>
      </c>
      <c r="T39" s="45" t="e">
        <f t="shared" si="23"/>
        <v>#DIV/0!</v>
      </c>
      <c r="U39" s="45" t="e">
        <f t="shared" si="23"/>
        <v>#DIV/0!</v>
      </c>
      <c r="V39" s="45" t="e">
        <f t="shared" si="23"/>
        <v>#DIV/0!</v>
      </c>
      <c r="W39" s="45" t="e">
        <f t="shared" si="23"/>
        <v>#DIV/0!</v>
      </c>
      <c r="X39" s="45" t="e">
        <f t="shared" si="23"/>
        <v>#DIV/0!</v>
      </c>
      <c r="Y39" s="45" t="e">
        <f t="shared" si="23"/>
        <v>#DIV/0!</v>
      </c>
      <c r="Z39" s="45" t="e">
        <f t="shared" si="23"/>
        <v>#DIV/0!</v>
      </c>
      <c r="AA39" s="45" t="e">
        <f t="shared" si="23"/>
        <v>#DIV/0!</v>
      </c>
      <c r="AB39" s="45" t="e">
        <f t="shared" si="23"/>
        <v>#DIV/0!</v>
      </c>
      <c r="AC39" s="45" t="e">
        <f t="shared" si="23"/>
        <v>#DIV/0!</v>
      </c>
      <c r="AD39" s="45" t="e">
        <f t="shared" si="23"/>
        <v>#DIV/0!</v>
      </c>
      <c r="AE39" s="45" t="e">
        <f t="shared" si="23"/>
        <v>#DIV/0!</v>
      </c>
      <c r="AF39" s="45" t="e">
        <f t="shared" si="23"/>
        <v>#DIV/0!</v>
      </c>
      <c r="AG39" s="45" t="e">
        <f t="shared" si="23"/>
        <v>#DIV/0!</v>
      </c>
      <c r="AH39" s="45" t="e">
        <f t="shared" si="23"/>
        <v>#DIV/0!</v>
      </c>
      <c r="AI39" s="45" t="e">
        <f t="shared" si="23"/>
        <v>#DIV/0!</v>
      </c>
      <c r="AJ39" s="45" t="e">
        <f t="shared" si="23"/>
        <v>#DIV/0!</v>
      </c>
      <c r="AK39" s="45" t="e">
        <f t="shared" si="23"/>
        <v>#DIV/0!</v>
      </c>
      <c r="AL39" s="45" t="e">
        <f t="shared" si="23"/>
        <v>#DIV/0!</v>
      </c>
      <c r="AM39" s="45" t="e">
        <f t="shared" si="23"/>
        <v>#DIV/0!</v>
      </c>
      <c r="AN39" s="45" t="e">
        <f t="shared" si="23"/>
        <v>#DIV/0!</v>
      </c>
      <c r="AO39" s="45" t="e">
        <f t="shared" si="23"/>
        <v>#DIV/0!</v>
      </c>
      <c r="AP39" s="45" t="e">
        <f t="shared" si="23"/>
        <v>#DIV/0!</v>
      </c>
      <c r="AQ39" s="45" t="e">
        <f t="shared" si="23"/>
        <v>#DIV/0!</v>
      </c>
      <c r="AR39" s="45" t="e">
        <f t="shared" si="23"/>
        <v>#DIV/0!</v>
      </c>
      <c r="AS39" s="45" t="e">
        <f t="shared" si="23"/>
        <v>#DIV/0!</v>
      </c>
      <c r="AT39" s="45" t="e">
        <f t="shared" si="23"/>
        <v>#DIV/0!</v>
      </c>
      <c r="AU39" s="45" t="e">
        <f t="shared" si="23"/>
        <v>#DIV/0!</v>
      </c>
      <c r="AV39" s="45" t="e">
        <f t="shared" si="23"/>
        <v>#DIV/0!</v>
      </c>
      <c r="AW39" s="45" t="e">
        <f t="shared" si="23"/>
        <v>#DIV/0!</v>
      </c>
      <c r="AX39" s="45" t="e">
        <f t="shared" si="23"/>
        <v>#DIV/0!</v>
      </c>
      <c r="AY39" s="45" t="e">
        <f t="shared" si="23"/>
        <v>#DIV/0!</v>
      </c>
      <c r="AZ39" s="45" t="e">
        <f t="shared" si="23"/>
        <v>#DIV/0!</v>
      </c>
      <c r="BA39" s="20"/>
      <c r="BM39" s="45"/>
    </row>
    <row r="40" spans="1:65" s="21" customFormat="1" ht="10.5" customHeight="1">
      <c r="A40" s="43"/>
      <c r="B40" s="44" t="s">
        <v>237</v>
      </c>
      <c r="C40" s="29" t="s">
        <v>93</v>
      </c>
      <c r="D40" s="18" t="s">
        <v>238</v>
      </c>
      <c r="E40" s="66">
        <f aca="true" t="shared" si="24" ref="E40:AZ40">E74</f>
        <v>0</v>
      </c>
      <c r="F40" s="66">
        <f t="shared" si="24"/>
        <v>0</v>
      </c>
      <c r="G40" s="66">
        <f t="shared" si="24"/>
        <v>0</v>
      </c>
      <c r="H40" s="66">
        <f t="shared" si="24"/>
        <v>0</v>
      </c>
      <c r="I40" s="66">
        <f t="shared" si="24"/>
        <v>0</v>
      </c>
      <c r="J40" s="66">
        <f t="shared" si="24"/>
        <v>0</v>
      </c>
      <c r="K40" s="66">
        <f t="shared" si="24"/>
        <v>0</v>
      </c>
      <c r="L40" s="66">
        <f t="shared" si="24"/>
        <v>0</v>
      </c>
      <c r="M40" s="66">
        <f t="shared" si="24"/>
        <v>0</v>
      </c>
      <c r="N40" s="66">
        <f t="shared" si="24"/>
        <v>0</v>
      </c>
      <c r="O40" s="66">
        <f t="shared" si="24"/>
        <v>0</v>
      </c>
      <c r="P40" s="66">
        <f t="shared" si="24"/>
        <v>0</v>
      </c>
      <c r="Q40" s="66">
        <f t="shared" si="24"/>
        <v>0</v>
      </c>
      <c r="R40" s="66">
        <f t="shared" si="24"/>
        <v>0</v>
      </c>
      <c r="S40" s="66">
        <f t="shared" si="24"/>
        <v>0</v>
      </c>
      <c r="T40" s="66">
        <f t="shared" si="24"/>
        <v>0</v>
      </c>
      <c r="U40" s="66">
        <f t="shared" si="24"/>
        <v>0</v>
      </c>
      <c r="V40" s="66">
        <f t="shared" si="24"/>
        <v>0</v>
      </c>
      <c r="W40" s="66">
        <f t="shared" si="24"/>
        <v>0</v>
      </c>
      <c r="X40" s="66">
        <f t="shared" si="24"/>
        <v>0</v>
      </c>
      <c r="Y40" s="66">
        <f t="shared" si="24"/>
        <v>0</v>
      </c>
      <c r="Z40" s="66">
        <f t="shared" si="24"/>
        <v>0</v>
      </c>
      <c r="AA40" s="66">
        <f t="shared" si="24"/>
        <v>0</v>
      </c>
      <c r="AB40" s="66">
        <f t="shared" si="24"/>
        <v>0</v>
      </c>
      <c r="AC40" s="66">
        <f t="shared" si="24"/>
        <v>0</v>
      </c>
      <c r="AD40" s="66">
        <f t="shared" si="24"/>
        <v>0</v>
      </c>
      <c r="AE40" s="66">
        <f t="shared" si="24"/>
        <v>0</v>
      </c>
      <c r="AF40" s="66">
        <f t="shared" si="24"/>
        <v>0</v>
      </c>
      <c r="AG40" s="66">
        <f t="shared" si="24"/>
        <v>0</v>
      </c>
      <c r="AH40" s="66">
        <f t="shared" si="24"/>
        <v>0</v>
      </c>
      <c r="AI40" s="66">
        <f t="shared" si="24"/>
        <v>0</v>
      </c>
      <c r="AJ40" s="66">
        <f t="shared" si="24"/>
        <v>0</v>
      </c>
      <c r="AK40" s="66">
        <f t="shared" si="24"/>
        <v>0</v>
      </c>
      <c r="AL40" s="66">
        <f t="shared" si="24"/>
        <v>0</v>
      </c>
      <c r="AM40" s="66">
        <f t="shared" si="24"/>
        <v>0</v>
      </c>
      <c r="AN40" s="66">
        <f t="shared" si="24"/>
        <v>0</v>
      </c>
      <c r="AO40" s="66">
        <f t="shared" si="24"/>
        <v>0</v>
      </c>
      <c r="AP40" s="66">
        <f t="shared" si="24"/>
        <v>0</v>
      </c>
      <c r="AQ40" s="66">
        <f t="shared" si="24"/>
        <v>0</v>
      </c>
      <c r="AR40" s="66">
        <f t="shared" si="24"/>
        <v>0</v>
      </c>
      <c r="AS40" s="66">
        <f t="shared" si="24"/>
        <v>0</v>
      </c>
      <c r="AT40" s="66">
        <f t="shared" si="24"/>
        <v>0</v>
      </c>
      <c r="AU40" s="66">
        <f t="shared" si="24"/>
        <v>0</v>
      </c>
      <c r="AV40" s="66">
        <f t="shared" si="24"/>
        <v>0</v>
      </c>
      <c r="AW40" s="66">
        <f t="shared" si="24"/>
        <v>0</v>
      </c>
      <c r="AX40" s="66">
        <f t="shared" si="24"/>
        <v>0</v>
      </c>
      <c r="AY40" s="66">
        <f t="shared" si="24"/>
        <v>0</v>
      </c>
      <c r="AZ40" s="66">
        <f t="shared" si="24"/>
        <v>0</v>
      </c>
      <c r="BA40" s="67"/>
      <c r="BM40" s="45"/>
    </row>
    <row r="41" spans="1:65" s="21" customFormat="1" ht="10.5" customHeight="1" thickBot="1">
      <c r="A41" s="28"/>
      <c r="B41" s="68" t="s">
        <v>239</v>
      </c>
      <c r="C41" s="131" t="s">
        <v>95</v>
      </c>
      <c r="D41" s="132" t="s">
        <v>240</v>
      </c>
      <c r="E41" s="71" t="e">
        <f aca="true" t="shared" si="25" ref="E41:AZ41">ROUND(E37+E38-E39-E40,0)</f>
        <v>#DIV/0!</v>
      </c>
      <c r="F41" s="71" t="e">
        <f t="shared" si="25"/>
        <v>#DIV/0!</v>
      </c>
      <c r="G41" s="71" t="e">
        <f t="shared" si="25"/>
        <v>#DIV/0!</v>
      </c>
      <c r="H41" s="71" t="e">
        <f t="shared" si="25"/>
        <v>#DIV/0!</v>
      </c>
      <c r="I41" s="71" t="e">
        <f t="shared" si="25"/>
        <v>#DIV/0!</v>
      </c>
      <c r="J41" s="71" t="e">
        <f t="shared" si="25"/>
        <v>#DIV/0!</v>
      </c>
      <c r="K41" s="71" t="e">
        <f t="shared" si="25"/>
        <v>#DIV/0!</v>
      </c>
      <c r="L41" s="71" t="e">
        <f t="shared" si="25"/>
        <v>#DIV/0!</v>
      </c>
      <c r="M41" s="71" t="e">
        <f t="shared" si="25"/>
        <v>#DIV/0!</v>
      </c>
      <c r="N41" s="71" t="e">
        <f t="shared" si="25"/>
        <v>#DIV/0!</v>
      </c>
      <c r="O41" s="71" t="e">
        <f t="shared" si="25"/>
        <v>#DIV/0!</v>
      </c>
      <c r="P41" s="71" t="e">
        <f t="shared" si="25"/>
        <v>#DIV/0!</v>
      </c>
      <c r="Q41" s="71" t="e">
        <f t="shared" si="25"/>
        <v>#DIV/0!</v>
      </c>
      <c r="R41" s="71" t="e">
        <f t="shared" si="25"/>
        <v>#DIV/0!</v>
      </c>
      <c r="S41" s="71" t="e">
        <f t="shared" si="25"/>
        <v>#DIV/0!</v>
      </c>
      <c r="T41" s="71" t="e">
        <f t="shared" si="25"/>
        <v>#DIV/0!</v>
      </c>
      <c r="U41" s="71" t="e">
        <f t="shared" si="25"/>
        <v>#DIV/0!</v>
      </c>
      <c r="V41" s="71" t="e">
        <f t="shared" si="25"/>
        <v>#DIV/0!</v>
      </c>
      <c r="W41" s="71" t="e">
        <f t="shared" si="25"/>
        <v>#DIV/0!</v>
      </c>
      <c r="X41" s="71" t="e">
        <f t="shared" si="25"/>
        <v>#DIV/0!</v>
      </c>
      <c r="Y41" s="71" t="e">
        <f t="shared" si="25"/>
        <v>#DIV/0!</v>
      </c>
      <c r="Z41" s="71" t="e">
        <f t="shared" si="25"/>
        <v>#DIV/0!</v>
      </c>
      <c r="AA41" s="71" t="e">
        <f t="shared" si="25"/>
        <v>#DIV/0!</v>
      </c>
      <c r="AB41" s="71" t="e">
        <f t="shared" si="25"/>
        <v>#DIV/0!</v>
      </c>
      <c r="AC41" s="71" t="e">
        <f t="shared" si="25"/>
        <v>#DIV/0!</v>
      </c>
      <c r="AD41" s="71" t="e">
        <f t="shared" si="25"/>
        <v>#DIV/0!</v>
      </c>
      <c r="AE41" s="71" t="e">
        <f t="shared" si="25"/>
        <v>#DIV/0!</v>
      </c>
      <c r="AF41" s="71" t="e">
        <f t="shared" si="25"/>
        <v>#DIV/0!</v>
      </c>
      <c r="AG41" s="71" t="e">
        <f t="shared" si="25"/>
        <v>#DIV/0!</v>
      </c>
      <c r="AH41" s="71" t="e">
        <f t="shared" si="25"/>
        <v>#DIV/0!</v>
      </c>
      <c r="AI41" s="71" t="e">
        <f t="shared" si="25"/>
        <v>#DIV/0!</v>
      </c>
      <c r="AJ41" s="71" t="e">
        <f t="shared" si="25"/>
        <v>#DIV/0!</v>
      </c>
      <c r="AK41" s="71" t="e">
        <f t="shared" si="25"/>
        <v>#DIV/0!</v>
      </c>
      <c r="AL41" s="71" t="e">
        <f t="shared" si="25"/>
        <v>#DIV/0!</v>
      </c>
      <c r="AM41" s="71" t="e">
        <f t="shared" si="25"/>
        <v>#DIV/0!</v>
      </c>
      <c r="AN41" s="71" t="e">
        <f t="shared" si="25"/>
        <v>#DIV/0!</v>
      </c>
      <c r="AO41" s="71" t="e">
        <f t="shared" si="25"/>
        <v>#DIV/0!</v>
      </c>
      <c r="AP41" s="71" t="e">
        <f t="shared" si="25"/>
        <v>#DIV/0!</v>
      </c>
      <c r="AQ41" s="71" t="e">
        <f t="shared" si="25"/>
        <v>#DIV/0!</v>
      </c>
      <c r="AR41" s="71" t="e">
        <f t="shared" si="25"/>
        <v>#DIV/0!</v>
      </c>
      <c r="AS41" s="71" t="e">
        <f t="shared" si="25"/>
        <v>#DIV/0!</v>
      </c>
      <c r="AT41" s="71" t="e">
        <f t="shared" si="25"/>
        <v>#DIV/0!</v>
      </c>
      <c r="AU41" s="71" t="e">
        <f t="shared" si="25"/>
        <v>#DIV/0!</v>
      </c>
      <c r="AV41" s="71" t="e">
        <f t="shared" si="25"/>
        <v>#DIV/0!</v>
      </c>
      <c r="AW41" s="71" t="e">
        <f t="shared" si="25"/>
        <v>#DIV/0!</v>
      </c>
      <c r="AX41" s="71" t="e">
        <f t="shared" si="25"/>
        <v>#DIV/0!</v>
      </c>
      <c r="AY41" s="71" t="e">
        <f t="shared" si="25"/>
        <v>#DIV/0!</v>
      </c>
      <c r="AZ41" s="71" t="e">
        <f t="shared" si="25"/>
        <v>#DIV/0!</v>
      </c>
      <c r="BA41" s="72"/>
      <c r="BM41" s="45"/>
    </row>
    <row r="42" spans="1:65" s="21" customFormat="1" ht="10.5" customHeight="1" thickTop="1">
      <c r="A42" s="73" t="s">
        <v>96</v>
      </c>
      <c r="B42" s="74" t="s">
        <v>97</v>
      </c>
      <c r="C42" s="75" t="s">
        <v>37</v>
      </c>
      <c r="D42" s="133" t="s">
        <v>240</v>
      </c>
      <c r="E42" s="77">
        <f aca="true" t="shared" si="26" ref="E42:AZ42">E12</f>
        <v>0</v>
      </c>
      <c r="F42" s="77">
        <f t="shared" si="26"/>
        <v>0</v>
      </c>
      <c r="G42" s="77">
        <f t="shared" si="26"/>
        <v>0</v>
      </c>
      <c r="H42" s="77">
        <f t="shared" si="26"/>
        <v>0</v>
      </c>
      <c r="I42" s="77">
        <f t="shared" si="26"/>
        <v>0</v>
      </c>
      <c r="J42" s="77">
        <f t="shared" si="26"/>
        <v>0</v>
      </c>
      <c r="K42" s="77">
        <f t="shared" si="26"/>
        <v>0</v>
      </c>
      <c r="L42" s="77">
        <f t="shared" si="26"/>
        <v>0</v>
      </c>
      <c r="M42" s="77">
        <f t="shared" si="26"/>
        <v>0</v>
      </c>
      <c r="N42" s="77">
        <f t="shared" si="26"/>
        <v>0</v>
      </c>
      <c r="O42" s="77">
        <f t="shared" si="26"/>
        <v>0</v>
      </c>
      <c r="P42" s="77">
        <f t="shared" si="26"/>
        <v>0</v>
      </c>
      <c r="Q42" s="77">
        <f t="shared" si="26"/>
        <v>0</v>
      </c>
      <c r="R42" s="77">
        <f t="shared" si="26"/>
        <v>0</v>
      </c>
      <c r="S42" s="77">
        <f t="shared" si="26"/>
        <v>0</v>
      </c>
      <c r="T42" s="77">
        <f t="shared" si="26"/>
        <v>0</v>
      </c>
      <c r="U42" s="77">
        <f t="shared" si="26"/>
        <v>0</v>
      </c>
      <c r="V42" s="77">
        <f t="shared" si="26"/>
        <v>0</v>
      </c>
      <c r="W42" s="77">
        <f t="shared" si="26"/>
        <v>0</v>
      </c>
      <c r="X42" s="77">
        <f t="shared" si="26"/>
        <v>0</v>
      </c>
      <c r="Y42" s="77">
        <f t="shared" si="26"/>
        <v>0</v>
      </c>
      <c r="Z42" s="77">
        <f t="shared" si="26"/>
        <v>0</v>
      </c>
      <c r="AA42" s="77">
        <f t="shared" si="26"/>
        <v>0</v>
      </c>
      <c r="AB42" s="77">
        <f t="shared" si="26"/>
        <v>0</v>
      </c>
      <c r="AC42" s="77">
        <f t="shared" si="26"/>
        <v>0</v>
      </c>
      <c r="AD42" s="77">
        <f t="shared" si="26"/>
        <v>0</v>
      </c>
      <c r="AE42" s="77">
        <f t="shared" si="26"/>
        <v>0</v>
      </c>
      <c r="AF42" s="77">
        <f t="shared" si="26"/>
        <v>0</v>
      </c>
      <c r="AG42" s="77">
        <f t="shared" si="26"/>
        <v>0</v>
      </c>
      <c r="AH42" s="77">
        <f t="shared" si="26"/>
        <v>0</v>
      </c>
      <c r="AI42" s="77">
        <f t="shared" si="26"/>
        <v>0</v>
      </c>
      <c r="AJ42" s="77">
        <f t="shared" si="26"/>
        <v>0</v>
      </c>
      <c r="AK42" s="77">
        <f t="shared" si="26"/>
        <v>0</v>
      </c>
      <c r="AL42" s="77">
        <f t="shared" si="26"/>
        <v>0</v>
      </c>
      <c r="AM42" s="77">
        <f t="shared" si="26"/>
        <v>0</v>
      </c>
      <c r="AN42" s="77">
        <f t="shared" si="26"/>
        <v>0</v>
      </c>
      <c r="AO42" s="77">
        <f t="shared" si="26"/>
        <v>0</v>
      </c>
      <c r="AP42" s="77">
        <f t="shared" si="26"/>
        <v>0</v>
      </c>
      <c r="AQ42" s="77">
        <f t="shared" si="26"/>
        <v>0</v>
      </c>
      <c r="AR42" s="77">
        <f t="shared" si="26"/>
        <v>0</v>
      </c>
      <c r="AS42" s="77">
        <f t="shared" si="26"/>
        <v>0</v>
      </c>
      <c r="AT42" s="77">
        <f t="shared" si="26"/>
        <v>0</v>
      </c>
      <c r="AU42" s="77">
        <f t="shared" si="26"/>
        <v>0</v>
      </c>
      <c r="AV42" s="77">
        <f t="shared" si="26"/>
        <v>0</v>
      </c>
      <c r="AW42" s="77">
        <f t="shared" si="26"/>
        <v>0</v>
      </c>
      <c r="AX42" s="77">
        <f t="shared" si="26"/>
        <v>0</v>
      </c>
      <c r="AY42" s="77">
        <f t="shared" si="26"/>
        <v>0</v>
      </c>
      <c r="AZ42" s="77">
        <f t="shared" si="26"/>
        <v>0</v>
      </c>
      <c r="BA42" s="78"/>
      <c r="BM42" s="45" t="e">
        <f>BM10+#REF!+BM32+#REF!+#REF!+#REF!</f>
        <v>#REF!</v>
      </c>
    </row>
    <row r="43" spans="1:65" s="21" customFormat="1" ht="10.5" customHeight="1">
      <c r="A43" s="43"/>
      <c r="B43" s="44" t="s">
        <v>241</v>
      </c>
      <c r="C43" s="29" t="s">
        <v>76</v>
      </c>
      <c r="D43" s="18" t="s">
        <v>226</v>
      </c>
      <c r="E43" s="45" t="e">
        <f aca="true" t="shared" si="27" ref="E43:AZ43">E32</f>
        <v>#DIV/0!</v>
      </c>
      <c r="F43" s="45" t="e">
        <f t="shared" si="27"/>
        <v>#DIV/0!</v>
      </c>
      <c r="G43" s="45" t="e">
        <f t="shared" si="27"/>
        <v>#DIV/0!</v>
      </c>
      <c r="H43" s="45" t="e">
        <f t="shared" si="27"/>
        <v>#DIV/0!</v>
      </c>
      <c r="I43" s="45" t="e">
        <f t="shared" si="27"/>
        <v>#DIV/0!</v>
      </c>
      <c r="J43" s="45" t="e">
        <f t="shared" si="27"/>
        <v>#DIV/0!</v>
      </c>
      <c r="K43" s="45" t="e">
        <f t="shared" si="27"/>
        <v>#DIV/0!</v>
      </c>
      <c r="L43" s="45" t="e">
        <f t="shared" si="27"/>
        <v>#DIV/0!</v>
      </c>
      <c r="M43" s="45" t="e">
        <f t="shared" si="27"/>
        <v>#DIV/0!</v>
      </c>
      <c r="N43" s="45" t="e">
        <f t="shared" si="27"/>
        <v>#DIV/0!</v>
      </c>
      <c r="O43" s="45" t="e">
        <f t="shared" si="27"/>
        <v>#DIV/0!</v>
      </c>
      <c r="P43" s="45" t="e">
        <f t="shared" si="27"/>
        <v>#DIV/0!</v>
      </c>
      <c r="Q43" s="45" t="e">
        <f t="shared" si="27"/>
        <v>#DIV/0!</v>
      </c>
      <c r="R43" s="45" t="e">
        <f t="shared" si="27"/>
        <v>#DIV/0!</v>
      </c>
      <c r="S43" s="45" t="e">
        <f t="shared" si="27"/>
        <v>#DIV/0!</v>
      </c>
      <c r="T43" s="45" t="e">
        <f t="shared" si="27"/>
        <v>#DIV/0!</v>
      </c>
      <c r="U43" s="45" t="e">
        <f t="shared" si="27"/>
        <v>#DIV/0!</v>
      </c>
      <c r="V43" s="45" t="e">
        <f t="shared" si="27"/>
        <v>#DIV/0!</v>
      </c>
      <c r="W43" s="45" t="e">
        <f t="shared" si="27"/>
        <v>#DIV/0!</v>
      </c>
      <c r="X43" s="45" t="e">
        <f t="shared" si="27"/>
        <v>#DIV/0!</v>
      </c>
      <c r="Y43" s="45" t="e">
        <f t="shared" si="27"/>
        <v>#DIV/0!</v>
      </c>
      <c r="Z43" s="45" t="e">
        <f t="shared" si="27"/>
        <v>#DIV/0!</v>
      </c>
      <c r="AA43" s="45" t="e">
        <f t="shared" si="27"/>
        <v>#DIV/0!</v>
      </c>
      <c r="AB43" s="45" t="e">
        <f t="shared" si="27"/>
        <v>#DIV/0!</v>
      </c>
      <c r="AC43" s="45" t="e">
        <f t="shared" si="27"/>
        <v>#DIV/0!</v>
      </c>
      <c r="AD43" s="45" t="e">
        <f t="shared" si="27"/>
        <v>#DIV/0!</v>
      </c>
      <c r="AE43" s="45" t="e">
        <f t="shared" si="27"/>
        <v>#DIV/0!</v>
      </c>
      <c r="AF43" s="45" t="e">
        <f t="shared" si="27"/>
        <v>#DIV/0!</v>
      </c>
      <c r="AG43" s="45" t="e">
        <f t="shared" si="27"/>
        <v>#DIV/0!</v>
      </c>
      <c r="AH43" s="45" t="e">
        <f t="shared" si="27"/>
        <v>#DIV/0!</v>
      </c>
      <c r="AI43" s="45" t="e">
        <f t="shared" si="27"/>
        <v>#DIV/0!</v>
      </c>
      <c r="AJ43" s="45" t="e">
        <f t="shared" si="27"/>
        <v>#DIV/0!</v>
      </c>
      <c r="AK43" s="45" t="e">
        <f t="shared" si="27"/>
        <v>#DIV/0!</v>
      </c>
      <c r="AL43" s="45" t="e">
        <f t="shared" si="27"/>
        <v>#DIV/0!</v>
      </c>
      <c r="AM43" s="45" t="e">
        <f t="shared" si="27"/>
        <v>#DIV/0!</v>
      </c>
      <c r="AN43" s="45" t="e">
        <f t="shared" si="27"/>
        <v>#DIV/0!</v>
      </c>
      <c r="AO43" s="45" t="e">
        <f t="shared" si="27"/>
        <v>#DIV/0!</v>
      </c>
      <c r="AP43" s="45" t="e">
        <f t="shared" si="27"/>
        <v>#DIV/0!</v>
      </c>
      <c r="AQ43" s="45" t="e">
        <f t="shared" si="27"/>
        <v>#DIV/0!</v>
      </c>
      <c r="AR43" s="45" t="e">
        <f t="shared" si="27"/>
        <v>#DIV/0!</v>
      </c>
      <c r="AS43" s="45" t="e">
        <f t="shared" si="27"/>
        <v>#DIV/0!</v>
      </c>
      <c r="AT43" s="45" t="e">
        <f t="shared" si="27"/>
        <v>#DIV/0!</v>
      </c>
      <c r="AU43" s="45" t="e">
        <f t="shared" si="27"/>
        <v>#DIV/0!</v>
      </c>
      <c r="AV43" s="45" t="e">
        <f t="shared" si="27"/>
        <v>#DIV/0!</v>
      </c>
      <c r="AW43" s="45" t="e">
        <f t="shared" si="27"/>
        <v>#DIV/0!</v>
      </c>
      <c r="AX43" s="45" t="e">
        <f t="shared" si="27"/>
        <v>#DIV/0!</v>
      </c>
      <c r="AY43" s="45" t="e">
        <f t="shared" si="27"/>
        <v>#DIV/0!</v>
      </c>
      <c r="AZ43" s="45" t="e">
        <f t="shared" si="27"/>
        <v>#DIV/0!</v>
      </c>
      <c r="BA43" s="20"/>
      <c r="BM43" s="45" t="e">
        <f>#REF!*#REF!*8*24/BM38/1000</f>
        <v>#REF!</v>
      </c>
    </row>
    <row r="44" spans="1:65" s="21" customFormat="1" ht="10.5" customHeight="1">
      <c r="A44" s="60"/>
      <c r="B44" s="44" t="s">
        <v>232</v>
      </c>
      <c r="C44" s="29" t="s">
        <v>80</v>
      </c>
      <c r="D44" s="18" t="s">
        <v>233</v>
      </c>
      <c r="E44" s="62">
        <f aca="true" t="shared" si="28" ref="E44:AZ44">E34</f>
        <v>0</v>
      </c>
      <c r="F44" s="62">
        <f t="shared" si="28"/>
        <v>0</v>
      </c>
      <c r="G44" s="62">
        <f t="shared" si="28"/>
        <v>0</v>
      </c>
      <c r="H44" s="62">
        <f t="shared" si="28"/>
        <v>0</v>
      </c>
      <c r="I44" s="62">
        <f t="shared" si="28"/>
        <v>0</v>
      </c>
      <c r="J44" s="62">
        <f t="shared" si="28"/>
        <v>0</v>
      </c>
      <c r="K44" s="62">
        <f t="shared" si="28"/>
        <v>0</v>
      </c>
      <c r="L44" s="62">
        <f t="shared" si="28"/>
        <v>0</v>
      </c>
      <c r="M44" s="62">
        <f t="shared" si="28"/>
        <v>0</v>
      </c>
      <c r="N44" s="62">
        <f t="shared" si="28"/>
        <v>0</v>
      </c>
      <c r="O44" s="62">
        <f t="shared" si="28"/>
        <v>0</v>
      </c>
      <c r="P44" s="62">
        <f t="shared" si="28"/>
        <v>0</v>
      </c>
      <c r="Q44" s="62">
        <f t="shared" si="28"/>
        <v>0</v>
      </c>
      <c r="R44" s="62">
        <f t="shared" si="28"/>
        <v>0</v>
      </c>
      <c r="S44" s="62">
        <f t="shared" si="28"/>
        <v>0</v>
      </c>
      <c r="T44" s="62">
        <f t="shared" si="28"/>
        <v>0</v>
      </c>
      <c r="U44" s="62">
        <f t="shared" si="28"/>
        <v>0</v>
      </c>
      <c r="V44" s="62">
        <f t="shared" si="28"/>
        <v>0</v>
      </c>
      <c r="W44" s="62">
        <f t="shared" si="28"/>
        <v>0</v>
      </c>
      <c r="X44" s="62">
        <f t="shared" si="28"/>
        <v>0</v>
      </c>
      <c r="Y44" s="62">
        <f t="shared" si="28"/>
        <v>0</v>
      </c>
      <c r="Z44" s="62">
        <f t="shared" si="28"/>
        <v>0</v>
      </c>
      <c r="AA44" s="62">
        <f t="shared" si="28"/>
        <v>0</v>
      </c>
      <c r="AB44" s="62">
        <f t="shared" si="28"/>
        <v>0</v>
      </c>
      <c r="AC44" s="62">
        <f t="shared" si="28"/>
        <v>0</v>
      </c>
      <c r="AD44" s="62">
        <f t="shared" si="28"/>
        <v>0</v>
      </c>
      <c r="AE44" s="62">
        <f t="shared" si="28"/>
        <v>0</v>
      </c>
      <c r="AF44" s="62">
        <f t="shared" si="28"/>
        <v>0</v>
      </c>
      <c r="AG44" s="62">
        <f t="shared" si="28"/>
        <v>0</v>
      </c>
      <c r="AH44" s="62">
        <f t="shared" si="28"/>
        <v>0</v>
      </c>
      <c r="AI44" s="62">
        <f t="shared" si="28"/>
        <v>0</v>
      </c>
      <c r="AJ44" s="62">
        <f t="shared" si="28"/>
        <v>0</v>
      </c>
      <c r="AK44" s="62">
        <f t="shared" si="28"/>
        <v>0</v>
      </c>
      <c r="AL44" s="62">
        <f t="shared" si="28"/>
        <v>0</v>
      </c>
      <c r="AM44" s="62">
        <f t="shared" si="28"/>
        <v>0</v>
      </c>
      <c r="AN44" s="62">
        <f t="shared" si="28"/>
        <v>0</v>
      </c>
      <c r="AO44" s="62">
        <f t="shared" si="28"/>
        <v>0</v>
      </c>
      <c r="AP44" s="62">
        <f t="shared" si="28"/>
        <v>0</v>
      </c>
      <c r="AQ44" s="62">
        <f t="shared" si="28"/>
        <v>0</v>
      </c>
      <c r="AR44" s="62">
        <f t="shared" si="28"/>
        <v>0</v>
      </c>
      <c r="AS44" s="62">
        <f t="shared" si="28"/>
        <v>0</v>
      </c>
      <c r="AT44" s="62">
        <f t="shared" si="28"/>
        <v>0</v>
      </c>
      <c r="AU44" s="62">
        <f t="shared" si="28"/>
        <v>0</v>
      </c>
      <c r="AV44" s="62">
        <f t="shared" si="28"/>
        <v>0</v>
      </c>
      <c r="AW44" s="62">
        <f t="shared" si="28"/>
        <v>0</v>
      </c>
      <c r="AX44" s="62">
        <f t="shared" si="28"/>
        <v>0</v>
      </c>
      <c r="AY44" s="62">
        <f t="shared" si="28"/>
        <v>0</v>
      </c>
      <c r="AZ44" s="62">
        <f t="shared" si="28"/>
        <v>0</v>
      </c>
      <c r="BA44" s="63"/>
      <c r="BM44" s="45"/>
    </row>
    <row r="45" spans="1:65" s="21" customFormat="1" ht="10.5" customHeight="1">
      <c r="A45" s="43"/>
      <c r="B45" s="44" t="s">
        <v>242</v>
      </c>
      <c r="C45" s="29" t="s">
        <v>68</v>
      </c>
      <c r="D45" s="18" t="s">
        <v>228</v>
      </c>
      <c r="E45" s="32" t="e">
        <f aca="true" t="shared" si="29" ref="E45:AZ45">ROUND((E48-E52)*(E46/100),0)</f>
        <v>#DIV/0!</v>
      </c>
      <c r="F45" s="32" t="e">
        <f t="shared" si="29"/>
        <v>#DIV/0!</v>
      </c>
      <c r="G45" s="32" t="e">
        <f t="shared" si="29"/>
        <v>#DIV/0!</v>
      </c>
      <c r="H45" s="32" t="e">
        <f t="shared" si="29"/>
        <v>#DIV/0!</v>
      </c>
      <c r="I45" s="32" t="e">
        <f t="shared" si="29"/>
        <v>#DIV/0!</v>
      </c>
      <c r="J45" s="32" t="e">
        <f t="shared" si="29"/>
        <v>#DIV/0!</v>
      </c>
      <c r="K45" s="32" t="e">
        <f t="shared" si="29"/>
        <v>#DIV/0!</v>
      </c>
      <c r="L45" s="32" t="e">
        <f t="shared" si="29"/>
        <v>#DIV/0!</v>
      </c>
      <c r="M45" s="32" t="e">
        <f t="shared" si="29"/>
        <v>#DIV/0!</v>
      </c>
      <c r="N45" s="32" t="e">
        <f t="shared" si="29"/>
        <v>#DIV/0!</v>
      </c>
      <c r="O45" s="32" t="e">
        <f t="shared" si="29"/>
        <v>#DIV/0!</v>
      </c>
      <c r="P45" s="32" t="e">
        <f t="shared" si="29"/>
        <v>#DIV/0!</v>
      </c>
      <c r="Q45" s="32" t="e">
        <f t="shared" si="29"/>
        <v>#DIV/0!</v>
      </c>
      <c r="R45" s="32" t="e">
        <f t="shared" si="29"/>
        <v>#DIV/0!</v>
      </c>
      <c r="S45" s="32" t="e">
        <f t="shared" si="29"/>
        <v>#DIV/0!</v>
      </c>
      <c r="T45" s="32" t="e">
        <f t="shared" si="29"/>
        <v>#DIV/0!</v>
      </c>
      <c r="U45" s="32" t="e">
        <f t="shared" si="29"/>
        <v>#DIV/0!</v>
      </c>
      <c r="V45" s="32" t="e">
        <f t="shared" si="29"/>
        <v>#DIV/0!</v>
      </c>
      <c r="W45" s="32" t="e">
        <f t="shared" si="29"/>
        <v>#DIV/0!</v>
      </c>
      <c r="X45" s="32" t="e">
        <f t="shared" si="29"/>
        <v>#DIV/0!</v>
      </c>
      <c r="Y45" s="32" t="e">
        <f t="shared" si="29"/>
        <v>#DIV/0!</v>
      </c>
      <c r="Z45" s="32" t="e">
        <f t="shared" si="29"/>
        <v>#DIV/0!</v>
      </c>
      <c r="AA45" s="32" t="e">
        <f t="shared" si="29"/>
        <v>#DIV/0!</v>
      </c>
      <c r="AB45" s="32" t="e">
        <f t="shared" si="29"/>
        <v>#DIV/0!</v>
      </c>
      <c r="AC45" s="32" t="e">
        <f t="shared" si="29"/>
        <v>#DIV/0!</v>
      </c>
      <c r="AD45" s="32" t="e">
        <f t="shared" si="29"/>
        <v>#DIV/0!</v>
      </c>
      <c r="AE45" s="32" t="e">
        <f t="shared" si="29"/>
        <v>#DIV/0!</v>
      </c>
      <c r="AF45" s="32" t="e">
        <f t="shared" si="29"/>
        <v>#DIV/0!</v>
      </c>
      <c r="AG45" s="32" t="e">
        <f t="shared" si="29"/>
        <v>#DIV/0!</v>
      </c>
      <c r="AH45" s="32" t="e">
        <f t="shared" si="29"/>
        <v>#DIV/0!</v>
      </c>
      <c r="AI45" s="32" t="e">
        <f t="shared" si="29"/>
        <v>#DIV/0!</v>
      </c>
      <c r="AJ45" s="32" t="e">
        <f t="shared" si="29"/>
        <v>#DIV/0!</v>
      </c>
      <c r="AK45" s="32" t="e">
        <f t="shared" si="29"/>
        <v>#DIV/0!</v>
      </c>
      <c r="AL45" s="32" t="e">
        <f t="shared" si="29"/>
        <v>#DIV/0!</v>
      </c>
      <c r="AM45" s="32" t="e">
        <f t="shared" si="29"/>
        <v>#DIV/0!</v>
      </c>
      <c r="AN45" s="32" t="e">
        <f t="shared" si="29"/>
        <v>#DIV/0!</v>
      </c>
      <c r="AO45" s="32" t="e">
        <f t="shared" si="29"/>
        <v>#DIV/0!</v>
      </c>
      <c r="AP45" s="32" t="e">
        <f t="shared" si="29"/>
        <v>#DIV/0!</v>
      </c>
      <c r="AQ45" s="32" t="e">
        <f t="shared" si="29"/>
        <v>#DIV/0!</v>
      </c>
      <c r="AR45" s="32" t="e">
        <f t="shared" si="29"/>
        <v>#DIV/0!</v>
      </c>
      <c r="AS45" s="32" t="e">
        <f t="shared" si="29"/>
        <v>#DIV/0!</v>
      </c>
      <c r="AT45" s="32" t="e">
        <f t="shared" si="29"/>
        <v>#DIV/0!</v>
      </c>
      <c r="AU45" s="32" t="e">
        <f t="shared" si="29"/>
        <v>#DIV/0!</v>
      </c>
      <c r="AV45" s="32" t="e">
        <f t="shared" si="29"/>
        <v>#DIV/0!</v>
      </c>
      <c r="AW45" s="32" t="e">
        <f t="shared" si="29"/>
        <v>#DIV/0!</v>
      </c>
      <c r="AX45" s="32" t="e">
        <f t="shared" si="29"/>
        <v>#DIV/0!</v>
      </c>
      <c r="AY45" s="32" t="e">
        <f t="shared" si="29"/>
        <v>#DIV/0!</v>
      </c>
      <c r="AZ45" s="32" t="e">
        <f t="shared" si="29"/>
        <v>#DIV/0!</v>
      </c>
      <c r="BA45" s="33"/>
      <c r="BM45" s="45" t="e">
        <f>#REF!*#REF!*8*24/BM41/1000</f>
        <v>#REF!</v>
      </c>
    </row>
    <row r="46" spans="1:65" ht="10.5" customHeight="1">
      <c r="A46" s="40"/>
      <c r="B46" s="3"/>
      <c r="C46" s="36" t="s">
        <v>69</v>
      </c>
      <c r="D46" s="37" t="s">
        <v>70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9"/>
      <c r="BM46" s="95"/>
    </row>
    <row r="47" spans="1:65" s="21" customFormat="1" ht="10.5" customHeight="1">
      <c r="A47" s="43"/>
      <c r="B47" s="44" t="s">
        <v>12</v>
      </c>
      <c r="C47" s="29" t="s">
        <v>76</v>
      </c>
      <c r="D47" s="18" t="s">
        <v>226</v>
      </c>
      <c r="E47" s="45" t="e">
        <f aca="true" t="shared" si="30" ref="E47:AZ47">E71</f>
        <v>#DIV/0!</v>
      </c>
      <c r="F47" s="45" t="e">
        <f t="shared" si="30"/>
        <v>#DIV/0!</v>
      </c>
      <c r="G47" s="45" t="e">
        <f t="shared" si="30"/>
        <v>#DIV/0!</v>
      </c>
      <c r="H47" s="45" t="e">
        <f t="shared" si="30"/>
        <v>#DIV/0!</v>
      </c>
      <c r="I47" s="45" t="e">
        <f t="shared" si="30"/>
        <v>#DIV/0!</v>
      </c>
      <c r="J47" s="45" t="e">
        <f t="shared" si="30"/>
        <v>#DIV/0!</v>
      </c>
      <c r="K47" s="45" t="e">
        <f t="shared" si="30"/>
        <v>#DIV/0!</v>
      </c>
      <c r="L47" s="45" t="e">
        <f t="shared" si="30"/>
        <v>#DIV/0!</v>
      </c>
      <c r="M47" s="45" t="e">
        <f t="shared" si="30"/>
        <v>#DIV/0!</v>
      </c>
      <c r="N47" s="45" t="e">
        <f t="shared" si="30"/>
        <v>#DIV/0!</v>
      </c>
      <c r="O47" s="45" t="e">
        <f t="shared" si="30"/>
        <v>#DIV/0!</v>
      </c>
      <c r="P47" s="45" t="e">
        <f t="shared" si="30"/>
        <v>#DIV/0!</v>
      </c>
      <c r="Q47" s="45" t="e">
        <f t="shared" si="30"/>
        <v>#DIV/0!</v>
      </c>
      <c r="R47" s="45" t="e">
        <f t="shared" si="30"/>
        <v>#DIV/0!</v>
      </c>
      <c r="S47" s="45" t="e">
        <f t="shared" si="30"/>
        <v>#DIV/0!</v>
      </c>
      <c r="T47" s="45" t="e">
        <f t="shared" si="30"/>
        <v>#DIV/0!</v>
      </c>
      <c r="U47" s="45" t="e">
        <f t="shared" si="30"/>
        <v>#DIV/0!</v>
      </c>
      <c r="V47" s="45" t="e">
        <f t="shared" si="30"/>
        <v>#DIV/0!</v>
      </c>
      <c r="W47" s="45" t="e">
        <f t="shared" si="30"/>
        <v>#DIV/0!</v>
      </c>
      <c r="X47" s="45" t="e">
        <f t="shared" si="30"/>
        <v>#DIV/0!</v>
      </c>
      <c r="Y47" s="45" t="e">
        <f t="shared" si="30"/>
        <v>#DIV/0!</v>
      </c>
      <c r="Z47" s="45" t="e">
        <f t="shared" si="30"/>
        <v>#DIV/0!</v>
      </c>
      <c r="AA47" s="45" t="e">
        <f t="shared" si="30"/>
        <v>#DIV/0!</v>
      </c>
      <c r="AB47" s="45" t="e">
        <f t="shared" si="30"/>
        <v>#DIV/0!</v>
      </c>
      <c r="AC47" s="45" t="e">
        <f t="shared" si="30"/>
        <v>#DIV/0!</v>
      </c>
      <c r="AD47" s="45" t="e">
        <f t="shared" si="30"/>
        <v>#DIV/0!</v>
      </c>
      <c r="AE47" s="45" t="e">
        <f t="shared" si="30"/>
        <v>#DIV/0!</v>
      </c>
      <c r="AF47" s="45" t="e">
        <f t="shared" si="30"/>
        <v>#DIV/0!</v>
      </c>
      <c r="AG47" s="45" t="e">
        <f t="shared" si="30"/>
        <v>#DIV/0!</v>
      </c>
      <c r="AH47" s="45" t="e">
        <f t="shared" si="30"/>
        <v>#DIV/0!</v>
      </c>
      <c r="AI47" s="45" t="e">
        <f t="shared" si="30"/>
        <v>#DIV/0!</v>
      </c>
      <c r="AJ47" s="45" t="e">
        <f t="shared" si="30"/>
        <v>#DIV/0!</v>
      </c>
      <c r="AK47" s="45" t="e">
        <f t="shared" si="30"/>
        <v>#DIV/0!</v>
      </c>
      <c r="AL47" s="45" t="e">
        <f t="shared" si="30"/>
        <v>#DIV/0!</v>
      </c>
      <c r="AM47" s="45" t="e">
        <f t="shared" si="30"/>
        <v>#DIV/0!</v>
      </c>
      <c r="AN47" s="45" t="e">
        <f t="shared" si="30"/>
        <v>#DIV/0!</v>
      </c>
      <c r="AO47" s="45" t="e">
        <f t="shared" si="30"/>
        <v>#DIV/0!</v>
      </c>
      <c r="AP47" s="45" t="e">
        <f t="shared" si="30"/>
        <v>#DIV/0!</v>
      </c>
      <c r="AQ47" s="45" t="e">
        <f t="shared" si="30"/>
        <v>#DIV/0!</v>
      </c>
      <c r="AR47" s="45" t="e">
        <f t="shared" si="30"/>
        <v>#DIV/0!</v>
      </c>
      <c r="AS47" s="45" t="e">
        <f t="shared" si="30"/>
        <v>#DIV/0!</v>
      </c>
      <c r="AT47" s="45" t="e">
        <f t="shared" si="30"/>
        <v>#DIV/0!</v>
      </c>
      <c r="AU47" s="45" t="e">
        <f t="shared" si="30"/>
        <v>#DIV/0!</v>
      </c>
      <c r="AV47" s="45" t="e">
        <f t="shared" si="30"/>
        <v>#DIV/0!</v>
      </c>
      <c r="AW47" s="45" t="e">
        <f t="shared" si="30"/>
        <v>#DIV/0!</v>
      </c>
      <c r="AX47" s="45" t="e">
        <f t="shared" si="30"/>
        <v>#DIV/0!</v>
      </c>
      <c r="AY47" s="45" t="e">
        <f t="shared" si="30"/>
        <v>#DIV/0!</v>
      </c>
      <c r="AZ47" s="45" t="e">
        <f t="shared" si="30"/>
        <v>#DIV/0!</v>
      </c>
      <c r="BA47" s="20"/>
      <c r="BM47" s="45"/>
    </row>
    <row r="48" spans="1:65" s="21" customFormat="1" ht="10.5" customHeight="1">
      <c r="A48" s="43" t="s">
        <v>99</v>
      </c>
      <c r="B48" s="44" t="s">
        <v>100</v>
      </c>
      <c r="C48" s="29" t="s">
        <v>101</v>
      </c>
      <c r="D48" s="18" t="s">
        <v>240</v>
      </c>
      <c r="E48" s="45" t="e">
        <f aca="true" t="shared" si="31" ref="E48:AZ48">ROUND(E42+E43+E44+E47,0)</f>
        <v>#DIV/0!</v>
      </c>
      <c r="F48" s="45" t="e">
        <f t="shared" si="31"/>
        <v>#DIV/0!</v>
      </c>
      <c r="G48" s="45" t="e">
        <f t="shared" si="31"/>
        <v>#DIV/0!</v>
      </c>
      <c r="H48" s="45" t="e">
        <f t="shared" si="31"/>
        <v>#DIV/0!</v>
      </c>
      <c r="I48" s="45" t="e">
        <f t="shared" si="31"/>
        <v>#DIV/0!</v>
      </c>
      <c r="J48" s="45" t="e">
        <f t="shared" si="31"/>
        <v>#DIV/0!</v>
      </c>
      <c r="K48" s="45" t="e">
        <f t="shared" si="31"/>
        <v>#DIV/0!</v>
      </c>
      <c r="L48" s="45" t="e">
        <f t="shared" si="31"/>
        <v>#DIV/0!</v>
      </c>
      <c r="M48" s="45" t="e">
        <f t="shared" si="31"/>
        <v>#DIV/0!</v>
      </c>
      <c r="N48" s="45" t="e">
        <f t="shared" si="31"/>
        <v>#DIV/0!</v>
      </c>
      <c r="O48" s="45" t="e">
        <f t="shared" si="31"/>
        <v>#DIV/0!</v>
      </c>
      <c r="P48" s="45" t="e">
        <f t="shared" si="31"/>
        <v>#DIV/0!</v>
      </c>
      <c r="Q48" s="45" t="e">
        <f t="shared" si="31"/>
        <v>#DIV/0!</v>
      </c>
      <c r="R48" s="45" t="e">
        <f t="shared" si="31"/>
        <v>#DIV/0!</v>
      </c>
      <c r="S48" s="45" t="e">
        <f t="shared" si="31"/>
        <v>#DIV/0!</v>
      </c>
      <c r="T48" s="45" t="e">
        <f t="shared" si="31"/>
        <v>#DIV/0!</v>
      </c>
      <c r="U48" s="45" t="e">
        <f t="shared" si="31"/>
        <v>#DIV/0!</v>
      </c>
      <c r="V48" s="45" t="e">
        <f t="shared" si="31"/>
        <v>#DIV/0!</v>
      </c>
      <c r="W48" s="45" t="e">
        <f t="shared" si="31"/>
        <v>#DIV/0!</v>
      </c>
      <c r="X48" s="45" t="e">
        <f t="shared" si="31"/>
        <v>#DIV/0!</v>
      </c>
      <c r="Y48" s="45" t="e">
        <f t="shared" si="31"/>
        <v>#DIV/0!</v>
      </c>
      <c r="Z48" s="45" t="e">
        <f t="shared" si="31"/>
        <v>#DIV/0!</v>
      </c>
      <c r="AA48" s="45" t="e">
        <f t="shared" si="31"/>
        <v>#DIV/0!</v>
      </c>
      <c r="AB48" s="45" t="e">
        <f t="shared" si="31"/>
        <v>#DIV/0!</v>
      </c>
      <c r="AC48" s="45" t="e">
        <f t="shared" si="31"/>
        <v>#DIV/0!</v>
      </c>
      <c r="AD48" s="45" t="e">
        <f t="shared" si="31"/>
        <v>#DIV/0!</v>
      </c>
      <c r="AE48" s="45" t="e">
        <f t="shared" si="31"/>
        <v>#DIV/0!</v>
      </c>
      <c r="AF48" s="45" t="e">
        <f t="shared" si="31"/>
        <v>#DIV/0!</v>
      </c>
      <c r="AG48" s="45" t="e">
        <f t="shared" si="31"/>
        <v>#DIV/0!</v>
      </c>
      <c r="AH48" s="45" t="e">
        <f t="shared" si="31"/>
        <v>#DIV/0!</v>
      </c>
      <c r="AI48" s="45" t="e">
        <f t="shared" si="31"/>
        <v>#DIV/0!</v>
      </c>
      <c r="AJ48" s="45" t="e">
        <f t="shared" si="31"/>
        <v>#DIV/0!</v>
      </c>
      <c r="AK48" s="45" t="e">
        <f t="shared" si="31"/>
        <v>#DIV/0!</v>
      </c>
      <c r="AL48" s="45" t="e">
        <f t="shared" si="31"/>
        <v>#DIV/0!</v>
      </c>
      <c r="AM48" s="45" t="e">
        <f t="shared" si="31"/>
        <v>#DIV/0!</v>
      </c>
      <c r="AN48" s="45" t="e">
        <f t="shared" si="31"/>
        <v>#DIV/0!</v>
      </c>
      <c r="AO48" s="45" t="e">
        <f t="shared" si="31"/>
        <v>#DIV/0!</v>
      </c>
      <c r="AP48" s="45" t="e">
        <f t="shared" si="31"/>
        <v>#DIV/0!</v>
      </c>
      <c r="AQ48" s="45" t="e">
        <f t="shared" si="31"/>
        <v>#DIV/0!</v>
      </c>
      <c r="AR48" s="45" t="e">
        <f t="shared" si="31"/>
        <v>#DIV/0!</v>
      </c>
      <c r="AS48" s="45" t="e">
        <f t="shared" si="31"/>
        <v>#DIV/0!</v>
      </c>
      <c r="AT48" s="45" t="e">
        <f t="shared" si="31"/>
        <v>#DIV/0!</v>
      </c>
      <c r="AU48" s="45" t="e">
        <f t="shared" si="31"/>
        <v>#DIV/0!</v>
      </c>
      <c r="AV48" s="45" t="e">
        <f t="shared" si="31"/>
        <v>#DIV/0!</v>
      </c>
      <c r="AW48" s="45" t="e">
        <f t="shared" si="31"/>
        <v>#DIV/0!</v>
      </c>
      <c r="AX48" s="45" t="e">
        <f t="shared" si="31"/>
        <v>#DIV/0!</v>
      </c>
      <c r="AY48" s="45" t="e">
        <f t="shared" si="31"/>
        <v>#DIV/0!</v>
      </c>
      <c r="AZ48" s="45" t="e">
        <f t="shared" si="31"/>
        <v>#DIV/0!</v>
      </c>
      <c r="BA48" s="20"/>
      <c r="BM48" s="64" t="e">
        <f>BM10+#REF!+BM32+#REF!+#REF!+#REF!</f>
        <v>#REF!</v>
      </c>
    </row>
    <row r="49" spans="1:65" s="21" customFormat="1" ht="10.5" customHeight="1">
      <c r="A49" s="43"/>
      <c r="B49" s="44"/>
      <c r="C49" s="29" t="s">
        <v>102</v>
      </c>
      <c r="D49" s="18" t="s">
        <v>227</v>
      </c>
      <c r="E49" s="45">
        <f aca="true" t="shared" si="32" ref="E49:AZ49">ROUND(E8+E17,0)</f>
        <v>85</v>
      </c>
      <c r="F49" s="45">
        <f t="shared" si="32"/>
        <v>105</v>
      </c>
      <c r="G49" s="45">
        <f t="shared" si="32"/>
        <v>130</v>
      </c>
      <c r="H49" s="45">
        <f t="shared" si="32"/>
        <v>194</v>
      </c>
      <c r="I49" s="45">
        <f t="shared" si="32"/>
        <v>246</v>
      </c>
      <c r="J49" s="45">
        <f t="shared" si="32"/>
        <v>259</v>
      </c>
      <c r="K49" s="45">
        <f t="shared" si="32"/>
        <v>259</v>
      </c>
      <c r="L49" s="45">
        <f t="shared" si="32"/>
        <v>259</v>
      </c>
      <c r="M49" s="45">
        <f t="shared" si="32"/>
        <v>259</v>
      </c>
      <c r="N49" s="45">
        <f t="shared" si="32"/>
        <v>259</v>
      </c>
      <c r="O49" s="45">
        <f t="shared" si="32"/>
        <v>259</v>
      </c>
      <c r="P49" s="45">
        <f t="shared" si="32"/>
        <v>259</v>
      </c>
      <c r="Q49" s="45">
        <f t="shared" si="32"/>
        <v>259</v>
      </c>
      <c r="R49" s="45">
        <f t="shared" si="32"/>
        <v>259</v>
      </c>
      <c r="S49" s="45">
        <f t="shared" si="32"/>
        <v>259</v>
      </c>
      <c r="T49" s="45">
        <f t="shared" si="32"/>
        <v>259</v>
      </c>
      <c r="U49" s="45">
        <f t="shared" si="32"/>
        <v>259</v>
      </c>
      <c r="V49" s="45">
        <f t="shared" si="32"/>
        <v>259</v>
      </c>
      <c r="W49" s="45">
        <f t="shared" si="32"/>
        <v>259</v>
      </c>
      <c r="X49" s="45">
        <f t="shared" si="32"/>
        <v>259</v>
      </c>
      <c r="Y49" s="45">
        <f t="shared" si="32"/>
        <v>259</v>
      </c>
      <c r="Z49" s="45">
        <f t="shared" si="32"/>
        <v>259</v>
      </c>
      <c r="AA49" s="45">
        <f t="shared" si="32"/>
        <v>259</v>
      </c>
      <c r="AB49" s="45">
        <f t="shared" si="32"/>
        <v>259</v>
      </c>
      <c r="AC49" s="45">
        <f t="shared" si="32"/>
        <v>259</v>
      </c>
      <c r="AD49" s="45">
        <f t="shared" si="32"/>
        <v>259</v>
      </c>
      <c r="AE49" s="45">
        <f t="shared" si="32"/>
        <v>259</v>
      </c>
      <c r="AF49" s="45">
        <f t="shared" si="32"/>
        <v>259</v>
      </c>
      <c r="AG49" s="45">
        <f t="shared" si="32"/>
        <v>259</v>
      </c>
      <c r="AH49" s="45">
        <f t="shared" si="32"/>
        <v>259</v>
      </c>
      <c r="AI49" s="45">
        <f t="shared" si="32"/>
        <v>259</v>
      </c>
      <c r="AJ49" s="45">
        <f t="shared" si="32"/>
        <v>259</v>
      </c>
      <c r="AK49" s="45">
        <f t="shared" si="32"/>
        <v>259</v>
      </c>
      <c r="AL49" s="45">
        <f t="shared" si="32"/>
        <v>259</v>
      </c>
      <c r="AM49" s="45">
        <f t="shared" si="32"/>
        <v>255</v>
      </c>
      <c r="AN49" s="45">
        <f t="shared" si="32"/>
        <v>239</v>
      </c>
      <c r="AO49" s="45">
        <f t="shared" si="32"/>
        <v>230</v>
      </c>
      <c r="AP49" s="45">
        <f t="shared" si="32"/>
        <v>222</v>
      </c>
      <c r="AQ49" s="45">
        <f t="shared" si="32"/>
        <v>213</v>
      </c>
      <c r="AR49" s="45">
        <f t="shared" si="32"/>
        <v>209</v>
      </c>
      <c r="AS49" s="45">
        <f t="shared" si="32"/>
        <v>203</v>
      </c>
      <c r="AT49" s="45">
        <f t="shared" si="32"/>
        <v>193</v>
      </c>
      <c r="AU49" s="45">
        <f t="shared" si="32"/>
        <v>187</v>
      </c>
      <c r="AV49" s="45">
        <f t="shared" si="32"/>
        <v>184</v>
      </c>
      <c r="AW49" s="45">
        <f t="shared" si="32"/>
        <v>181</v>
      </c>
      <c r="AX49" s="45">
        <f t="shared" si="32"/>
        <v>179</v>
      </c>
      <c r="AY49" s="45">
        <f t="shared" si="32"/>
        <v>176</v>
      </c>
      <c r="AZ49" s="45">
        <f t="shared" si="32"/>
        <v>170</v>
      </c>
      <c r="BA49" s="20"/>
      <c r="BM49" s="45" t="e">
        <f>BM27</f>
        <v>#REF!</v>
      </c>
    </row>
    <row r="50" spans="1:65" s="21" customFormat="1" ht="10.5" customHeight="1">
      <c r="A50" s="43"/>
      <c r="B50" s="44"/>
      <c r="C50" s="29" t="s">
        <v>103</v>
      </c>
      <c r="D50" s="18" t="s">
        <v>104</v>
      </c>
      <c r="E50" s="79" t="e">
        <f aca="true" t="shared" si="33" ref="E50:AZ50">ROUND(E49/E48*100/1000,3)</f>
        <v>#DIV/0!</v>
      </c>
      <c r="F50" s="79" t="e">
        <f t="shared" si="33"/>
        <v>#DIV/0!</v>
      </c>
      <c r="G50" s="79" t="e">
        <f t="shared" si="33"/>
        <v>#DIV/0!</v>
      </c>
      <c r="H50" s="79" t="e">
        <f t="shared" si="33"/>
        <v>#DIV/0!</v>
      </c>
      <c r="I50" s="79" t="e">
        <f t="shared" si="33"/>
        <v>#DIV/0!</v>
      </c>
      <c r="J50" s="79" t="e">
        <f t="shared" si="33"/>
        <v>#DIV/0!</v>
      </c>
      <c r="K50" s="79" t="e">
        <f t="shared" si="33"/>
        <v>#DIV/0!</v>
      </c>
      <c r="L50" s="79" t="e">
        <f t="shared" si="33"/>
        <v>#DIV/0!</v>
      </c>
      <c r="M50" s="79" t="e">
        <f t="shared" si="33"/>
        <v>#DIV/0!</v>
      </c>
      <c r="N50" s="79" t="e">
        <f t="shared" si="33"/>
        <v>#DIV/0!</v>
      </c>
      <c r="O50" s="79" t="e">
        <f t="shared" si="33"/>
        <v>#DIV/0!</v>
      </c>
      <c r="P50" s="79" t="e">
        <f t="shared" si="33"/>
        <v>#DIV/0!</v>
      </c>
      <c r="Q50" s="79" t="e">
        <f t="shared" si="33"/>
        <v>#DIV/0!</v>
      </c>
      <c r="R50" s="79" t="e">
        <f t="shared" si="33"/>
        <v>#DIV/0!</v>
      </c>
      <c r="S50" s="79" t="e">
        <f t="shared" si="33"/>
        <v>#DIV/0!</v>
      </c>
      <c r="T50" s="79" t="e">
        <f t="shared" si="33"/>
        <v>#DIV/0!</v>
      </c>
      <c r="U50" s="79" t="e">
        <f t="shared" si="33"/>
        <v>#DIV/0!</v>
      </c>
      <c r="V50" s="79" t="e">
        <f t="shared" si="33"/>
        <v>#DIV/0!</v>
      </c>
      <c r="W50" s="79" t="e">
        <f t="shared" si="33"/>
        <v>#DIV/0!</v>
      </c>
      <c r="X50" s="79" t="e">
        <f t="shared" si="33"/>
        <v>#DIV/0!</v>
      </c>
      <c r="Y50" s="79" t="e">
        <f t="shared" si="33"/>
        <v>#DIV/0!</v>
      </c>
      <c r="Z50" s="79" t="e">
        <f t="shared" si="33"/>
        <v>#DIV/0!</v>
      </c>
      <c r="AA50" s="79" t="e">
        <f t="shared" si="33"/>
        <v>#DIV/0!</v>
      </c>
      <c r="AB50" s="79" t="e">
        <f t="shared" si="33"/>
        <v>#DIV/0!</v>
      </c>
      <c r="AC50" s="79" t="e">
        <f t="shared" si="33"/>
        <v>#DIV/0!</v>
      </c>
      <c r="AD50" s="79" t="e">
        <f t="shared" si="33"/>
        <v>#DIV/0!</v>
      </c>
      <c r="AE50" s="79" t="e">
        <f t="shared" si="33"/>
        <v>#DIV/0!</v>
      </c>
      <c r="AF50" s="79" t="e">
        <f t="shared" si="33"/>
        <v>#DIV/0!</v>
      </c>
      <c r="AG50" s="79" t="e">
        <f t="shared" si="33"/>
        <v>#DIV/0!</v>
      </c>
      <c r="AH50" s="79" t="e">
        <f t="shared" si="33"/>
        <v>#DIV/0!</v>
      </c>
      <c r="AI50" s="79" t="e">
        <f t="shared" si="33"/>
        <v>#DIV/0!</v>
      </c>
      <c r="AJ50" s="79" t="e">
        <f t="shared" si="33"/>
        <v>#DIV/0!</v>
      </c>
      <c r="AK50" s="79" t="e">
        <f t="shared" si="33"/>
        <v>#DIV/0!</v>
      </c>
      <c r="AL50" s="79" t="e">
        <f t="shared" si="33"/>
        <v>#DIV/0!</v>
      </c>
      <c r="AM50" s="79" t="e">
        <f t="shared" si="33"/>
        <v>#DIV/0!</v>
      </c>
      <c r="AN50" s="79" t="e">
        <f t="shared" si="33"/>
        <v>#DIV/0!</v>
      </c>
      <c r="AO50" s="79" t="e">
        <f t="shared" si="33"/>
        <v>#DIV/0!</v>
      </c>
      <c r="AP50" s="79" t="e">
        <f t="shared" si="33"/>
        <v>#DIV/0!</v>
      </c>
      <c r="AQ50" s="79" t="e">
        <f t="shared" si="33"/>
        <v>#DIV/0!</v>
      </c>
      <c r="AR50" s="79" t="e">
        <f t="shared" si="33"/>
        <v>#DIV/0!</v>
      </c>
      <c r="AS50" s="79" t="e">
        <f t="shared" si="33"/>
        <v>#DIV/0!</v>
      </c>
      <c r="AT50" s="79" t="e">
        <f t="shared" si="33"/>
        <v>#DIV/0!</v>
      </c>
      <c r="AU50" s="79" t="e">
        <f t="shared" si="33"/>
        <v>#DIV/0!</v>
      </c>
      <c r="AV50" s="79" t="e">
        <f t="shared" si="33"/>
        <v>#DIV/0!</v>
      </c>
      <c r="AW50" s="79" t="e">
        <f t="shared" si="33"/>
        <v>#DIV/0!</v>
      </c>
      <c r="AX50" s="79" t="e">
        <f t="shared" si="33"/>
        <v>#DIV/0!</v>
      </c>
      <c r="AY50" s="79" t="e">
        <f t="shared" si="33"/>
        <v>#DIV/0!</v>
      </c>
      <c r="AZ50" s="79" t="e">
        <f t="shared" si="33"/>
        <v>#DIV/0!</v>
      </c>
      <c r="BA50" s="80"/>
      <c r="BM50" s="79" t="e">
        <f>(BM27/BM32)/10</f>
        <v>#REF!</v>
      </c>
    </row>
    <row r="51" spans="1:65" ht="10.5" customHeight="1">
      <c r="A51" s="40"/>
      <c r="B51" s="3"/>
      <c r="C51" s="36" t="s">
        <v>105</v>
      </c>
      <c r="D51" s="37" t="s">
        <v>104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2"/>
      <c r="BM51" s="134">
        <v>1</v>
      </c>
    </row>
    <row r="52" spans="1:65" s="21" customFormat="1" ht="10.5" customHeight="1">
      <c r="A52" s="43" t="s">
        <v>106</v>
      </c>
      <c r="B52" s="44" t="s">
        <v>107</v>
      </c>
      <c r="C52" s="29" t="s">
        <v>108</v>
      </c>
      <c r="D52" s="18" t="s">
        <v>240</v>
      </c>
      <c r="E52" s="83" t="e">
        <f aca="true" t="shared" si="34" ref="E52:AZ52">ROUND(E49/(E51/100)/1000,1)</f>
        <v>#DIV/0!</v>
      </c>
      <c r="F52" s="83" t="e">
        <f t="shared" si="34"/>
        <v>#DIV/0!</v>
      </c>
      <c r="G52" s="83" t="e">
        <f t="shared" si="34"/>
        <v>#DIV/0!</v>
      </c>
      <c r="H52" s="83" t="e">
        <f t="shared" si="34"/>
        <v>#DIV/0!</v>
      </c>
      <c r="I52" s="83" t="e">
        <f t="shared" si="34"/>
        <v>#DIV/0!</v>
      </c>
      <c r="J52" s="83" t="e">
        <f t="shared" si="34"/>
        <v>#DIV/0!</v>
      </c>
      <c r="K52" s="83" t="e">
        <f t="shared" si="34"/>
        <v>#DIV/0!</v>
      </c>
      <c r="L52" s="83" t="e">
        <f t="shared" si="34"/>
        <v>#DIV/0!</v>
      </c>
      <c r="M52" s="83" t="e">
        <f t="shared" si="34"/>
        <v>#DIV/0!</v>
      </c>
      <c r="N52" s="83" t="e">
        <f t="shared" si="34"/>
        <v>#DIV/0!</v>
      </c>
      <c r="O52" s="83" t="e">
        <f t="shared" si="34"/>
        <v>#DIV/0!</v>
      </c>
      <c r="P52" s="83" t="e">
        <f t="shared" si="34"/>
        <v>#DIV/0!</v>
      </c>
      <c r="Q52" s="83" t="e">
        <f t="shared" si="34"/>
        <v>#DIV/0!</v>
      </c>
      <c r="R52" s="83" t="e">
        <f t="shared" si="34"/>
        <v>#DIV/0!</v>
      </c>
      <c r="S52" s="83" t="e">
        <f t="shared" si="34"/>
        <v>#DIV/0!</v>
      </c>
      <c r="T52" s="83" t="e">
        <f t="shared" si="34"/>
        <v>#DIV/0!</v>
      </c>
      <c r="U52" s="83" t="e">
        <f t="shared" si="34"/>
        <v>#DIV/0!</v>
      </c>
      <c r="V52" s="83" t="e">
        <f t="shared" si="34"/>
        <v>#DIV/0!</v>
      </c>
      <c r="W52" s="83" t="e">
        <f t="shared" si="34"/>
        <v>#DIV/0!</v>
      </c>
      <c r="X52" s="83" t="e">
        <f t="shared" si="34"/>
        <v>#DIV/0!</v>
      </c>
      <c r="Y52" s="83" t="e">
        <f t="shared" si="34"/>
        <v>#DIV/0!</v>
      </c>
      <c r="Z52" s="83" t="e">
        <f t="shared" si="34"/>
        <v>#DIV/0!</v>
      </c>
      <c r="AA52" s="83" t="e">
        <f t="shared" si="34"/>
        <v>#DIV/0!</v>
      </c>
      <c r="AB52" s="83" t="e">
        <f t="shared" si="34"/>
        <v>#DIV/0!</v>
      </c>
      <c r="AC52" s="83" t="e">
        <f t="shared" si="34"/>
        <v>#DIV/0!</v>
      </c>
      <c r="AD52" s="83" t="e">
        <f t="shared" si="34"/>
        <v>#DIV/0!</v>
      </c>
      <c r="AE52" s="83" t="e">
        <f t="shared" si="34"/>
        <v>#DIV/0!</v>
      </c>
      <c r="AF52" s="83" t="e">
        <f t="shared" si="34"/>
        <v>#DIV/0!</v>
      </c>
      <c r="AG52" s="83" t="e">
        <f t="shared" si="34"/>
        <v>#DIV/0!</v>
      </c>
      <c r="AH52" s="83" t="e">
        <f t="shared" si="34"/>
        <v>#DIV/0!</v>
      </c>
      <c r="AI52" s="83" t="e">
        <f t="shared" si="34"/>
        <v>#DIV/0!</v>
      </c>
      <c r="AJ52" s="83" t="e">
        <f t="shared" si="34"/>
        <v>#DIV/0!</v>
      </c>
      <c r="AK52" s="83" t="e">
        <f t="shared" si="34"/>
        <v>#DIV/0!</v>
      </c>
      <c r="AL52" s="83" t="e">
        <f t="shared" si="34"/>
        <v>#DIV/0!</v>
      </c>
      <c r="AM52" s="83" t="e">
        <f t="shared" si="34"/>
        <v>#DIV/0!</v>
      </c>
      <c r="AN52" s="83" t="e">
        <f t="shared" si="34"/>
        <v>#DIV/0!</v>
      </c>
      <c r="AO52" s="83" t="e">
        <f t="shared" si="34"/>
        <v>#DIV/0!</v>
      </c>
      <c r="AP52" s="83" t="e">
        <f t="shared" si="34"/>
        <v>#DIV/0!</v>
      </c>
      <c r="AQ52" s="83" t="e">
        <f t="shared" si="34"/>
        <v>#DIV/0!</v>
      </c>
      <c r="AR52" s="83" t="e">
        <f t="shared" si="34"/>
        <v>#DIV/0!</v>
      </c>
      <c r="AS52" s="83" t="e">
        <f t="shared" si="34"/>
        <v>#DIV/0!</v>
      </c>
      <c r="AT52" s="83" t="e">
        <f t="shared" si="34"/>
        <v>#DIV/0!</v>
      </c>
      <c r="AU52" s="83" t="e">
        <f t="shared" si="34"/>
        <v>#DIV/0!</v>
      </c>
      <c r="AV52" s="83" t="e">
        <f t="shared" si="34"/>
        <v>#DIV/0!</v>
      </c>
      <c r="AW52" s="83" t="e">
        <f t="shared" si="34"/>
        <v>#DIV/0!</v>
      </c>
      <c r="AX52" s="83" t="e">
        <f t="shared" si="34"/>
        <v>#DIV/0!</v>
      </c>
      <c r="AY52" s="83" t="e">
        <f t="shared" si="34"/>
        <v>#DIV/0!</v>
      </c>
      <c r="AZ52" s="83" t="e">
        <f t="shared" si="34"/>
        <v>#DIV/0!</v>
      </c>
      <c r="BA52" s="84"/>
      <c r="BM52" s="46" t="e">
        <f>#REF!</f>
        <v>#REF!</v>
      </c>
    </row>
    <row r="53" spans="1:65" s="21" customFormat="1" ht="10.5" customHeight="1">
      <c r="A53" s="43"/>
      <c r="B53" s="44"/>
      <c r="C53" s="29" t="s">
        <v>109</v>
      </c>
      <c r="D53" s="18" t="s">
        <v>227</v>
      </c>
      <c r="E53" s="45">
        <f aca="true" t="shared" si="35" ref="E53:AZ53">E49</f>
        <v>85</v>
      </c>
      <c r="F53" s="45">
        <f t="shared" si="35"/>
        <v>105</v>
      </c>
      <c r="G53" s="45">
        <f t="shared" si="35"/>
        <v>130</v>
      </c>
      <c r="H53" s="45">
        <f t="shared" si="35"/>
        <v>194</v>
      </c>
      <c r="I53" s="45">
        <f t="shared" si="35"/>
        <v>246</v>
      </c>
      <c r="J53" s="45">
        <f t="shared" si="35"/>
        <v>259</v>
      </c>
      <c r="K53" s="45">
        <f t="shared" si="35"/>
        <v>259</v>
      </c>
      <c r="L53" s="45">
        <f t="shared" si="35"/>
        <v>259</v>
      </c>
      <c r="M53" s="45">
        <f t="shared" si="35"/>
        <v>259</v>
      </c>
      <c r="N53" s="45">
        <f t="shared" si="35"/>
        <v>259</v>
      </c>
      <c r="O53" s="45">
        <f t="shared" si="35"/>
        <v>259</v>
      </c>
      <c r="P53" s="45">
        <f t="shared" si="35"/>
        <v>259</v>
      </c>
      <c r="Q53" s="45">
        <f t="shared" si="35"/>
        <v>259</v>
      </c>
      <c r="R53" s="45">
        <f t="shared" si="35"/>
        <v>259</v>
      </c>
      <c r="S53" s="45">
        <f t="shared" si="35"/>
        <v>259</v>
      </c>
      <c r="T53" s="45">
        <f t="shared" si="35"/>
        <v>259</v>
      </c>
      <c r="U53" s="45">
        <f t="shared" si="35"/>
        <v>259</v>
      </c>
      <c r="V53" s="45">
        <f t="shared" si="35"/>
        <v>259</v>
      </c>
      <c r="W53" s="45">
        <f t="shared" si="35"/>
        <v>259</v>
      </c>
      <c r="X53" s="45">
        <f t="shared" si="35"/>
        <v>259</v>
      </c>
      <c r="Y53" s="45">
        <f t="shared" si="35"/>
        <v>259</v>
      </c>
      <c r="Z53" s="45">
        <f t="shared" si="35"/>
        <v>259</v>
      </c>
      <c r="AA53" s="45">
        <f t="shared" si="35"/>
        <v>259</v>
      </c>
      <c r="AB53" s="45">
        <f t="shared" si="35"/>
        <v>259</v>
      </c>
      <c r="AC53" s="45">
        <f t="shared" si="35"/>
        <v>259</v>
      </c>
      <c r="AD53" s="45">
        <f t="shared" si="35"/>
        <v>259</v>
      </c>
      <c r="AE53" s="45">
        <f t="shared" si="35"/>
        <v>259</v>
      </c>
      <c r="AF53" s="45">
        <f t="shared" si="35"/>
        <v>259</v>
      </c>
      <c r="AG53" s="45">
        <f t="shared" si="35"/>
        <v>259</v>
      </c>
      <c r="AH53" s="45">
        <f t="shared" si="35"/>
        <v>259</v>
      </c>
      <c r="AI53" s="45">
        <f t="shared" si="35"/>
        <v>259</v>
      </c>
      <c r="AJ53" s="45">
        <f t="shared" si="35"/>
        <v>259</v>
      </c>
      <c r="AK53" s="45">
        <f t="shared" si="35"/>
        <v>259</v>
      </c>
      <c r="AL53" s="45">
        <f t="shared" si="35"/>
        <v>259</v>
      </c>
      <c r="AM53" s="45">
        <f t="shared" si="35"/>
        <v>255</v>
      </c>
      <c r="AN53" s="45">
        <f t="shared" si="35"/>
        <v>239</v>
      </c>
      <c r="AO53" s="45">
        <f t="shared" si="35"/>
        <v>230</v>
      </c>
      <c r="AP53" s="45">
        <f t="shared" si="35"/>
        <v>222</v>
      </c>
      <c r="AQ53" s="45">
        <f t="shared" si="35"/>
        <v>213</v>
      </c>
      <c r="AR53" s="45">
        <f t="shared" si="35"/>
        <v>209</v>
      </c>
      <c r="AS53" s="45">
        <f t="shared" si="35"/>
        <v>203</v>
      </c>
      <c r="AT53" s="45">
        <f t="shared" si="35"/>
        <v>193</v>
      </c>
      <c r="AU53" s="45">
        <f t="shared" si="35"/>
        <v>187</v>
      </c>
      <c r="AV53" s="45">
        <f t="shared" si="35"/>
        <v>184</v>
      </c>
      <c r="AW53" s="45">
        <f t="shared" si="35"/>
        <v>181</v>
      </c>
      <c r="AX53" s="45">
        <f t="shared" si="35"/>
        <v>179</v>
      </c>
      <c r="AY53" s="45">
        <f t="shared" si="35"/>
        <v>176</v>
      </c>
      <c r="AZ53" s="45">
        <f t="shared" si="35"/>
        <v>170</v>
      </c>
      <c r="BA53" s="20"/>
      <c r="BM53" s="45" t="e">
        <f>BM49</f>
        <v>#REF!</v>
      </c>
    </row>
    <row r="54" spans="1:65" ht="10.5" customHeight="1">
      <c r="A54" s="40"/>
      <c r="B54" s="3"/>
      <c r="C54" s="85" t="s">
        <v>110</v>
      </c>
      <c r="D54" s="50" t="s">
        <v>111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2"/>
      <c r="BM54" s="51">
        <v>65</v>
      </c>
    </row>
    <row r="55" spans="1:65" s="21" customFormat="1" ht="10.5" customHeight="1">
      <c r="A55" s="43"/>
      <c r="B55" s="44"/>
      <c r="C55" s="86" t="s">
        <v>112</v>
      </c>
      <c r="D55" s="18" t="s">
        <v>243</v>
      </c>
      <c r="E55" s="56">
        <f aca="true" t="shared" si="36" ref="E55:AZ55">ROUND(E56-E53/1000,3)</f>
        <v>0</v>
      </c>
      <c r="F55" s="56">
        <f t="shared" si="36"/>
        <v>0</v>
      </c>
      <c r="G55" s="56">
        <f t="shared" si="36"/>
        <v>0</v>
      </c>
      <c r="H55" s="56">
        <f t="shared" si="36"/>
        <v>0</v>
      </c>
      <c r="I55" s="56">
        <f t="shared" si="36"/>
        <v>0</v>
      </c>
      <c r="J55" s="56">
        <f t="shared" si="36"/>
        <v>0</v>
      </c>
      <c r="K55" s="56">
        <f t="shared" si="36"/>
        <v>0</v>
      </c>
      <c r="L55" s="56">
        <f t="shared" si="36"/>
        <v>0</v>
      </c>
      <c r="M55" s="56">
        <f t="shared" si="36"/>
        <v>0</v>
      </c>
      <c r="N55" s="56">
        <f t="shared" si="36"/>
        <v>0</v>
      </c>
      <c r="O55" s="56">
        <f t="shared" si="36"/>
        <v>0</v>
      </c>
      <c r="P55" s="56">
        <f t="shared" si="36"/>
        <v>0</v>
      </c>
      <c r="Q55" s="56">
        <f t="shared" si="36"/>
        <v>0</v>
      </c>
      <c r="R55" s="56">
        <f t="shared" si="36"/>
        <v>0</v>
      </c>
      <c r="S55" s="56">
        <f t="shared" si="36"/>
        <v>0</v>
      </c>
      <c r="T55" s="56">
        <f t="shared" si="36"/>
        <v>0</v>
      </c>
      <c r="U55" s="56">
        <f t="shared" si="36"/>
        <v>0</v>
      </c>
      <c r="V55" s="56">
        <f t="shared" si="36"/>
        <v>0</v>
      </c>
      <c r="W55" s="56">
        <f t="shared" si="36"/>
        <v>0</v>
      </c>
      <c r="X55" s="56">
        <f t="shared" si="36"/>
        <v>0</v>
      </c>
      <c r="Y55" s="56">
        <f t="shared" si="36"/>
        <v>0</v>
      </c>
      <c r="Z55" s="56">
        <f t="shared" si="36"/>
        <v>0</v>
      </c>
      <c r="AA55" s="56">
        <f t="shared" si="36"/>
        <v>0</v>
      </c>
      <c r="AB55" s="56">
        <f t="shared" si="36"/>
        <v>0</v>
      </c>
      <c r="AC55" s="56">
        <f t="shared" si="36"/>
        <v>0</v>
      </c>
      <c r="AD55" s="56">
        <f t="shared" si="36"/>
        <v>0</v>
      </c>
      <c r="AE55" s="56">
        <f t="shared" si="36"/>
        <v>0</v>
      </c>
      <c r="AF55" s="56">
        <f t="shared" si="36"/>
        <v>0</v>
      </c>
      <c r="AG55" s="56">
        <f t="shared" si="36"/>
        <v>0</v>
      </c>
      <c r="AH55" s="56">
        <f t="shared" si="36"/>
        <v>0</v>
      </c>
      <c r="AI55" s="56">
        <f t="shared" si="36"/>
        <v>0</v>
      </c>
      <c r="AJ55" s="56">
        <f t="shared" si="36"/>
        <v>0</v>
      </c>
      <c r="AK55" s="56">
        <f t="shared" si="36"/>
        <v>0</v>
      </c>
      <c r="AL55" s="56">
        <f t="shared" si="36"/>
        <v>0</v>
      </c>
      <c r="AM55" s="56">
        <f t="shared" si="36"/>
        <v>0</v>
      </c>
      <c r="AN55" s="56">
        <f t="shared" si="36"/>
        <v>0</v>
      </c>
      <c r="AO55" s="56">
        <f t="shared" si="36"/>
        <v>0</v>
      </c>
      <c r="AP55" s="56">
        <f t="shared" si="36"/>
        <v>0</v>
      </c>
      <c r="AQ55" s="56">
        <f t="shared" si="36"/>
        <v>0</v>
      </c>
      <c r="AR55" s="56">
        <f t="shared" si="36"/>
        <v>0</v>
      </c>
      <c r="AS55" s="56">
        <f t="shared" si="36"/>
        <v>0</v>
      </c>
      <c r="AT55" s="56">
        <f t="shared" si="36"/>
        <v>0</v>
      </c>
      <c r="AU55" s="56">
        <f t="shared" si="36"/>
        <v>0</v>
      </c>
      <c r="AV55" s="56">
        <f t="shared" si="36"/>
        <v>0</v>
      </c>
      <c r="AW55" s="56">
        <f t="shared" si="36"/>
        <v>0</v>
      </c>
      <c r="AX55" s="56">
        <f t="shared" si="36"/>
        <v>0</v>
      </c>
      <c r="AY55" s="56">
        <f t="shared" si="36"/>
        <v>0</v>
      </c>
      <c r="AZ55" s="56">
        <f t="shared" si="36"/>
        <v>0</v>
      </c>
      <c r="BA55" s="43"/>
      <c r="BM55" s="56"/>
    </row>
    <row r="56" spans="1:65" s="21" customFormat="1" ht="10.5" customHeight="1">
      <c r="A56" s="43"/>
      <c r="B56" s="44" t="s">
        <v>244</v>
      </c>
      <c r="C56" s="29" t="s">
        <v>114</v>
      </c>
      <c r="D56" s="18" t="s">
        <v>245</v>
      </c>
      <c r="E56" s="87">
        <f aca="true" t="shared" si="37" ref="E56:AZ56">ROUND(E53/(1-E54/100)/1000,3)</f>
        <v>0.085</v>
      </c>
      <c r="F56" s="87">
        <f t="shared" si="37"/>
        <v>0.105</v>
      </c>
      <c r="G56" s="87">
        <f t="shared" si="37"/>
        <v>0.13</v>
      </c>
      <c r="H56" s="87">
        <f t="shared" si="37"/>
        <v>0.194</v>
      </c>
      <c r="I56" s="87">
        <f t="shared" si="37"/>
        <v>0.246</v>
      </c>
      <c r="J56" s="87">
        <f t="shared" si="37"/>
        <v>0.259</v>
      </c>
      <c r="K56" s="87">
        <f t="shared" si="37"/>
        <v>0.259</v>
      </c>
      <c r="L56" s="87">
        <f t="shared" si="37"/>
        <v>0.259</v>
      </c>
      <c r="M56" s="87">
        <f t="shared" si="37"/>
        <v>0.259</v>
      </c>
      <c r="N56" s="87">
        <f t="shared" si="37"/>
        <v>0.259</v>
      </c>
      <c r="O56" s="87">
        <f t="shared" si="37"/>
        <v>0.259</v>
      </c>
      <c r="P56" s="87">
        <f t="shared" si="37"/>
        <v>0.259</v>
      </c>
      <c r="Q56" s="87">
        <f t="shared" si="37"/>
        <v>0.259</v>
      </c>
      <c r="R56" s="87">
        <f t="shared" si="37"/>
        <v>0.259</v>
      </c>
      <c r="S56" s="87">
        <f t="shared" si="37"/>
        <v>0.259</v>
      </c>
      <c r="T56" s="87">
        <f t="shared" si="37"/>
        <v>0.259</v>
      </c>
      <c r="U56" s="87">
        <f t="shared" si="37"/>
        <v>0.259</v>
      </c>
      <c r="V56" s="87">
        <f t="shared" si="37"/>
        <v>0.259</v>
      </c>
      <c r="W56" s="87">
        <f t="shared" si="37"/>
        <v>0.259</v>
      </c>
      <c r="X56" s="87">
        <f t="shared" si="37"/>
        <v>0.259</v>
      </c>
      <c r="Y56" s="87">
        <f t="shared" si="37"/>
        <v>0.259</v>
      </c>
      <c r="Z56" s="87">
        <f t="shared" si="37"/>
        <v>0.259</v>
      </c>
      <c r="AA56" s="87">
        <f t="shared" si="37"/>
        <v>0.259</v>
      </c>
      <c r="AB56" s="87">
        <f t="shared" si="37"/>
        <v>0.259</v>
      </c>
      <c r="AC56" s="87">
        <f t="shared" si="37"/>
        <v>0.259</v>
      </c>
      <c r="AD56" s="87">
        <f t="shared" si="37"/>
        <v>0.259</v>
      </c>
      <c r="AE56" s="87">
        <f t="shared" si="37"/>
        <v>0.259</v>
      </c>
      <c r="AF56" s="87">
        <f t="shared" si="37"/>
        <v>0.259</v>
      </c>
      <c r="AG56" s="87">
        <f t="shared" si="37"/>
        <v>0.259</v>
      </c>
      <c r="AH56" s="87">
        <f t="shared" si="37"/>
        <v>0.259</v>
      </c>
      <c r="AI56" s="87">
        <f t="shared" si="37"/>
        <v>0.259</v>
      </c>
      <c r="AJ56" s="87">
        <f t="shared" si="37"/>
        <v>0.259</v>
      </c>
      <c r="AK56" s="87">
        <f t="shared" si="37"/>
        <v>0.259</v>
      </c>
      <c r="AL56" s="87">
        <f t="shared" si="37"/>
        <v>0.259</v>
      </c>
      <c r="AM56" s="87">
        <f t="shared" si="37"/>
        <v>0.255</v>
      </c>
      <c r="AN56" s="87">
        <f t="shared" si="37"/>
        <v>0.239</v>
      </c>
      <c r="AO56" s="87">
        <f t="shared" si="37"/>
        <v>0.23</v>
      </c>
      <c r="AP56" s="87">
        <f t="shared" si="37"/>
        <v>0.222</v>
      </c>
      <c r="AQ56" s="87">
        <f t="shared" si="37"/>
        <v>0.213</v>
      </c>
      <c r="AR56" s="87">
        <f t="shared" si="37"/>
        <v>0.209</v>
      </c>
      <c r="AS56" s="87">
        <f t="shared" si="37"/>
        <v>0.203</v>
      </c>
      <c r="AT56" s="87">
        <f t="shared" si="37"/>
        <v>0.193</v>
      </c>
      <c r="AU56" s="87">
        <f t="shared" si="37"/>
        <v>0.187</v>
      </c>
      <c r="AV56" s="87">
        <f t="shared" si="37"/>
        <v>0.184</v>
      </c>
      <c r="AW56" s="87">
        <f t="shared" si="37"/>
        <v>0.181</v>
      </c>
      <c r="AX56" s="87">
        <f t="shared" si="37"/>
        <v>0.179</v>
      </c>
      <c r="AY56" s="87">
        <f t="shared" si="37"/>
        <v>0.176</v>
      </c>
      <c r="AZ56" s="87">
        <f t="shared" si="37"/>
        <v>0.17</v>
      </c>
      <c r="BA56" s="88"/>
      <c r="BM56" s="89" t="e">
        <f>(BM53/(1-BM54/100))/1000</f>
        <v>#REF!</v>
      </c>
    </row>
    <row r="57" spans="1:65" s="21" customFormat="1" ht="10.5" customHeight="1">
      <c r="A57" s="43"/>
      <c r="B57" s="44" t="s">
        <v>246</v>
      </c>
      <c r="C57" s="29" t="s">
        <v>117</v>
      </c>
      <c r="D57" s="18" t="s">
        <v>262</v>
      </c>
      <c r="E57" s="89" t="e">
        <f aca="true" t="shared" si="38" ref="E57:AZ57">ROUND(E52-E56,1)</f>
        <v>#DIV/0!</v>
      </c>
      <c r="F57" s="89" t="e">
        <f t="shared" si="38"/>
        <v>#DIV/0!</v>
      </c>
      <c r="G57" s="89" t="e">
        <f t="shared" si="38"/>
        <v>#DIV/0!</v>
      </c>
      <c r="H57" s="89" t="e">
        <f t="shared" si="38"/>
        <v>#DIV/0!</v>
      </c>
      <c r="I57" s="89" t="e">
        <f t="shared" si="38"/>
        <v>#DIV/0!</v>
      </c>
      <c r="J57" s="89" t="e">
        <f t="shared" si="38"/>
        <v>#DIV/0!</v>
      </c>
      <c r="K57" s="89" t="e">
        <f t="shared" si="38"/>
        <v>#DIV/0!</v>
      </c>
      <c r="L57" s="89" t="e">
        <f t="shared" si="38"/>
        <v>#DIV/0!</v>
      </c>
      <c r="M57" s="89" t="e">
        <f t="shared" si="38"/>
        <v>#DIV/0!</v>
      </c>
      <c r="N57" s="89" t="e">
        <f t="shared" si="38"/>
        <v>#DIV/0!</v>
      </c>
      <c r="O57" s="89" t="e">
        <f t="shared" si="38"/>
        <v>#DIV/0!</v>
      </c>
      <c r="P57" s="89" t="e">
        <f t="shared" si="38"/>
        <v>#DIV/0!</v>
      </c>
      <c r="Q57" s="89" t="e">
        <f t="shared" si="38"/>
        <v>#DIV/0!</v>
      </c>
      <c r="R57" s="89" t="e">
        <f t="shared" si="38"/>
        <v>#DIV/0!</v>
      </c>
      <c r="S57" s="89" t="e">
        <f t="shared" si="38"/>
        <v>#DIV/0!</v>
      </c>
      <c r="T57" s="89" t="e">
        <f t="shared" si="38"/>
        <v>#DIV/0!</v>
      </c>
      <c r="U57" s="89" t="e">
        <f t="shared" si="38"/>
        <v>#DIV/0!</v>
      </c>
      <c r="V57" s="89" t="e">
        <f t="shared" si="38"/>
        <v>#DIV/0!</v>
      </c>
      <c r="W57" s="89" t="e">
        <f t="shared" si="38"/>
        <v>#DIV/0!</v>
      </c>
      <c r="X57" s="89" t="e">
        <f t="shared" si="38"/>
        <v>#DIV/0!</v>
      </c>
      <c r="Y57" s="89" t="e">
        <f t="shared" si="38"/>
        <v>#DIV/0!</v>
      </c>
      <c r="Z57" s="89" t="e">
        <f t="shared" si="38"/>
        <v>#DIV/0!</v>
      </c>
      <c r="AA57" s="89" t="e">
        <f t="shared" si="38"/>
        <v>#DIV/0!</v>
      </c>
      <c r="AB57" s="89" t="e">
        <f t="shared" si="38"/>
        <v>#DIV/0!</v>
      </c>
      <c r="AC57" s="89" t="e">
        <f t="shared" si="38"/>
        <v>#DIV/0!</v>
      </c>
      <c r="AD57" s="89" t="e">
        <f t="shared" si="38"/>
        <v>#DIV/0!</v>
      </c>
      <c r="AE57" s="89" t="e">
        <f t="shared" si="38"/>
        <v>#DIV/0!</v>
      </c>
      <c r="AF57" s="89" t="e">
        <f t="shared" si="38"/>
        <v>#DIV/0!</v>
      </c>
      <c r="AG57" s="89" t="e">
        <f t="shared" si="38"/>
        <v>#DIV/0!</v>
      </c>
      <c r="AH57" s="89" t="e">
        <f t="shared" si="38"/>
        <v>#DIV/0!</v>
      </c>
      <c r="AI57" s="89" t="e">
        <f t="shared" si="38"/>
        <v>#DIV/0!</v>
      </c>
      <c r="AJ57" s="89" t="e">
        <f t="shared" si="38"/>
        <v>#DIV/0!</v>
      </c>
      <c r="AK57" s="89" t="e">
        <f t="shared" si="38"/>
        <v>#DIV/0!</v>
      </c>
      <c r="AL57" s="89" t="e">
        <f t="shared" si="38"/>
        <v>#DIV/0!</v>
      </c>
      <c r="AM57" s="89" t="e">
        <f t="shared" si="38"/>
        <v>#DIV/0!</v>
      </c>
      <c r="AN57" s="89" t="e">
        <f t="shared" si="38"/>
        <v>#DIV/0!</v>
      </c>
      <c r="AO57" s="89" t="e">
        <f t="shared" si="38"/>
        <v>#DIV/0!</v>
      </c>
      <c r="AP57" s="89" t="e">
        <f t="shared" si="38"/>
        <v>#DIV/0!</v>
      </c>
      <c r="AQ57" s="89" t="e">
        <f t="shared" si="38"/>
        <v>#DIV/0!</v>
      </c>
      <c r="AR57" s="89" t="e">
        <f t="shared" si="38"/>
        <v>#DIV/0!</v>
      </c>
      <c r="AS57" s="89" t="e">
        <f t="shared" si="38"/>
        <v>#DIV/0!</v>
      </c>
      <c r="AT57" s="89" t="e">
        <f t="shared" si="38"/>
        <v>#DIV/0!</v>
      </c>
      <c r="AU57" s="89" t="e">
        <f t="shared" si="38"/>
        <v>#DIV/0!</v>
      </c>
      <c r="AV57" s="89" t="e">
        <f t="shared" si="38"/>
        <v>#DIV/0!</v>
      </c>
      <c r="AW57" s="89" t="e">
        <f t="shared" si="38"/>
        <v>#DIV/0!</v>
      </c>
      <c r="AX57" s="89" t="e">
        <f t="shared" si="38"/>
        <v>#DIV/0!</v>
      </c>
      <c r="AY57" s="89" t="e">
        <f t="shared" si="38"/>
        <v>#DIV/0!</v>
      </c>
      <c r="AZ57" s="89" t="e">
        <f t="shared" si="38"/>
        <v>#DIV/0!</v>
      </c>
      <c r="BA57" s="90"/>
      <c r="BM57" s="89"/>
    </row>
    <row r="58" spans="1:65" s="21" customFormat="1" ht="10.5" customHeight="1">
      <c r="A58" s="43" t="s">
        <v>118</v>
      </c>
      <c r="B58" s="44" t="s">
        <v>119</v>
      </c>
      <c r="C58" s="29" t="s">
        <v>120</v>
      </c>
      <c r="D58" s="18" t="s">
        <v>247</v>
      </c>
      <c r="E58" s="45" t="e">
        <f aca="true" t="shared" si="39" ref="E58:AZ58">ROUND(E48-E52+19,0)</f>
        <v>#DIV/0!</v>
      </c>
      <c r="F58" s="45" t="e">
        <f t="shared" si="39"/>
        <v>#DIV/0!</v>
      </c>
      <c r="G58" s="45" t="e">
        <f t="shared" si="39"/>
        <v>#DIV/0!</v>
      </c>
      <c r="H58" s="45" t="e">
        <f t="shared" si="39"/>
        <v>#DIV/0!</v>
      </c>
      <c r="I58" s="45" t="e">
        <f t="shared" si="39"/>
        <v>#DIV/0!</v>
      </c>
      <c r="J58" s="45" t="e">
        <f t="shared" si="39"/>
        <v>#DIV/0!</v>
      </c>
      <c r="K58" s="45" t="e">
        <f t="shared" si="39"/>
        <v>#DIV/0!</v>
      </c>
      <c r="L58" s="45" t="e">
        <f t="shared" si="39"/>
        <v>#DIV/0!</v>
      </c>
      <c r="M58" s="45" t="e">
        <f t="shared" si="39"/>
        <v>#DIV/0!</v>
      </c>
      <c r="N58" s="45" t="e">
        <f t="shared" si="39"/>
        <v>#DIV/0!</v>
      </c>
      <c r="O58" s="45" t="e">
        <f t="shared" si="39"/>
        <v>#DIV/0!</v>
      </c>
      <c r="P58" s="45" t="e">
        <f t="shared" si="39"/>
        <v>#DIV/0!</v>
      </c>
      <c r="Q58" s="45" t="e">
        <f t="shared" si="39"/>
        <v>#DIV/0!</v>
      </c>
      <c r="R58" s="45" t="e">
        <f t="shared" si="39"/>
        <v>#DIV/0!</v>
      </c>
      <c r="S58" s="45" t="e">
        <f t="shared" si="39"/>
        <v>#DIV/0!</v>
      </c>
      <c r="T58" s="45" t="e">
        <f t="shared" si="39"/>
        <v>#DIV/0!</v>
      </c>
      <c r="U58" s="45" t="e">
        <f t="shared" si="39"/>
        <v>#DIV/0!</v>
      </c>
      <c r="V58" s="45" t="e">
        <f t="shared" si="39"/>
        <v>#DIV/0!</v>
      </c>
      <c r="W58" s="45" t="e">
        <f t="shared" si="39"/>
        <v>#DIV/0!</v>
      </c>
      <c r="X58" s="45" t="e">
        <f t="shared" si="39"/>
        <v>#DIV/0!</v>
      </c>
      <c r="Y58" s="45" t="e">
        <f t="shared" si="39"/>
        <v>#DIV/0!</v>
      </c>
      <c r="Z58" s="45" t="e">
        <f t="shared" si="39"/>
        <v>#DIV/0!</v>
      </c>
      <c r="AA58" s="45" t="e">
        <f t="shared" si="39"/>
        <v>#DIV/0!</v>
      </c>
      <c r="AB58" s="45" t="e">
        <f t="shared" si="39"/>
        <v>#DIV/0!</v>
      </c>
      <c r="AC58" s="45" t="e">
        <f t="shared" si="39"/>
        <v>#DIV/0!</v>
      </c>
      <c r="AD58" s="45" t="e">
        <f t="shared" si="39"/>
        <v>#DIV/0!</v>
      </c>
      <c r="AE58" s="45" t="e">
        <f t="shared" si="39"/>
        <v>#DIV/0!</v>
      </c>
      <c r="AF58" s="45" t="e">
        <f t="shared" si="39"/>
        <v>#DIV/0!</v>
      </c>
      <c r="AG58" s="45" t="e">
        <f t="shared" si="39"/>
        <v>#DIV/0!</v>
      </c>
      <c r="AH58" s="45" t="e">
        <f t="shared" si="39"/>
        <v>#DIV/0!</v>
      </c>
      <c r="AI58" s="45" t="e">
        <f t="shared" si="39"/>
        <v>#DIV/0!</v>
      </c>
      <c r="AJ58" s="45" t="e">
        <f t="shared" si="39"/>
        <v>#DIV/0!</v>
      </c>
      <c r="AK58" s="45" t="e">
        <f t="shared" si="39"/>
        <v>#DIV/0!</v>
      </c>
      <c r="AL58" s="45" t="e">
        <f t="shared" si="39"/>
        <v>#DIV/0!</v>
      </c>
      <c r="AM58" s="45" t="e">
        <f t="shared" si="39"/>
        <v>#DIV/0!</v>
      </c>
      <c r="AN58" s="45" t="e">
        <f t="shared" si="39"/>
        <v>#DIV/0!</v>
      </c>
      <c r="AO58" s="45" t="e">
        <f t="shared" si="39"/>
        <v>#DIV/0!</v>
      </c>
      <c r="AP58" s="45" t="e">
        <f t="shared" si="39"/>
        <v>#DIV/0!</v>
      </c>
      <c r="AQ58" s="45" t="e">
        <f t="shared" si="39"/>
        <v>#DIV/0!</v>
      </c>
      <c r="AR58" s="45" t="e">
        <f t="shared" si="39"/>
        <v>#DIV/0!</v>
      </c>
      <c r="AS58" s="45" t="e">
        <f t="shared" si="39"/>
        <v>#DIV/0!</v>
      </c>
      <c r="AT58" s="45" t="e">
        <f t="shared" si="39"/>
        <v>#DIV/0!</v>
      </c>
      <c r="AU58" s="45" t="e">
        <f t="shared" si="39"/>
        <v>#DIV/0!</v>
      </c>
      <c r="AV58" s="45" t="e">
        <f t="shared" si="39"/>
        <v>#DIV/0!</v>
      </c>
      <c r="AW58" s="45" t="e">
        <f t="shared" si="39"/>
        <v>#DIV/0!</v>
      </c>
      <c r="AX58" s="45" t="e">
        <f t="shared" si="39"/>
        <v>#DIV/0!</v>
      </c>
      <c r="AY58" s="45" t="e">
        <f t="shared" si="39"/>
        <v>#DIV/0!</v>
      </c>
      <c r="AZ58" s="45" t="e">
        <f t="shared" si="39"/>
        <v>#DIV/0!</v>
      </c>
      <c r="BA58" s="20"/>
      <c r="BM58" s="64" t="e">
        <f>BM20+#REF!+BM49+#REF!+#REF!+#REF!</f>
        <v>#VALUE!</v>
      </c>
    </row>
    <row r="59" spans="1:65" s="21" customFormat="1" ht="10.5" customHeight="1">
      <c r="A59" s="43" t="s">
        <v>121</v>
      </c>
      <c r="B59" s="44" t="s">
        <v>122</v>
      </c>
      <c r="C59" s="29" t="s">
        <v>123</v>
      </c>
      <c r="D59" s="18" t="s">
        <v>228</v>
      </c>
      <c r="E59" s="64" t="e">
        <f aca="true" t="shared" si="40" ref="E59:AZ59">E58</f>
        <v>#DIV/0!</v>
      </c>
      <c r="F59" s="64" t="e">
        <f t="shared" si="40"/>
        <v>#DIV/0!</v>
      </c>
      <c r="G59" s="64" t="e">
        <f t="shared" si="40"/>
        <v>#DIV/0!</v>
      </c>
      <c r="H59" s="64" t="e">
        <f t="shared" si="40"/>
        <v>#DIV/0!</v>
      </c>
      <c r="I59" s="64" t="e">
        <f t="shared" si="40"/>
        <v>#DIV/0!</v>
      </c>
      <c r="J59" s="64" t="e">
        <f t="shared" si="40"/>
        <v>#DIV/0!</v>
      </c>
      <c r="K59" s="64" t="e">
        <f t="shared" si="40"/>
        <v>#DIV/0!</v>
      </c>
      <c r="L59" s="64" t="e">
        <f t="shared" si="40"/>
        <v>#DIV/0!</v>
      </c>
      <c r="M59" s="64" t="e">
        <f t="shared" si="40"/>
        <v>#DIV/0!</v>
      </c>
      <c r="N59" s="64" t="e">
        <f t="shared" si="40"/>
        <v>#DIV/0!</v>
      </c>
      <c r="O59" s="64" t="e">
        <f t="shared" si="40"/>
        <v>#DIV/0!</v>
      </c>
      <c r="P59" s="64" t="e">
        <f t="shared" si="40"/>
        <v>#DIV/0!</v>
      </c>
      <c r="Q59" s="64" t="e">
        <f t="shared" si="40"/>
        <v>#DIV/0!</v>
      </c>
      <c r="R59" s="64" t="e">
        <f t="shared" si="40"/>
        <v>#DIV/0!</v>
      </c>
      <c r="S59" s="64" t="e">
        <f t="shared" si="40"/>
        <v>#DIV/0!</v>
      </c>
      <c r="T59" s="64" t="e">
        <f t="shared" si="40"/>
        <v>#DIV/0!</v>
      </c>
      <c r="U59" s="64" t="e">
        <f t="shared" si="40"/>
        <v>#DIV/0!</v>
      </c>
      <c r="V59" s="64" t="e">
        <f t="shared" si="40"/>
        <v>#DIV/0!</v>
      </c>
      <c r="W59" s="64" t="e">
        <f t="shared" si="40"/>
        <v>#DIV/0!</v>
      </c>
      <c r="X59" s="64" t="e">
        <f t="shared" si="40"/>
        <v>#DIV/0!</v>
      </c>
      <c r="Y59" s="64" t="e">
        <f t="shared" si="40"/>
        <v>#DIV/0!</v>
      </c>
      <c r="Z59" s="64" t="e">
        <f t="shared" si="40"/>
        <v>#DIV/0!</v>
      </c>
      <c r="AA59" s="64" t="e">
        <f t="shared" si="40"/>
        <v>#DIV/0!</v>
      </c>
      <c r="AB59" s="64" t="e">
        <f t="shared" si="40"/>
        <v>#DIV/0!</v>
      </c>
      <c r="AC59" s="64" t="e">
        <f t="shared" si="40"/>
        <v>#DIV/0!</v>
      </c>
      <c r="AD59" s="64" t="e">
        <f t="shared" si="40"/>
        <v>#DIV/0!</v>
      </c>
      <c r="AE59" s="64" t="e">
        <f t="shared" si="40"/>
        <v>#DIV/0!</v>
      </c>
      <c r="AF59" s="64" t="e">
        <f t="shared" si="40"/>
        <v>#DIV/0!</v>
      </c>
      <c r="AG59" s="64" t="e">
        <f t="shared" si="40"/>
        <v>#DIV/0!</v>
      </c>
      <c r="AH59" s="64" t="e">
        <f t="shared" si="40"/>
        <v>#DIV/0!</v>
      </c>
      <c r="AI59" s="64" t="e">
        <f t="shared" si="40"/>
        <v>#DIV/0!</v>
      </c>
      <c r="AJ59" s="64" t="e">
        <f t="shared" si="40"/>
        <v>#DIV/0!</v>
      </c>
      <c r="AK59" s="64" t="e">
        <f t="shared" si="40"/>
        <v>#DIV/0!</v>
      </c>
      <c r="AL59" s="64" t="e">
        <f t="shared" si="40"/>
        <v>#DIV/0!</v>
      </c>
      <c r="AM59" s="64" t="e">
        <f t="shared" si="40"/>
        <v>#DIV/0!</v>
      </c>
      <c r="AN59" s="64" t="e">
        <f t="shared" si="40"/>
        <v>#DIV/0!</v>
      </c>
      <c r="AO59" s="64" t="e">
        <f t="shared" si="40"/>
        <v>#DIV/0!</v>
      </c>
      <c r="AP59" s="64" t="e">
        <f t="shared" si="40"/>
        <v>#DIV/0!</v>
      </c>
      <c r="AQ59" s="64" t="e">
        <f t="shared" si="40"/>
        <v>#DIV/0!</v>
      </c>
      <c r="AR59" s="64" t="e">
        <f t="shared" si="40"/>
        <v>#DIV/0!</v>
      </c>
      <c r="AS59" s="64" t="e">
        <f t="shared" si="40"/>
        <v>#DIV/0!</v>
      </c>
      <c r="AT59" s="64" t="e">
        <f t="shared" si="40"/>
        <v>#DIV/0!</v>
      </c>
      <c r="AU59" s="64" t="e">
        <f t="shared" si="40"/>
        <v>#DIV/0!</v>
      </c>
      <c r="AV59" s="64" t="e">
        <f t="shared" si="40"/>
        <v>#DIV/0!</v>
      </c>
      <c r="AW59" s="64" t="e">
        <f t="shared" si="40"/>
        <v>#DIV/0!</v>
      </c>
      <c r="AX59" s="64" t="e">
        <f t="shared" si="40"/>
        <v>#DIV/0!</v>
      </c>
      <c r="AY59" s="64" t="e">
        <f t="shared" si="40"/>
        <v>#DIV/0!</v>
      </c>
      <c r="AZ59" s="64" t="e">
        <f t="shared" si="40"/>
        <v>#DIV/0!</v>
      </c>
      <c r="BA59" s="65"/>
      <c r="BM59" s="45" t="e">
        <f>#REF!-BM48+#REF!-#REF!+#REF!</f>
        <v>#REF!</v>
      </c>
    </row>
    <row r="60" spans="1:65" ht="10.5" customHeight="1">
      <c r="A60" s="40"/>
      <c r="B60" s="3"/>
      <c r="C60" s="49" t="s">
        <v>51</v>
      </c>
      <c r="D60" s="50" t="s">
        <v>52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2"/>
      <c r="BM60" s="51" t="e">
        <f>#REF!*24</f>
        <v>#REF!</v>
      </c>
    </row>
    <row r="61" spans="1:65" ht="10.5" customHeight="1">
      <c r="A61" s="52"/>
      <c r="B61" s="3"/>
      <c r="C61" s="49" t="s">
        <v>53</v>
      </c>
      <c r="D61" s="37" t="s">
        <v>54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2"/>
      <c r="BM61" s="51" t="s">
        <v>224</v>
      </c>
    </row>
    <row r="62" spans="1:65" ht="10.5" customHeight="1">
      <c r="A62" s="40"/>
      <c r="B62" s="3"/>
      <c r="C62" s="49" t="s">
        <v>55</v>
      </c>
      <c r="D62" s="50" t="s">
        <v>56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2"/>
      <c r="BM62" s="51">
        <v>24</v>
      </c>
    </row>
    <row r="63" spans="1:65" s="21" customFormat="1" ht="10.5" customHeight="1">
      <c r="A63" s="43"/>
      <c r="B63" s="44"/>
      <c r="C63" s="17" t="s">
        <v>124</v>
      </c>
      <c r="D63" s="53" t="s">
        <v>125</v>
      </c>
      <c r="E63" s="64">
        <f aca="true" t="shared" si="41" ref="E63:AZ63">ROUND(E60*E61*E62,0)</f>
        <v>0</v>
      </c>
      <c r="F63" s="64">
        <f t="shared" si="41"/>
        <v>0</v>
      </c>
      <c r="G63" s="64">
        <f t="shared" si="41"/>
        <v>0</v>
      </c>
      <c r="H63" s="64">
        <f t="shared" si="41"/>
        <v>0</v>
      </c>
      <c r="I63" s="64">
        <f t="shared" si="41"/>
        <v>0</v>
      </c>
      <c r="J63" s="64">
        <f t="shared" si="41"/>
        <v>0</v>
      </c>
      <c r="K63" s="64">
        <f t="shared" si="41"/>
        <v>0</v>
      </c>
      <c r="L63" s="64">
        <f t="shared" si="41"/>
        <v>0</v>
      </c>
      <c r="M63" s="64">
        <f t="shared" si="41"/>
        <v>0</v>
      </c>
      <c r="N63" s="64">
        <f t="shared" si="41"/>
        <v>0</v>
      </c>
      <c r="O63" s="64">
        <f t="shared" si="41"/>
        <v>0</v>
      </c>
      <c r="P63" s="64">
        <f t="shared" si="41"/>
        <v>0</v>
      </c>
      <c r="Q63" s="64">
        <f t="shared" si="41"/>
        <v>0</v>
      </c>
      <c r="R63" s="64">
        <f t="shared" si="41"/>
        <v>0</v>
      </c>
      <c r="S63" s="64">
        <f t="shared" si="41"/>
        <v>0</v>
      </c>
      <c r="T63" s="64">
        <f t="shared" si="41"/>
        <v>0</v>
      </c>
      <c r="U63" s="64">
        <f t="shared" si="41"/>
        <v>0</v>
      </c>
      <c r="V63" s="64">
        <f t="shared" si="41"/>
        <v>0</v>
      </c>
      <c r="W63" s="64">
        <f t="shared" si="41"/>
        <v>0</v>
      </c>
      <c r="X63" s="64">
        <f t="shared" si="41"/>
        <v>0</v>
      </c>
      <c r="Y63" s="64">
        <f t="shared" si="41"/>
        <v>0</v>
      </c>
      <c r="Z63" s="64">
        <f t="shared" si="41"/>
        <v>0</v>
      </c>
      <c r="AA63" s="64">
        <f t="shared" si="41"/>
        <v>0</v>
      </c>
      <c r="AB63" s="64">
        <f t="shared" si="41"/>
        <v>0</v>
      </c>
      <c r="AC63" s="64">
        <f t="shared" si="41"/>
        <v>0</v>
      </c>
      <c r="AD63" s="64">
        <f t="shared" si="41"/>
        <v>0</v>
      </c>
      <c r="AE63" s="64">
        <f t="shared" si="41"/>
        <v>0</v>
      </c>
      <c r="AF63" s="64">
        <f t="shared" si="41"/>
        <v>0</v>
      </c>
      <c r="AG63" s="64">
        <f t="shared" si="41"/>
        <v>0</v>
      </c>
      <c r="AH63" s="64">
        <f t="shared" si="41"/>
        <v>0</v>
      </c>
      <c r="AI63" s="64">
        <f t="shared" si="41"/>
        <v>0</v>
      </c>
      <c r="AJ63" s="64">
        <f t="shared" si="41"/>
        <v>0</v>
      </c>
      <c r="AK63" s="64">
        <f t="shared" si="41"/>
        <v>0</v>
      </c>
      <c r="AL63" s="64">
        <f t="shared" si="41"/>
        <v>0</v>
      </c>
      <c r="AM63" s="64">
        <f t="shared" si="41"/>
        <v>0</v>
      </c>
      <c r="AN63" s="64">
        <f t="shared" si="41"/>
        <v>0</v>
      </c>
      <c r="AO63" s="64">
        <f t="shared" si="41"/>
        <v>0</v>
      </c>
      <c r="AP63" s="64">
        <f t="shared" si="41"/>
        <v>0</v>
      </c>
      <c r="AQ63" s="64">
        <f t="shared" si="41"/>
        <v>0</v>
      </c>
      <c r="AR63" s="64">
        <f t="shared" si="41"/>
        <v>0</v>
      </c>
      <c r="AS63" s="64">
        <f t="shared" si="41"/>
        <v>0</v>
      </c>
      <c r="AT63" s="64">
        <f t="shared" si="41"/>
        <v>0</v>
      </c>
      <c r="AU63" s="64">
        <f t="shared" si="41"/>
        <v>0</v>
      </c>
      <c r="AV63" s="64">
        <f t="shared" si="41"/>
        <v>0</v>
      </c>
      <c r="AW63" s="64">
        <f t="shared" si="41"/>
        <v>0</v>
      </c>
      <c r="AX63" s="64">
        <f t="shared" si="41"/>
        <v>0</v>
      </c>
      <c r="AY63" s="64">
        <f t="shared" si="41"/>
        <v>0</v>
      </c>
      <c r="AZ63" s="64">
        <f t="shared" si="41"/>
        <v>0</v>
      </c>
      <c r="BA63" s="65"/>
      <c r="BM63" s="56" t="e">
        <f>#REF!*24</f>
        <v>#REF!</v>
      </c>
    </row>
    <row r="64" spans="1:65" s="21" customFormat="1" ht="10.5" customHeight="1">
      <c r="A64" s="43"/>
      <c r="B64" s="44"/>
      <c r="C64" s="17" t="s">
        <v>59</v>
      </c>
      <c r="D64" s="53" t="s">
        <v>225</v>
      </c>
      <c r="E64" s="91" t="e">
        <f aca="true" t="shared" si="42" ref="E64:AZ64">ROUND(E59/E63,3)</f>
        <v>#DIV/0!</v>
      </c>
      <c r="F64" s="91" t="e">
        <f t="shared" si="42"/>
        <v>#DIV/0!</v>
      </c>
      <c r="G64" s="91" t="e">
        <f t="shared" si="42"/>
        <v>#DIV/0!</v>
      </c>
      <c r="H64" s="91" t="e">
        <f t="shared" si="42"/>
        <v>#DIV/0!</v>
      </c>
      <c r="I64" s="91" t="e">
        <f t="shared" si="42"/>
        <v>#DIV/0!</v>
      </c>
      <c r="J64" s="91" t="e">
        <f t="shared" si="42"/>
        <v>#DIV/0!</v>
      </c>
      <c r="K64" s="91" t="e">
        <f t="shared" si="42"/>
        <v>#DIV/0!</v>
      </c>
      <c r="L64" s="91" t="e">
        <f t="shared" si="42"/>
        <v>#DIV/0!</v>
      </c>
      <c r="M64" s="91" t="e">
        <f t="shared" si="42"/>
        <v>#DIV/0!</v>
      </c>
      <c r="N64" s="91" t="e">
        <f t="shared" si="42"/>
        <v>#DIV/0!</v>
      </c>
      <c r="O64" s="91" t="e">
        <f t="shared" si="42"/>
        <v>#DIV/0!</v>
      </c>
      <c r="P64" s="91" t="e">
        <f t="shared" si="42"/>
        <v>#DIV/0!</v>
      </c>
      <c r="Q64" s="91" t="e">
        <f t="shared" si="42"/>
        <v>#DIV/0!</v>
      </c>
      <c r="R64" s="91" t="e">
        <f t="shared" si="42"/>
        <v>#DIV/0!</v>
      </c>
      <c r="S64" s="91" t="e">
        <f t="shared" si="42"/>
        <v>#DIV/0!</v>
      </c>
      <c r="T64" s="91" t="e">
        <f t="shared" si="42"/>
        <v>#DIV/0!</v>
      </c>
      <c r="U64" s="91" t="e">
        <f t="shared" si="42"/>
        <v>#DIV/0!</v>
      </c>
      <c r="V64" s="91" t="e">
        <f t="shared" si="42"/>
        <v>#DIV/0!</v>
      </c>
      <c r="W64" s="91" t="e">
        <f t="shared" si="42"/>
        <v>#DIV/0!</v>
      </c>
      <c r="X64" s="91" t="e">
        <f t="shared" si="42"/>
        <v>#DIV/0!</v>
      </c>
      <c r="Y64" s="91" t="e">
        <f t="shared" si="42"/>
        <v>#DIV/0!</v>
      </c>
      <c r="Z64" s="91" t="e">
        <f t="shared" si="42"/>
        <v>#DIV/0!</v>
      </c>
      <c r="AA64" s="91" t="e">
        <f t="shared" si="42"/>
        <v>#DIV/0!</v>
      </c>
      <c r="AB64" s="91" t="e">
        <f t="shared" si="42"/>
        <v>#DIV/0!</v>
      </c>
      <c r="AC64" s="91" t="e">
        <f t="shared" si="42"/>
        <v>#DIV/0!</v>
      </c>
      <c r="AD64" s="91" t="e">
        <f t="shared" si="42"/>
        <v>#DIV/0!</v>
      </c>
      <c r="AE64" s="91" t="e">
        <f t="shared" si="42"/>
        <v>#DIV/0!</v>
      </c>
      <c r="AF64" s="91" t="e">
        <f t="shared" si="42"/>
        <v>#DIV/0!</v>
      </c>
      <c r="AG64" s="91" t="e">
        <f t="shared" si="42"/>
        <v>#DIV/0!</v>
      </c>
      <c r="AH64" s="91" t="e">
        <f t="shared" si="42"/>
        <v>#DIV/0!</v>
      </c>
      <c r="AI64" s="91" t="e">
        <f t="shared" si="42"/>
        <v>#DIV/0!</v>
      </c>
      <c r="AJ64" s="91" t="e">
        <f t="shared" si="42"/>
        <v>#DIV/0!</v>
      </c>
      <c r="AK64" s="91" t="e">
        <f t="shared" si="42"/>
        <v>#DIV/0!</v>
      </c>
      <c r="AL64" s="91" t="e">
        <f t="shared" si="42"/>
        <v>#DIV/0!</v>
      </c>
      <c r="AM64" s="91" t="e">
        <f t="shared" si="42"/>
        <v>#DIV/0!</v>
      </c>
      <c r="AN64" s="91" t="e">
        <f t="shared" si="42"/>
        <v>#DIV/0!</v>
      </c>
      <c r="AO64" s="91" t="e">
        <f t="shared" si="42"/>
        <v>#DIV/0!</v>
      </c>
      <c r="AP64" s="91" t="e">
        <f t="shared" si="42"/>
        <v>#DIV/0!</v>
      </c>
      <c r="AQ64" s="91" t="e">
        <f t="shared" si="42"/>
        <v>#DIV/0!</v>
      </c>
      <c r="AR64" s="91" t="e">
        <f t="shared" si="42"/>
        <v>#DIV/0!</v>
      </c>
      <c r="AS64" s="91" t="e">
        <f t="shared" si="42"/>
        <v>#DIV/0!</v>
      </c>
      <c r="AT64" s="91" t="e">
        <f t="shared" si="42"/>
        <v>#DIV/0!</v>
      </c>
      <c r="AU64" s="91" t="e">
        <f t="shared" si="42"/>
        <v>#DIV/0!</v>
      </c>
      <c r="AV64" s="91" t="e">
        <f t="shared" si="42"/>
        <v>#DIV/0!</v>
      </c>
      <c r="AW64" s="91" t="e">
        <f t="shared" si="42"/>
        <v>#DIV/0!</v>
      </c>
      <c r="AX64" s="91" t="e">
        <f t="shared" si="42"/>
        <v>#DIV/0!</v>
      </c>
      <c r="AY64" s="91" t="e">
        <f t="shared" si="42"/>
        <v>#DIV/0!</v>
      </c>
      <c r="AZ64" s="91" t="e">
        <f t="shared" si="42"/>
        <v>#DIV/0!</v>
      </c>
      <c r="BA64" s="92"/>
      <c r="BM64" s="56"/>
    </row>
    <row r="65" spans="1:65" ht="10.5" customHeight="1">
      <c r="A65" s="40"/>
      <c r="B65" s="3"/>
      <c r="C65" s="49" t="s">
        <v>62</v>
      </c>
      <c r="D65" s="50" t="s">
        <v>63</v>
      </c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40"/>
      <c r="BM65" s="51">
        <v>3</v>
      </c>
    </row>
    <row r="66" spans="1:65" s="21" customFormat="1" ht="10.5" customHeight="1">
      <c r="A66" s="43"/>
      <c r="B66" s="44"/>
      <c r="C66" s="17" t="s">
        <v>64</v>
      </c>
      <c r="D66" s="53" t="s">
        <v>65</v>
      </c>
      <c r="E66" s="64" t="e">
        <f aca="true" t="shared" si="43" ref="E66:AZ66">ROUND(24/E65,0)</f>
        <v>#DIV/0!</v>
      </c>
      <c r="F66" s="64" t="e">
        <f t="shared" si="43"/>
        <v>#DIV/0!</v>
      </c>
      <c r="G66" s="64" t="e">
        <f t="shared" si="43"/>
        <v>#DIV/0!</v>
      </c>
      <c r="H66" s="64" t="e">
        <f t="shared" si="43"/>
        <v>#DIV/0!</v>
      </c>
      <c r="I66" s="64" t="e">
        <f t="shared" si="43"/>
        <v>#DIV/0!</v>
      </c>
      <c r="J66" s="64" t="e">
        <f t="shared" si="43"/>
        <v>#DIV/0!</v>
      </c>
      <c r="K66" s="64" t="e">
        <f t="shared" si="43"/>
        <v>#DIV/0!</v>
      </c>
      <c r="L66" s="64" t="e">
        <f t="shared" si="43"/>
        <v>#DIV/0!</v>
      </c>
      <c r="M66" s="64" t="e">
        <f t="shared" si="43"/>
        <v>#DIV/0!</v>
      </c>
      <c r="N66" s="64" t="e">
        <f t="shared" si="43"/>
        <v>#DIV/0!</v>
      </c>
      <c r="O66" s="64" t="e">
        <f t="shared" si="43"/>
        <v>#DIV/0!</v>
      </c>
      <c r="P66" s="64" t="e">
        <f t="shared" si="43"/>
        <v>#DIV/0!</v>
      </c>
      <c r="Q66" s="64" t="e">
        <f t="shared" si="43"/>
        <v>#DIV/0!</v>
      </c>
      <c r="R66" s="64" t="e">
        <f t="shared" si="43"/>
        <v>#DIV/0!</v>
      </c>
      <c r="S66" s="64" t="e">
        <f t="shared" si="43"/>
        <v>#DIV/0!</v>
      </c>
      <c r="T66" s="64" t="e">
        <f t="shared" si="43"/>
        <v>#DIV/0!</v>
      </c>
      <c r="U66" s="64" t="e">
        <f t="shared" si="43"/>
        <v>#DIV/0!</v>
      </c>
      <c r="V66" s="64" t="e">
        <f t="shared" si="43"/>
        <v>#DIV/0!</v>
      </c>
      <c r="W66" s="64" t="e">
        <f t="shared" si="43"/>
        <v>#DIV/0!</v>
      </c>
      <c r="X66" s="64" t="e">
        <f t="shared" si="43"/>
        <v>#DIV/0!</v>
      </c>
      <c r="Y66" s="64" t="e">
        <f t="shared" si="43"/>
        <v>#DIV/0!</v>
      </c>
      <c r="Z66" s="64" t="e">
        <f t="shared" si="43"/>
        <v>#DIV/0!</v>
      </c>
      <c r="AA66" s="64" t="e">
        <f t="shared" si="43"/>
        <v>#DIV/0!</v>
      </c>
      <c r="AB66" s="64" t="e">
        <f t="shared" si="43"/>
        <v>#DIV/0!</v>
      </c>
      <c r="AC66" s="64" t="e">
        <f t="shared" si="43"/>
        <v>#DIV/0!</v>
      </c>
      <c r="AD66" s="64" t="e">
        <f t="shared" si="43"/>
        <v>#DIV/0!</v>
      </c>
      <c r="AE66" s="64" t="e">
        <f t="shared" si="43"/>
        <v>#DIV/0!</v>
      </c>
      <c r="AF66" s="64" t="e">
        <f t="shared" si="43"/>
        <v>#DIV/0!</v>
      </c>
      <c r="AG66" s="64" t="e">
        <f t="shared" si="43"/>
        <v>#DIV/0!</v>
      </c>
      <c r="AH66" s="64" t="e">
        <f t="shared" si="43"/>
        <v>#DIV/0!</v>
      </c>
      <c r="AI66" s="64" t="e">
        <f t="shared" si="43"/>
        <v>#DIV/0!</v>
      </c>
      <c r="AJ66" s="64" t="e">
        <f t="shared" si="43"/>
        <v>#DIV/0!</v>
      </c>
      <c r="AK66" s="64" t="e">
        <f t="shared" si="43"/>
        <v>#DIV/0!</v>
      </c>
      <c r="AL66" s="64" t="e">
        <f t="shared" si="43"/>
        <v>#DIV/0!</v>
      </c>
      <c r="AM66" s="64" t="e">
        <f t="shared" si="43"/>
        <v>#DIV/0!</v>
      </c>
      <c r="AN66" s="64" t="e">
        <f t="shared" si="43"/>
        <v>#DIV/0!</v>
      </c>
      <c r="AO66" s="64" t="e">
        <f t="shared" si="43"/>
        <v>#DIV/0!</v>
      </c>
      <c r="AP66" s="64" t="e">
        <f t="shared" si="43"/>
        <v>#DIV/0!</v>
      </c>
      <c r="AQ66" s="64" t="e">
        <f t="shared" si="43"/>
        <v>#DIV/0!</v>
      </c>
      <c r="AR66" s="64" t="e">
        <f t="shared" si="43"/>
        <v>#DIV/0!</v>
      </c>
      <c r="AS66" s="64" t="e">
        <f t="shared" si="43"/>
        <v>#DIV/0!</v>
      </c>
      <c r="AT66" s="64" t="e">
        <f t="shared" si="43"/>
        <v>#DIV/0!</v>
      </c>
      <c r="AU66" s="64" t="e">
        <f t="shared" si="43"/>
        <v>#DIV/0!</v>
      </c>
      <c r="AV66" s="64" t="e">
        <f t="shared" si="43"/>
        <v>#DIV/0!</v>
      </c>
      <c r="AW66" s="64" t="e">
        <f t="shared" si="43"/>
        <v>#DIV/0!</v>
      </c>
      <c r="AX66" s="64" t="e">
        <f t="shared" si="43"/>
        <v>#DIV/0!</v>
      </c>
      <c r="AY66" s="64" t="e">
        <f t="shared" si="43"/>
        <v>#DIV/0!</v>
      </c>
      <c r="AZ66" s="64" t="e">
        <f t="shared" si="43"/>
        <v>#DIV/0!</v>
      </c>
      <c r="BA66" s="65"/>
      <c r="BM66" s="56">
        <f>24/BM65</f>
        <v>8</v>
      </c>
    </row>
    <row r="67" spans="1:65" s="21" customFormat="1" ht="10.5" customHeight="1">
      <c r="A67" s="43"/>
      <c r="B67" s="44"/>
      <c r="C67" s="29" t="s">
        <v>126</v>
      </c>
      <c r="D67" s="18" t="s">
        <v>228</v>
      </c>
      <c r="E67" s="62" t="e">
        <f aca="true" t="shared" si="44" ref="E67:AZ67">E52*0.1</f>
        <v>#DIV/0!</v>
      </c>
      <c r="F67" s="62" t="e">
        <f t="shared" si="44"/>
        <v>#DIV/0!</v>
      </c>
      <c r="G67" s="62" t="e">
        <f t="shared" si="44"/>
        <v>#DIV/0!</v>
      </c>
      <c r="H67" s="62" t="e">
        <f t="shared" si="44"/>
        <v>#DIV/0!</v>
      </c>
      <c r="I67" s="62" t="e">
        <f t="shared" si="44"/>
        <v>#DIV/0!</v>
      </c>
      <c r="J67" s="62" t="e">
        <f t="shared" si="44"/>
        <v>#DIV/0!</v>
      </c>
      <c r="K67" s="62" t="e">
        <f t="shared" si="44"/>
        <v>#DIV/0!</v>
      </c>
      <c r="L67" s="62" t="e">
        <f t="shared" si="44"/>
        <v>#DIV/0!</v>
      </c>
      <c r="M67" s="62" t="e">
        <f t="shared" si="44"/>
        <v>#DIV/0!</v>
      </c>
      <c r="N67" s="62" t="e">
        <f t="shared" si="44"/>
        <v>#DIV/0!</v>
      </c>
      <c r="O67" s="62" t="e">
        <f t="shared" si="44"/>
        <v>#DIV/0!</v>
      </c>
      <c r="P67" s="62" t="e">
        <f t="shared" si="44"/>
        <v>#DIV/0!</v>
      </c>
      <c r="Q67" s="62" t="e">
        <f t="shared" si="44"/>
        <v>#DIV/0!</v>
      </c>
      <c r="R67" s="62" t="e">
        <f t="shared" si="44"/>
        <v>#DIV/0!</v>
      </c>
      <c r="S67" s="62" t="e">
        <f t="shared" si="44"/>
        <v>#DIV/0!</v>
      </c>
      <c r="T67" s="62" t="e">
        <f t="shared" si="44"/>
        <v>#DIV/0!</v>
      </c>
      <c r="U67" s="62" t="e">
        <f t="shared" si="44"/>
        <v>#DIV/0!</v>
      </c>
      <c r="V67" s="62" t="e">
        <f t="shared" si="44"/>
        <v>#DIV/0!</v>
      </c>
      <c r="W67" s="62" t="e">
        <f t="shared" si="44"/>
        <v>#DIV/0!</v>
      </c>
      <c r="X67" s="62" t="e">
        <f t="shared" si="44"/>
        <v>#DIV/0!</v>
      </c>
      <c r="Y67" s="62" t="e">
        <f t="shared" si="44"/>
        <v>#DIV/0!</v>
      </c>
      <c r="Z67" s="62" t="e">
        <f t="shared" si="44"/>
        <v>#DIV/0!</v>
      </c>
      <c r="AA67" s="62" t="e">
        <f t="shared" si="44"/>
        <v>#DIV/0!</v>
      </c>
      <c r="AB67" s="62" t="e">
        <f t="shared" si="44"/>
        <v>#DIV/0!</v>
      </c>
      <c r="AC67" s="62" t="e">
        <f t="shared" si="44"/>
        <v>#DIV/0!</v>
      </c>
      <c r="AD67" s="62" t="e">
        <f t="shared" si="44"/>
        <v>#DIV/0!</v>
      </c>
      <c r="AE67" s="62" t="e">
        <f t="shared" si="44"/>
        <v>#DIV/0!</v>
      </c>
      <c r="AF67" s="62" t="e">
        <f t="shared" si="44"/>
        <v>#DIV/0!</v>
      </c>
      <c r="AG67" s="62" t="e">
        <f t="shared" si="44"/>
        <v>#DIV/0!</v>
      </c>
      <c r="AH67" s="62" t="e">
        <f t="shared" si="44"/>
        <v>#DIV/0!</v>
      </c>
      <c r="AI67" s="62" t="e">
        <f t="shared" si="44"/>
        <v>#DIV/0!</v>
      </c>
      <c r="AJ67" s="62" t="e">
        <f t="shared" si="44"/>
        <v>#DIV/0!</v>
      </c>
      <c r="AK67" s="62" t="e">
        <f t="shared" si="44"/>
        <v>#DIV/0!</v>
      </c>
      <c r="AL67" s="62" t="e">
        <f t="shared" si="44"/>
        <v>#DIV/0!</v>
      </c>
      <c r="AM67" s="62" t="e">
        <f t="shared" si="44"/>
        <v>#DIV/0!</v>
      </c>
      <c r="AN67" s="62" t="e">
        <f t="shared" si="44"/>
        <v>#DIV/0!</v>
      </c>
      <c r="AO67" s="62" t="e">
        <f t="shared" si="44"/>
        <v>#DIV/0!</v>
      </c>
      <c r="AP67" s="62" t="e">
        <f t="shared" si="44"/>
        <v>#DIV/0!</v>
      </c>
      <c r="AQ67" s="62" t="e">
        <f t="shared" si="44"/>
        <v>#DIV/0!</v>
      </c>
      <c r="AR67" s="62" t="e">
        <f t="shared" si="44"/>
        <v>#DIV/0!</v>
      </c>
      <c r="AS67" s="62" t="e">
        <f t="shared" si="44"/>
        <v>#DIV/0!</v>
      </c>
      <c r="AT67" s="62" t="e">
        <f t="shared" si="44"/>
        <v>#DIV/0!</v>
      </c>
      <c r="AU67" s="62" t="e">
        <f t="shared" si="44"/>
        <v>#DIV/0!</v>
      </c>
      <c r="AV67" s="62" t="e">
        <f t="shared" si="44"/>
        <v>#DIV/0!</v>
      </c>
      <c r="AW67" s="62" t="e">
        <f t="shared" si="44"/>
        <v>#DIV/0!</v>
      </c>
      <c r="AX67" s="62" t="e">
        <f t="shared" si="44"/>
        <v>#DIV/0!</v>
      </c>
      <c r="AY67" s="62" t="e">
        <f t="shared" si="44"/>
        <v>#DIV/0!</v>
      </c>
      <c r="AZ67" s="62" t="e">
        <f t="shared" si="44"/>
        <v>#DIV/0!</v>
      </c>
      <c r="BA67" s="63"/>
      <c r="BM67" s="45" t="e">
        <f>#REF!+#REF!+#REF!</f>
        <v>#REF!</v>
      </c>
    </row>
    <row r="68" spans="1:65" s="21" customFormat="1" ht="10.5" customHeight="1">
      <c r="A68" s="43"/>
      <c r="B68" s="44" t="s">
        <v>248</v>
      </c>
      <c r="C68" s="17" t="s">
        <v>127</v>
      </c>
      <c r="D68" s="18" t="s">
        <v>226</v>
      </c>
      <c r="E68" s="64" t="e">
        <f aca="true" t="shared" si="45" ref="E68:AZ68">ROUND(E59+E70-E71-E67-E45,0)</f>
        <v>#DIV/0!</v>
      </c>
      <c r="F68" s="64" t="e">
        <f t="shared" si="45"/>
        <v>#DIV/0!</v>
      </c>
      <c r="G68" s="64" t="e">
        <f t="shared" si="45"/>
        <v>#DIV/0!</v>
      </c>
      <c r="H68" s="64" t="e">
        <f t="shared" si="45"/>
        <v>#DIV/0!</v>
      </c>
      <c r="I68" s="64" t="e">
        <f t="shared" si="45"/>
        <v>#DIV/0!</v>
      </c>
      <c r="J68" s="64" t="e">
        <f t="shared" si="45"/>
        <v>#DIV/0!</v>
      </c>
      <c r="K68" s="64" t="e">
        <f t="shared" si="45"/>
        <v>#DIV/0!</v>
      </c>
      <c r="L68" s="64" t="e">
        <f t="shared" si="45"/>
        <v>#DIV/0!</v>
      </c>
      <c r="M68" s="64" t="e">
        <f t="shared" si="45"/>
        <v>#DIV/0!</v>
      </c>
      <c r="N68" s="64" t="e">
        <f t="shared" si="45"/>
        <v>#DIV/0!</v>
      </c>
      <c r="O68" s="64" t="e">
        <f t="shared" si="45"/>
        <v>#DIV/0!</v>
      </c>
      <c r="P68" s="64" t="e">
        <f t="shared" si="45"/>
        <v>#DIV/0!</v>
      </c>
      <c r="Q68" s="64" t="e">
        <f t="shared" si="45"/>
        <v>#DIV/0!</v>
      </c>
      <c r="R68" s="64" t="e">
        <f t="shared" si="45"/>
        <v>#DIV/0!</v>
      </c>
      <c r="S68" s="64" t="e">
        <f t="shared" si="45"/>
        <v>#DIV/0!</v>
      </c>
      <c r="T68" s="64" t="e">
        <f t="shared" si="45"/>
        <v>#DIV/0!</v>
      </c>
      <c r="U68" s="64" t="e">
        <f t="shared" si="45"/>
        <v>#DIV/0!</v>
      </c>
      <c r="V68" s="64" t="e">
        <f t="shared" si="45"/>
        <v>#DIV/0!</v>
      </c>
      <c r="W68" s="64" t="e">
        <f t="shared" si="45"/>
        <v>#DIV/0!</v>
      </c>
      <c r="X68" s="64" t="e">
        <f t="shared" si="45"/>
        <v>#DIV/0!</v>
      </c>
      <c r="Y68" s="64" t="e">
        <f t="shared" si="45"/>
        <v>#DIV/0!</v>
      </c>
      <c r="Z68" s="64" t="e">
        <f t="shared" si="45"/>
        <v>#DIV/0!</v>
      </c>
      <c r="AA68" s="64" t="e">
        <f t="shared" si="45"/>
        <v>#DIV/0!</v>
      </c>
      <c r="AB68" s="64" t="e">
        <f t="shared" si="45"/>
        <v>#DIV/0!</v>
      </c>
      <c r="AC68" s="64" t="e">
        <f t="shared" si="45"/>
        <v>#DIV/0!</v>
      </c>
      <c r="AD68" s="64" t="e">
        <f t="shared" si="45"/>
        <v>#DIV/0!</v>
      </c>
      <c r="AE68" s="64" t="e">
        <f t="shared" si="45"/>
        <v>#DIV/0!</v>
      </c>
      <c r="AF68" s="64" t="e">
        <f t="shared" si="45"/>
        <v>#DIV/0!</v>
      </c>
      <c r="AG68" s="64" t="e">
        <f t="shared" si="45"/>
        <v>#DIV/0!</v>
      </c>
      <c r="AH68" s="64" t="e">
        <f t="shared" si="45"/>
        <v>#DIV/0!</v>
      </c>
      <c r="AI68" s="64" t="e">
        <f t="shared" si="45"/>
        <v>#DIV/0!</v>
      </c>
      <c r="AJ68" s="64" t="e">
        <f t="shared" si="45"/>
        <v>#DIV/0!</v>
      </c>
      <c r="AK68" s="64" t="e">
        <f t="shared" si="45"/>
        <v>#DIV/0!</v>
      </c>
      <c r="AL68" s="64" t="e">
        <f t="shared" si="45"/>
        <v>#DIV/0!</v>
      </c>
      <c r="AM68" s="64" t="e">
        <f t="shared" si="45"/>
        <v>#DIV/0!</v>
      </c>
      <c r="AN68" s="64" t="e">
        <f t="shared" si="45"/>
        <v>#DIV/0!</v>
      </c>
      <c r="AO68" s="64" t="e">
        <f t="shared" si="45"/>
        <v>#DIV/0!</v>
      </c>
      <c r="AP68" s="64" t="e">
        <f t="shared" si="45"/>
        <v>#DIV/0!</v>
      </c>
      <c r="AQ68" s="64" t="e">
        <f t="shared" si="45"/>
        <v>#DIV/0!</v>
      </c>
      <c r="AR68" s="64" t="e">
        <f t="shared" si="45"/>
        <v>#DIV/0!</v>
      </c>
      <c r="AS68" s="64" t="e">
        <f t="shared" si="45"/>
        <v>#DIV/0!</v>
      </c>
      <c r="AT68" s="64" t="e">
        <f t="shared" si="45"/>
        <v>#DIV/0!</v>
      </c>
      <c r="AU68" s="64" t="e">
        <f t="shared" si="45"/>
        <v>#DIV/0!</v>
      </c>
      <c r="AV68" s="64" t="e">
        <f t="shared" si="45"/>
        <v>#DIV/0!</v>
      </c>
      <c r="AW68" s="64" t="e">
        <f t="shared" si="45"/>
        <v>#DIV/0!</v>
      </c>
      <c r="AX68" s="64" t="e">
        <f t="shared" si="45"/>
        <v>#DIV/0!</v>
      </c>
      <c r="AY68" s="64" t="e">
        <f t="shared" si="45"/>
        <v>#DIV/0!</v>
      </c>
      <c r="AZ68" s="64" t="e">
        <f t="shared" si="45"/>
        <v>#DIV/0!</v>
      </c>
      <c r="BA68" s="65"/>
      <c r="BM68" s="56"/>
    </row>
    <row r="69" spans="1:65" ht="10.5" customHeight="1">
      <c r="A69" s="40"/>
      <c r="B69" s="3" t="s">
        <v>236</v>
      </c>
      <c r="C69" s="36" t="s">
        <v>128</v>
      </c>
      <c r="D69" s="37" t="s">
        <v>73</v>
      </c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2"/>
      <c r="BM69" s="51"/>
    </row>
    <row r="70" spans="1:65" ht="10.5" customHeight="1">
      <c r="A70" s="40"/>
      <c r="B70" s="3"/>
      <c r="C70" s="36" t="s">
        <v>74</v>
      </c>
      <c r="D70" s="37" t="s">
        <v>226</v>
      </c>
      <c r="E70" s="58" t="e">
        <f aca="true" t="shared" si="46" ref="E70:AZ70">ROUND(E63*E69*E66/1000/24,0)</f>
        <v>#DIV/0!</v>
      </c>
      <c r="F70" s="58" t="e">
        <f t="shared" si="46"/>
        <v>#DIV/0!</v>
      </c>
      <c r="G70" s="58" t="e">
        <f t="shared" si="46"/>
        <v>#DIV/0!</v>
      </c>
      <c r="H70" s="58" t="e">
        <f t="shared" si="46"/>
        <v>#DIV/0!</v>
      </c>
      <c r="I70" s="58" t="e">
        <f t="shared" si="46"/>
        <v>#DIV/0!</v>
      </c>
      <c r="J70" s="58" t="e">
        <f t="shared" si="46"/>
        <v>#DIV/0!</v>
      </c>
      <c r="K70" s="58" t="e">
        <f t="shared" si="46"/>
        <v>#DIV/0!</v>
      </c>
      <c r="L70" s="58" t="e">
        <f t="shared" si="46"/>
        <v>#DIV/0!</v>
      </c>
      <c r="M70" s="58" t="e">
        <f t="shared" si="46"/>
        <v>#DIV/0!</v>
      </c>
      <c r="N70" s="58" t="e">
        <f t="shared" si="46"/>
        <v>#DIV/0!</v>
      </c>
      <c r="O70" s="58" t="e">
        <f t="shared" si="46"/>
        <v>#DIV/0!</v>
      </c>
      <c r="P70" s="58" t="e">
        <f t="shared" si="46"/>
        <v>#DIV/0!</v>
      </c>
      <c r="Q70" s="58" t="e">
        <f t="shared" si="46"/>
        <v>#DIV/0!</v>
      </c>
      <c r="R70" s="58" t="e">
        <f t="shared" si="46"/>
        <v>#DIV/0!</v>
      </c>
      <c r="S70" s="58" t="e">
        <f t="shared" si="46"/>
        <v>#DIV/0!</v>
      </c>
      <c r="T70" s="58" t="e">
        <f t="shared" si="46"/>
        <v>#DIV/0!</v>
      </c>
      <c r="U70" s="58" t="e">
        <f t="shared" si="46"/>
        <v>#DIV/0!</v>
      </c>
      <c r="V70" s="58" t="e">
        <f t="shared" si="46"/>
        <v>#DIV/0!</v>
      </c>
      <c r="W70" s="58" t="e">
        <f t="shared" si="46"/>
        <v>#DIV/0!</v>
      </c>
      <c r="X70" s="58" t="e">
        <f t="shared" si="46"/>
        <v>#DIV/0!</v>
      </c>
      <c r="Y70" s="58" t="e">
        <f t="shared" si="46"/>
        <v>#DIV/0!</v>
      </c>
      <c r="Z70" s="58" t="e">
        <f t="shared" si="46"/>
        <v>#DIV/0!</v>
      </c>
      <c r="AA70" s="58" t="e">
        <f t="shared" si="46"/>
        <v>#DIV/0!</v>
      </c>
      <c r="AB70" s="58" t="e">
        <f t="shared" si="46"/>
        <v>#DIV/0!</v>
      </c>
      <c r="AC70" s="58" t="e">
        <f t="shared" si="46"/>
        <v>#DIV/0!</v>
      </c>
      <c r="AD70" s="58" t="e">
        <f t="shared" si="46"/>
        <v>#DIV/0!</v>
      </c>
      <c r="AE70" s="58" t="e">
        <f t="shared" si="46"/>
        <v>#DIV/0!</v>
      </c>
      <c r="AF70" s="58" t="e">
        <f t="shared" si="46"/>
        <v>#DIV/0!</v>
      </c>
      <c r="AG70" s="58" t="e">
        <f t="shared" si="46"/>
        <v>#DIV/0!</v>
      </c>
      <c r="AH70" s="58" t="e">
        <f t="shared" si="46"/>
        <v>#DIV/0!</v>
      </c>
      <c r="AI70" s="58" t="e">
        <f t="shared" si="46"/>
        <v>#DIV/0!</v>
      </c>
      <c r="AJ70" s="58" t="e">
        <f t="shared" si="46"/>
        <v>#DIV/0!</v>
      </c>
      <c r="AK70" s="58" t="e">
        <f t="shared" si="46"/>
        <v>#DIV/0!</v>
      </c>
      <c r="AL70" s="58" t="e">
        <f t="shared" si="46"/>
        <v>#DIV/0!</v>
      </c>
      <c r="AM70" s="58" t="e">
        <f t="shared" si="46"/>
        <v>#DIV/0!</v>
      </c>
      <c r="AN70" s="58" t="e">
        <f t="shared" si="46"/>
        <v>#DIV/0!</v>
      </c>
      <c r="AO70" s="58" t="e">
        <f t="shared" si="46"/>
        <v>#DIV/0!</v>
      </c>
      <c r="AP70" s="58" t="e">
        <f t="shared" si="46"/>
        <v>#DIV/0!</v>
      </c>
      <c r="AQ70" s="58" t="e">
        <f t="shared" si="46"/>
        <v>#DIV/0!</v>
      </c>
      <c r="AR70" s="58" t="e">
        <f t="shared" si="46"/>
        <v>#DIV/0!</v>
      </c>
      <c r="AS70" s="58" t="e">
        <f t="shared" si="46"/>
        <v>#DIV/0!</v>
      </c>
      <c r="AT70" s="58" t="e">
        <f t="shared" si="46"/>
        <v>#DIV/0!</v>
      </c>
      <c r="AU70" s="58" t="e">
        <f t="shared" si="46"/>
        <v>#DIV/0!</v>
      </c>
      <c r="AV70" s="58" t="e">
        <f t="shared" si="46"/>
        <v>#DIV/0!</v>
      </c>
      <c r="AW70" s="58" t="e">
        <f t="shared" si="46"/>
        <v>#DIV/0!</v>
      </c>
      <c r="AX70" s="58" t="e">
        <f t="shared" si="46"/>
        <v>#DIV/0!</v>
      </c>
      <c r="AY70" s="58" t="e">
        <f t="shared" si="46"/>
        <v>#DIV/0!</v>
      </c>
      <c r="AZ70" s="58" t="e">
        <f t="shared" si="46"/>
        <v>#DIV/0!</v>
      </c>
      <c r="BA70" s="59"/>
      <c r="BM70" s="58" t="e">
        <f>#REF!*#REF!*3.4*24/BM65/1000</f>
        <v>#REF!</v>
      </c>
    </row>
    <row r="71" spans="1:65" ht="10.5" customHeight="1">
      <c r="A71" s="40"/>
      <c r="B71" s="3" t="s">
        <v>249</v>
      </c>
      <c r="C71" s="36" t="s">
        <v>76</v>
      </c>
      <c r="D71" s="37" t="s">
        <v>226</v>
      </c>
      <c r="E71" s="95" t="e">
        <f aca="true" t="shared" si="47" ref="E71:AZ71">ROUND(E63*E69*E66/1000/24,0)</f>
        <v>#DIV/0!</v>
      </c>
      <c r="F71" s="95" t="e">
        <f t="shared" si="47"/>
        <v>#DIV/0!</v>
      </c>
      <c r="G71" s="95" t="e">
        <f t="shared" si="47"/>
        <v>#DIV/0!</v>
      </c>
      <c r="H71" s="95" t="e">
        <f t="shared" si="47"/>
        <v>#DIV/0!</v>
      </c>
      <c r="I71" s="95" t="e">
        <f t="shared" si="47"/>
        <v>#DIV/0!</v>
      </c>
      <c r="J71" s="95" t="e">
        <f t="shared" si="47"/>
        <v>#DIV/0!</v>
      </c>
      <c r="K71" s="95" t="e">
        <f t="shared" si="47"/>
        <v>#DIV/0!</v>
      </c>
      <c r="L71" s="95" t="e">
        <f t="shared" si="47"/>
        <v>#DIV/0!</v>
      </c>
      <c r="M71" s="95" t="e">
        <f t="shared" si="47"/>
        <v>#DIV/0!</v>
      </c>
      <c r="N71" s="95" t="e">
        <f t="shared" si="47"/>
        <v>#DIV/0!</v>
      </c>
      <c r="O71" s="95" t="e">
        <f t="shared" si="47"/>
        <v>#DIV/0!</v>
      </c>
      <c r="P71" s="95" t="e">
        <f t="shared" si="47"/>
        <v>#DIV/0!</v>
      </c>
      <c r="Q71" s="95" t="e">
        <f t="shared" si="47"/>
        <v>#DIV/0!</v>
      </c>
      <c r="R71" s="95" t="e">
        <f t="shared" si="47"/>
        <v>#DIV/0!</v>
      </c>
      <c r="S71" s="95" t="e">
        <f t="shared" si="47"/>
        <v>#DIV/0!</v>
      </c>
      <c r="T71" s="95" t="e">
        <f t="shared" si="47"/>
        <v>#DIV/0!</v>
      </c>
      <c r="U71" s="95" t="e">
        <f t="shared" si="47"/>
        <v>#DIV/0!</v>
      </c>
      <c r="V71" s="95" t="e">
        <f t="shared" si="47"/>
        <v>#DIV/0!</v>
      </c>
      <c r="W71" s="95" t="e">
        <f t="shared" si="47"/>
        <v>#DIV/0!</v>
      </c>
      <c r="X71" s="95" t="e">
        <f t="shared" si="47"/>
        <v>#DIV/0!</v>
      </c>
      <c r="Y71" s="95" t="e">
        <f t="shared" si="47"/>
        <v>#DIV/0!</v>
      </c>
      <c r="Z71" s="95" t="e">
        <f t="shared" si="47"/>
        <v>#DIV/0!</v>
      </c>
      <c r="AA71" s="95" t="e">
        <f t="shared" si="47"/>
        <v>#DIV/0!</v>
      </c>
      <c r="AB71" s="95" t="e">
        <f t="shared" si="47"/>
        <v>#DIV/0!</v>
      </c>
      <c r="AC71" s="95" t="e">
        <f t="shared" si="47"/>
        <v>#DIV/0!</v>
      </c>
      <c r="AD71" s="95" t="e">
        <f t="shared" si="47"/>
        <v>#DIV/0!</v>
      </c>
      <c r="AE71" s="95" t="e">
        <f t="shared" si="47"/>
        <v>#DIV/0!</v>
      </c>
      <c r="AF71" s="95" t="e">
        <f t="shared" si="47"/>
        <v>#DIV/0!</v>
      </c>
      <c r="AG71" s="95" t="e">
        <f t="shared" si="47"/>
        <v>#DIV/0!</v>
      </c>
      <c r="AH71" s="95" t="e">
        <f t="shared" si="47"/>
        <v>#DIV/0!</v>
      </c>
      <c r="AI71" s="95" t="e">
        <f t="shared" si="47"/>
        <v>#DIV/0!</v>
      </c>
      <c r="AJ71" s="95" t="e">
        <f t="shared" si="47"/>
        <v>#DIV/0!</v>
      </c>
      <c r="AK71" s="95" t="e">
        <f t="shared" si="47"/>
        <v>#DIV/0!</v>
      </c>
      <c r="AL71" s="95" t="e">
        <f t="shared" si="47"/>
        <v>#DIV/0!</v>
      </c>
      <c r="AM71" s="95" t="e">
        <f t="shared" si="47"/>
        <v>#DIV/0!</v>
      </c>
      <c r="AN71" s="95" t="e">
        <f t="shared" si="47"/>
        <v>#DIV/0!</v>
      </c>
      <c r="AO71" s="95" t="e">
        <f t="shared" si="47"/>
        <v>#DIV/0!</v>
      </c>
      <c r="AP71" s="95" t="e">
        <f t="shared" si="47"/>
        <v>#DIV/0!</v>
      </c>
      <c r="AQ71" s="95" t="e">
        <f t="shared" si="47"/>
        <v>#DIV/0!</v>
      </c>
      <c r="AR71" s="95" t="e">
        <f t="shared" si="47"/>
        <v>#DIV/0!</v>
      </c>
      <c r="AS71" s="95" t="e">
        <f t="shared" si="47"/>
        <v>#DIV/0!</v>
      </c>
      <c r="AT71" s="95" t="e">
        <f t="shared" si="47"/>
        <v>#DIV/0!</v>
      </c>
      <c r="AU71" s="95" t="e">
        <f t="shared" si="47"/>
        <v>#DIV/0!</v>
      </c>
      <c r="AV71" s="95" t="e">
        <f t="shared" si="47"/>
        <v>#DIV/0!</v>
      </c>
      <c r="AW71" s="95" t="e">
        <f t="shared" si="47"/>
        <v>#DIV/0!</v>
      </c>
      <c r="AX71" s="95" t="e">
        <f t="shared" si="47"/>
        <v>#DIV/0!</v>
      </c>
      <c r="AY71" s="95" t="e">
        <f t="shared" si="47"/>
        <v>#DIV/0!</v>
      </c>
      <c r="AZ71" s="95" t="e">
        <f t="shared" si="47"/>
        <v>#DIV/0!</v>
      </c>
      <c r="BA71" s="96"/>
      <c r="BM71" s="95" t="e">
        <f>#REF!*#REF!*8*24/BM65/1000</f>
        <v>#REF!</v>
      </c>
    </row>
    <row r="72" spans="1:65" ht="10.5" customHeight="1">
      <c r="A72" s="135"/>
      <c r="B72" s="3"/>
      <c r="C72" s="36" t="s">
        <v>250</v>
      </c>
      <c r="D72" s="50" t="s">
        <v>231</v>
      </c>
      <c r="E72" s="136" t="e">
        <f aca="true" t="shared" si="48" ref="E72:AZ72">ROUND(E68/E59*100,2)</f>
        <v>#DIV/0!</v>
      </c>
      <c r="F72" s="136" t="e">
        <f t="shared" si="48"/>
        <v>#DIV/0!</v>
      </c>
      <c r="G72" s="136" t="e">
        <f t="shared" si="48"/>
        <v>#DIV/0!</v>
      </c>
      <c r="H72" s="136" t="e">
        <f t="shared" si="48"/>
        <v>#DIV/0!</v>
      </c>
      <c r="I72" s="136" t="e">
        <f t="shared" si="48"/>
        <v>#DIV/0!</v>
      </c>
      <c r="J72" s="136" t="e">
        <f t="shared" si="48"/>
        <v>#DIV/0!</v>
      </c>
      <c r="K72" s="136" t="e">
        <f t="shared" si="48"/>
        <v>#DIV/0!</v>
      </c>
      <c r="L72" s="136" t="e">
        <f t="shared" si="48"/>
        <v>#DIV/0!</v>
      </c>
      <c r="M72" s="136" t="e">
        <f t="shared" si="48"/>
        <v>#DIV/0!</v>
      </c>
      <c r="N72" s="136" t="e">
        <f t="shared" si="48"/>
        <v>#DIV/0!</v>
      </c>
      <c r="O72" s="136" t="e">
        <f t="shared" si="48"/>
        <v>#DIV/0!</v>
      </c>
      <c r="P72" s="136" t="e">
        <f t="shared" si="48"/>
        <v>#DIV/0!</v>
      </c>
      <c r="Q72" s="136" t="e">
        <f t="shared" si="48"/>
        <v>#DIV/0!</v>
      </c>
      <c r="R72" s="136" t="e">
        <f t="shared" si="48"/>
        <v>#DIV/0!</v>
      </c>
      <c r="S72" s="136" t="e">
        <f t="shared" si="48"/>
        <v>#DIV/0!</v>
      </c>
      <c r="T72" s="136" t="e">
        <f t="shared" si="48"/>
        <v>#DIV/0!</v>
      </c>
      <c r="U72" s="136" t="e">
        <f t="shared" si="48"/>
        <v>#DIV/0!</v>
      </c>
      <c r="V72" s="136" t="e">
        <f t="shared" si="48"/>
        <v>#DIV/0!</v>
      </c>
      <c r="W72" s="136" t="e">
        <f t="shared" si="48"/>
        <v>#DIV/0!</v>
      </c>
      <c r="X72" s="136" t="e">
        <f t="shared" si="48"/>
        <v>#DIV/0!</v>
      </c>
      <c r="Y72" s="136" t="e">
        <f t="shared" si="48"/>
        <v>#DIV/0!</v>
      </c>
      <c r="Z72" s="136" t="e">
        <f t="shared" si="48"/>
        <v>#DIV/0!</v>
      </c>
      <c r="AA72" s="136" t="e">
        <f t="shared" si="48"/>
        <v>#DIV/0!</v>
      </c>
      <c r="AB72" s="136" t="e">
        <f t="shared" si="48"/>
        <v>#DIV/0!</v>
      </c>
      <c r="AC72" s="136" t="e">
        <f t="shared" si="48"/>
        <v>#DIV/0!</v>
      </c>
      <c r="AD72" s="136" t="e">
        <f t="shared" si="48"/>
        <v>#DIV/0!</v>
      </c>
      <c r="AE72" s="136" t="e">
        <f t="shared" si="48"/>
        <v>#DIV/0!</v>
      </c>
      <c r="AF72" s="136" t="e">
        <f t="shared" si="48"/>
        <v>#DIV/0!</v>
      </c>
      <c r="AG72" s="136" t="e">
        <f t="shared" si="48"/>
        <v>#DIV/0!</v>
      </c>
      <c r="AH72" s="136" t="e">
        <f t="shared" si="48"/>
        <v>#DIV/0!</v>
      </c>
      <c r="AI72" s="136" t="e">
        <f t="shared" si="48"/>
        <v>#DIV/0!</v>
      </c>
      <c r="AJ72" s="136" t="e">
        <f t="shared" si="48"/>
        <v>#DIV/0!</v>
      </c>
      <c r="AK72" s="136" t="e">
        <f t="shared" si="48"/>
        <v>#DIV/0!</v>
      </c>
      <c r="AL72" s="136" t="e">
        <f t="shared" si="48"/>
        <v>#DIV/0!</v>
      </c>
      <c r="AM72" s="136" t="e">
        <f t="shared" si="48"/>
        <v>#DIV/0!</v>
      </c>
      <c r="AN72" s="136" t="e">
        <f t="shared" si="48"/>
        <v>#DIV/0!</v>
      </c>
      <c r="AO72" s="136" t="e">
        <f t="shared" si="48"/>
        <v>#DIV/0!</v>
      </c>
      <c r="AP72" s="136" t="e">
        <f t="shared" si="48"/>
        <v>#DIV/0!</v>
      </c>
      <c r="AQ72" s="136" t="e">
        <f t="shared" si="48"/>
        <v>#DIV/0!</v>
      </c>
      <c r="AR72" s="136" t="e">
        <f t="shared" si="48"/>
        <v>#DIV/0!</v>
      </c>
      <c r="AS72" s="136" t="e">
        <f t="shared" si="48"/>
        <v>#DIV/0!</v>
      </c>
      <c r="AT72" s="136" t="e">
        <f t="shared" si="48"/>
        <v>#DIV/0!</v>
      </c>
      <c r="AU72" s="136" t="e">
        <f t="shared" si="48"/>
        <v>#DIV/0!</v>
      </c>
      <c r="AV72" s="136" t="e">
        <f t="shared" si="48"/>
        <v>#DIV/0!</v>
      </c>
      <c r="AW72" s="136" t="e">
        <f t="shared" si="48"/>
        <v>#DIV/0!</v>
      </c>
      <c r="AX72" s="136" t="e">
        <f t="shared" si="48"/>
        <v>#DIV/0!</v>
      </c>
      <c r="AY72" s="136" t="e">
        <f t="shared" si="48"/>
        <v>#DIV/0!</v>
      </c>
      <c r="AZ72" s="136" t="e">
        <f t="shared" si="48"/>
        <v>#DIV/0!</v>
      </c>
      <c r="BA72" s="137"/>
      <c r="BM72" s="95"/>
    </row>
    <row r="73" spans="1:65" ht="10.5" customHeight="1">
      <c r="A73" s="40" t="s">
        <v>131</v>
      </c>
      <c r="B73" s="3" t="s">
        <v>132</v>
      </c>
      <c r="C73" s="36" t="s">
        <v>133</v>
      </c>
      <c r="D73" s="37" t="s">
        <v>134</v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6"/>
      <c r="BM73" s="134">
        <v>5.3</v>
      </c>
    </row>
    <row r="74" spans="1:65" s="21" customFormat="1" ht="10.5" customHeight="1">
      <c r="A74" s="43"/>
      <c r="B74" s="44"/>
      <c r="C74" s="29" t="s">
        <v>93</v>
      </c>
      <c r="D74" s="18" t="s">
        <v>238</v>
      </c>
      <c r="E74" s="66">
        <f aca="true" t="shared" si="49" ref="E74:AZ74">ROUND((E73*(E21+E62))/(365*24*60),3)</f>
        <v>0</v>
      </c>
      <c r="F74" s="66">
        <f t="shared" si="49"/>
        <v>0</v>
      </c>
      <c r="G74" s="66">
        <f t="shared" si="49"/>
        <v>0</v>
      </c>
      <c r="H74" s="66">
        <f t="shared" si="49"/>
        <v>0</v>
      </c>
      <c r="I74" s="66">
        <f t="shared" si="49"/>
        <v>0</v>
      </c>
      <c r="J74" s="66">
        <f t="shared" si="49"/>
        <v>0</v>
      </c>
      <c r="K74" s="66">
        <f t="shared" si="49"/>
        <v>0</v>
      </c>
      <c r="L74" s="66">
        <f t="shared" si="49"/>
        <v>0</v>
      </c>
      <c r="M74" s="66">
        <f t="shared" si="49"/>
        <v>0</v>
      </c>
      <c r="N74" s="66">
        <f t="shared" si="49"/>
        <v>0</v>
      </c>
      <c r="O74" s="66">
        <f t="shared" si="49"/>
        <v>0</v>
      </c>
      <c r="P74" s="66">
        <f t="shared" si="49"/>
        <v>0</v>
      </c>
      <c r="Q74" s="66">
        <f t="shared" si="49"/>
        <v>0</v>
      </c>
      <c r="R74" s="66">
        <f t="shared" si="49"/>
        <v>0</v>
      </c>
      <c r="S74" s="66">
        <f t="shared" si="49"/>
        <v>0</v>
      </c>
      <c r="T74" s="66">
        <f t="shared" si="49"/>
        <v>0</v>
      </c>
      <c r="U74" s="66">
        <f t="shared" si="49"/>
        <v>0</v>
      </c>
      <c r="V74" s="66">
        <f t="shared" si="49"/>
        <v>0</v>
      </c>
      <c r="W74" s="66">
        <f t="shared" si="49"/>
        <v>0</v>
      </c>
      <c r="X74" s="66">
        <f t="shared" si="49"/>
        <v>0</v>
      </c>
      <c r="Y74" s="66">
        <f t="shared" si="49"/>
        <v>0</v>
      </c>
      <c r="Z74" s="66">
        <f t="shared" si="49"/>
        <v>0</v>
      </c>
      <c r="AA74" s="66">
        <f t="shared" si="49"/>
        <v>0</v>
      </c>
      <c r="AB74" s="66">
        <f t="shared" si="49"/>
        <v>0</v>
      </c>
      <c r="AC74" s="66">
        <f t="shared" si="49"/>
        <v>0</v>
      </c>
      <c r="AD74" s="66">
        <f t="shared" si="49"/>
        <v>0</v>
      </c>
      <c r="AE74" s="66">
        <f t="shared" si="49"/>
        <v>0</v>
      </c>
      <c r="AF74" s="66">
        <f t="shared" si="49"/>
        <v>0</v>
      </c>
      <c r="AG74" s="66">
        <f t="shared" si="49"/>
        <v>0</v>
      </c>
      <c r="AH74" s="66">
        <f t="shared" si="49"/>
        <v>0</v>
      </c>
      <c r="AI74" s="66">
        <f t="shared" si="49"/>
        <v>0</v>
      </c>
      <c r="AJ74" s="66">
        <f t="shared" si="49"/>
        <v>0</v>
      </c>
      <c r="AK74" s="66">
        <f t="shared" si="49"/>
        <v>0</v>
      </c>
      <c r="AL74" s="66">
        <f t="shared" si="49"/>
        <v>0</v>
      </c>
      <c r="AM74" s="66">
        <f t="shared" si="49"/>
        <v>0</v>
      </c>
      <c r="AN74" s="66">
        <f t="shared" si="49"/>
        <v>0</v>
      </c>
      <c r="AO74" s="66">
        <f t="shared" si="49"/>
        <v>0</v>
      </c>
      <c r="AP74" s="66">
        <f t="shared" si="49"/>
        <v>0</v>
      </c>
      <c r="AQ74" s="66">
        <f t="shared" si="49"/>
        <v>0</v>
      </c>
      <c r="AR74" s="66">
        <f t="shared" si="49"/>
        <v>0</v>
      </c>
      <c r="AS74" s="66">
        <f t="shared" si="49"/>
        <v>0</v>
      </c>
      <c r="AT74" s="66">
        <f t="shared" si="49"/>
        <v>0</v>
      </c>
      <c r="AU74" s="66">
        <f t="shared" si="49"/>
        <v>0</v>
      </c>
      <c r="AV74" s="66">
        <f t="shared" si="49"/>
        <v>0</v>
      </c>
      <c r="AW74" s="66">
        <f t="shared" si="49"/>
        <v>0</v>
      </c>
      <c r="AX74" s="66">
        <f t="shared" si="49"/>
        <v>0</v>
      </c>
      <c r="AY74" s="66">
        <f t="shared" si="49"/>
        <v>0</v>
      </c>
      <c r="AZ74" s="66">
        <f t="shared" si="49"/>
        <v>0</v>
      </c>
      <c r="BA74" s="67"/>
      <c r="BM74" s="62"/>
    </row>
    <row r="75" spans="1:65" ht="10.5" customHeight="1">
      <c r="A75" s="40"/>
      <c r="B75" s="3" t="s">
        <v>251</v>
      </c>
      <c r="C75" s="36" t="s">
        <v>136</v>
      </c>
      <c r="D75" s="37" t="s">
        <v>238</v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6"/>
      <c r="BM75" s="134">
        <v>1.3</v>
      </c>
    </row>
    <row r="76" spans="1:65" s="21" customFormat="1" ht="10.5" customHeight="1">
      <c r="A76" s="60"/>
      <c r="B76" s="44"/>
      <c r="C76" s="29" t="s">
        <v>252</v>
      </c>
      <c r="D76" s="53" t="s">
        <v>253</v>
      </c>
      <c r="E76" s="91" t="e">
        <f aca="true" t="shared" si="50" ref="E76:AZ76">ROUND(E41/E10*100,3)</f>
        <v>#DIV/0!</v>
      </c>
      <c r="F76" s="91" t="e">
        <f t="shared" si="50"/>
        <v>#DIV/0!</v>
      </c>
      <c r="G76" s="91" t="e">
        <f t="shared" si="50"/>
        <v>#DIV/0!</v>
      </c>
      <c r="H76" s="91" t="e">
        <f t="shared" si="50"/>
        <v>#DIV/0!</v>
      </c>
      <c r="I76" s="91" t="e">
        <f t="shared" si="50"/>
        <v>#DIV/0!</v>
      </c>
      <c r="J76" s="91" t="e">
        <f t="shared" si="50"/>
        <v>#DIV/0!</v>
      </c>
      <c r="K76" s="91" t="e">
        <f t="shared" si="50"/>
        <v>#DIV/0!</v>
      </c>
      <c r="L76" s="91" t="e">
        <f t="shared" si="50"/>
        <v>#DIV/0!</v>
      </c>
      <c r="M76" s="91" t="e">
        <f t="shared" si="50"/>
        <v>#DIV/0!</v>
      </c>
      <c r="N76" s="91" t="e">
        <f t="shared" si="50"/>
        <v>#DIV/0!</v>
      </c>
      <c r="O76" s="91" t="e">
        <f t="shared" si="50"/>
        <v>#DIV/0!</v>
      </c>
      <c r="P76" s="91" t="e">
        <f t="shared" si="50"/>
        <v>#DIV/0!</v>
      </c>
      <c r="Q76" s="91" t="e">
        <f t="shared" si="50"/>
        <v>#DIV/0!</v>
      </c>
      <c r="R76" s="91" t="e">
        <f t="shared" si="50"/>
        <v>#DIV/0!</v>
      </c>
      <c r="S76" s="91" t="e">
        <f t="shared" si="50"/>
        <v>#DIV/0!</v>
      </c>
      <c r="T76" s="91" t="e">
        <f t="shared" si="50"/>
        <v>#DIV/0!</v>
      </c>
      <c r="U76" s="91" t="e">
        <f t="shared" si="50"/>
        <v>#DIV/0!</v>
      </c>
      <c r="V76" s="91" t="e">
        <f t="shared" si="50"/>
        <v>#DIV/0!</v>
      </c>
      <c r="W76" s="91" t="e">
        <f t="shared" si="50"/>
        <v>#DIV/0!</v>
      </c>
      <c r="X76" s="91" t="e">
        <f t="shared" si="50"/>
        <v>#DIV/0!</v>
      </c>
      <c r="Y76" s="91" t="e">
        <f t="shared" si="50"/>
        <v>#DIV/0!</v>
      </c>
      <c r="Z76" s="91" t="e">
        <f t="shared" si="50"/>
        <v>#DIV/0!</v>
      </c>
      <c r="AA76" s="91" t="e">
        <f t="shared" si="50"/>
        <v>#DIV/0!</v>
      </c>
      <c r="AB76" s="91" t="e">
        <f t="shared" si="50"/>
        <v>#DIV/0!</v>
      </c>
      <c r="AC76" s="91" t="e">
        <f t="shared" si="50"/>
        <v>#DIV/0!</v>
      </c>
      <c r="AD76" s="91" t="e">
        <f t="shared" si="50"/>
        <v>#DIV/0!</v>
      </c>
      <c r="AE76" s="91" t="e">
        <f t="shared" si="50"/>
        <v>#DIV/0!</v>
      </c>
      <c r="AF76" s="91" t="e">
        <f t="shared" si="50"/>
        <v>#DIV/0!</v>
      </c>
      <c r="AG76" s="91" t="e">
        <f t="shared" si="50"/>
        <v>#DIV/0!</v>
      </c>
      <c r="AH76" s="91" t="e">
        <f t="shared" si="50"/>
        <v>#DIV/0!</v>
      </c>
      <c r="AI76" s="91" t="e">
        <f t="shared" si="50"/>
        <v>#DIV/0!</v>
      </c>
      <c r="AJ76" s="91" t="e">
        <f t="shared" si="50"/>
        <v>#DIV/0!</v>
      </c>
      <c r="AK76" s="91" t="e">
        <f t="shared" si="50"/>
        <v>#DIV/0!</v>
      </c>
      <c r="AL76" s="91" t="e">
        <f t="shared" si="50"/>
        <v>#DIV/0!</v>
      </c>
      <c r="AM76" s="91" t="e">
        <f t="shared" si="50"/>
        <v>#DIV/0!</v>
      </c>
      <c r="AN76" s="91" t="e">
        <f t="shared" si="50"/>
        <v>#DIV/0!</v>
      </c>
      <c r="AO76" s="91" t="e">
        <f t="shared" si="50"/>
        <v>#DIV/0!</v>
      </c>
      <c r="AP76" s="91" t="e">
        <f t="shared" si="50"/>
        <v>#DIV/0!</v>
      </c>
      <c r="AQ76" s="91" t="e">
        <f t="shared" si="50"/>
        <v>#DIV/0!</v>
      </c>
      <c r="AR76" s="91" t="e">
        <f t="shared" si="50"/>
        <v>#DIV/0!</v>
      </c>
      <c r="AS76" s="91" t="e">
        <f t="shared" si="50"/>
        <v>#DIV/0!</v>
      </c>
      <c r="AT76" s="91" t="e">
        <f t="shared" si="50"/>
        <v>#DIV/0!</v>
      </c>
      <c r="AU76" s="91" t="e">
        <f t="shared" si="50"/>
        <v>#DIV/0!</v>
      </c>
      <c r="AV76" s="91" t="e">
        <f t="shared" si="50"/>
        <v>#DIV/0!</v>
      </c>
      <c r="AW76" s="91" t="e">
        <f t="shared" si="50"/>
        <v>#DIV/0!</v>
      </c>
      <c r="AX76" s="91" t="e">
        <f t="shared" si="50"/>
        <v>#DIV/0!</v>
      </c>
      <c r="AY76" s="91" t="e">
        <f t="shared" si="50"/>
        <v>#DIV/0!</v>
      </c>
      <c r="AZ76" s="91" t="e">
        <f t="shared" si="50"/>
        <v>#DIV/0!</v>
      </c>
      <c r="BA76" s="92"/>
      <c r="BM76" s="45"/>
    </row>
    <row r="77" spans="1:52" ht="19.5" customHeight="1">
      <c r="A77" s="97"/>
      <c r="B77" s="98"/>
      <c r="C77" s="99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</row>
    <row r="78" spans="5:52" ht="15" customHeight="1"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</row>
    <row r="79" spans="5:52" ht="15" customHeight="1"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</row>
    <row r="80" spans="5:52" ht="15" customHeight="1"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</row>
    <row r="81" spans="3:52" ht="15" customHeight="1">
      <c r="C81" s="104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</row>
    <row r="82" spans="3:52" ht="15" customHeight="1">
      <c r="C82" s="99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</row>
    <row r="83" spans="5:52" ht="15" customHeight="1"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</row>
    <row r="84" spans="5:52" ht="15" customHeight="1"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</row>
    <row r="85" spans="5:52" ht="15" customHeight="1"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</row>
    <row r="86" spans="3:52" ht="15" customHeight="1">
      <c r="C86" s="104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</row>
    <row r="87" spans="3:52" ht="15" customHeight="1">
      <c r="C87" s="99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</row>
    <row r="88" spans="5:52" ht="15" customHeight="1"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</row>
    <row r="89" spans="5:52" ht="15" customHeight="1"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</row>
    <row r="90" spans="4:52" ht="15" customHeight="1">
      <c r="D90" s="106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</row>
    <row r="91" spans="4:52" ht="15" customHeight="1">
      <c r="D91" s="106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</row>
    <row r="92" spans="4:52" ht="15" customHeight="1">
      <c r="D92" s="106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</row>
    <row r="93" spans="3:52" ht="15" customHeight="1">
      <c r="C93" s="104"/>
      <c r="D93" s="106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</row>
    <row r="94" spans="3:52" ht="15" customHeight="1">
      <c r="C94" s="99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</row>
    <row r="95" spans="4:52" ht="15" customHeight="1">
      <c r="D95" s="106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</row>
    <row r="96" spans="5:52" ht="15" customHeight="1"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</row>
    <row r="97" spans="5:52" ht="15" customHeight="1"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</row>
    <row r="98" spans="3:52" ht="15" customHeight="1">
      <c r="C98" s="104"/>
      <c r="D98" s="110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</row>
  </sheetData>
  <mergeCells count="2">
    <mergeCell ref="C2:D2"/>
    <mergeCell ref="A3:A8"/>
  </mergeCells>
  <printOptions/>
  <pageMargins left="0.5905511811023623" right="0.1968503937007874" top="0.5905511811023623" bottom="0.1968503937007874" header="0.3937007874015748" footer="0.5118110236220472"/>
  <pageSetup horizontalDpi="600" verticalDpi="600" orientation="landscape" paperSize="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59"/>
  <sheetViews>
    <sheetView view="pageBreakPreview" zoomScale="55" zoomScaleNormal="70" zoomScaleSheetLayoutView="55" workbookViewId="0" topLeftCell="A1">
      <selection activeCell="A2" sqref="A2:A4"/>
    </sheetView>
  </sheetViews>
  <sheetFormatPr defaultColWidth="8.796875" defaultRowHeight="14.25"/>
  <cols>
    <col min="1" max="1" width="13.8984375" style="142" customWidth="1"/>
    <col min="2" max="2" width="19.09765625" style="141" customWidth="1"/>
    <col min="3" max="3" width="5.3984375" style="140" customWidth="1"/>
    <col min="4" max="4" width="7.8984375" style="141" bestFit="1" customWidth="1"/>
    <col min="5" max="5" width="12.09765625" style="141" customWidth="1"/>
    <col min="6" max="85" width="7.59765625" style="141" customWidth="1"/>
    <col min="86" max="86" width="5.09765625" style="141" customWidth="1"/>
    <col min="87" max="16384" width="9" style="142" customWidth="1"/>
  </cols>
  <sheetData>
    <row r="1" spans="1:86" ht="13.5">
      <c r="A1" s="138" t="s">
        <v>321</v>
      </c>
      <c r="B1" s="139"/>
      <c r="U1" s="1"/>
      <c r="V1" s="138"/>
      <c r="X1" s="1"/>
      <c r="Y1" s="1" t="s">
        <v>263</v>
      </c>
      <c r="AP1" s="1"/>
      <c r="AS1" s="1" t="s">
        <v>263</v>
      </c>
      <c r="AT1" s="138"/>
      <c r="AV1" s="140"/>
      <c r="BM1" s="1" t="s">
        <v>263</v>
      </c>
      <c r="BN1" s="1"/>
      <c r="BQ1" s="1"/>
      <c r="CH1" s="1" t="s">
        <v>263</v>
      </c>
    </row>
    <row r="2" spans="1:86" ht="13.5">
      <c r="A2" s="202" t="s">
        <v>264</v>
      </c>
      <c r="B2" s="195" t="s">
        <v>265</v>
      </c>
      <c r="C2" s="195" t="s">
        <v>14</v>
      </c>
      <c r="D2" s="195" t="s">
        <v>266</v>
      </c>
      <c r="E2" s="202" t="s">
        <v>267</v>
      </c>
      <c r="F2" s="183" t="s">
        <v>268</v>
      </c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5"/>
      <c r="W2" s="185"/>
      <c r="X2" s="185"/>
      <c r="Y2" s="186"/>
      <c r="Z2" s="183" t="s">
        <v>269</v>
      </c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6"/>
      <c r="AT2" s="183" t="s">
        <v>269</v>
      </c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6"/>
      <c r="BN2" s="183" t="s">
        <v>269</v>
      </c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8"/>
      <c r="CH2" s="202" t="s">
        <v>270</v>
      </c>
    </row>
    <row r="3" spans="1:86" ht="13.5">
      <c r="A3" s="195"/>
      <c r="B3" s="195"/>
      <c r="C3" s="195"/>
      <c r="D3" s="195"/>
      <c r="E3" s="195"/>
      <c r="F3" s="195" t="s">
        <v>271</v>
      </c>
      <c r="G3" s="195"/>
      <c r="H3" s="195"/>
      <c r="I3" s="195"/>
      <c r="J3" s="195" t="s">
        <v>272</v>
      </c>
      <c r="K3" s="195"/>
      <c r="L3" s="195"/>
      <c r="M3" s="195"/>
      <c r="N3" s="195" t="s">
        <v>273</v>
      </c>
      <c r="O3" s="195"/>
      <c r="P3" s="195"/>
      <c r="Q3" s="195"/>
      <c r="R3" s="195" t="s">
        <v>274</v>
      </c>
      <c r="S3" s="195"/>
      <c r="T3" s="195"/>
      <c r="U3" s="195"/>
      <c r="V3" s="195" t="s">
        <v>275</v>
      </c>
      <c r="W3" s="195"/>
      <c r="X3" s="195"/>
      <c r="Y3" s="195"/>
      <c r="Z3" s="195" t="s">
        <v>276</v>
      </c>
      <c r="AA3" s="195"/>
      <c r="AB3" s="195"/>
      <c r="AC3" s="195"/>
      <c r="AD3" s="195" t="s">
        <v>277</v>
      </c>
      <c r="AE3" s="195"/>
      <c r="AF3" s="195"/>
      <c r="AG3" s="195"/>
      <c r="AH3" s="195" t="s">
        <v>278</v>
      </c>
      <c r="AI3" s="195"/>
      <c r="AJ3" s="195"/>
      <c r="AK3" s="195"/>
      <c r="AL3" s="195" t="s">
        <v>279</v>
      </c>
      <c r="AM3" s="195"/>
      <c r="AN3" s="195"/>
      <c r="AO3" s="195"/>
      <c r="AP3" s="195" t="s">
        <v>280</v>
      </c>
      <c r="AQ3" s="195"/>
      <c r="AR3" s="195"/>
      <c r="AS3" s="195"/>
      <c r="AT3" s="195" t="s">
        <v>281</v>
      </c>
      <c r="AU3" s="195"/>
      <c r="AV3" s="195"/>
      <c r="AW3" s="195"/>
      <c r="AX3" s="195" t="s">
        <v>282</v>
      </c>
      <c r="AY3" s="195"/>
      <c r="AZ3" s="195"/>
      <c r="BA3" s="195"/>
      <c r="BB3" s="195" t="s">
        <v>283</v>
      </c>
      <c r="BC3" s="195"/>
      <c r="BD3" s="195"/>
      <c r="BE3" s="195"/>
      <c r="BF3" s="195" t="s">
        <v>284</v>
      </c>
      <c r="BG3" s="195"/>
      <c r="BH3" s="195"/>
      <c r="BI3" s="195"/>
      <c r="BJ3" s="195" t="s">
        <v>285</v>
      </c>
      <c r="BK3" s="195"/>
      <c r="BL3" s="195"/>
      <c r="BM3" s="195"/>
      <c r="BN3" s="195" t="s">
        <v>286</v>
      </c>
      <c r="BO3" s="195"/>
      <c r="BP3" s="195"/>
      <c r="BQ3" s="195"/>
      <c r="BR3" s="195" t="s">
        <v>287</v>
      </c>
      <c r="BS3" s="195"/>
      <c r="BT3" s="195"/>
      <c r="BU3" s="195"/>
      <c r="BV3" s="195" t="s">
        <v>288</v>
      </c>
      <c r="BW3" s="195"/>
      <c r="BX3" s="195"/>
      <c r="BY3" s="195"/>
      <c r="BZ3" s="195" t="s">
        <v>289</v>
      </c>
      <c r="CA3" s="195"/>
      <c r="CB3" s="195"/>
      <c r="CC3" s="195"/>
      <c r="CD3" s="195" t="s">
        <v>290</v>
      </c>
      <c r="CE3" s="195"/>
      <c r="CF3" s="195"/>
      <c r="CG3" s="195"/>
      <c r="CH3" s="203"/>
    </row>
    <row r="4" spans="1:86" s="146" customFormat="1" ht="12">
      <c r="A4" s="195"/>
      <c r="B4" s="195"/>
      <c r="C4" s="195"/>
      <c r="D4" s="195"/>
      <c r="E4" s="195"/>
      <c r="F4" s="143" t="s">
        <v>291</v>
      </c>
      <c r="G4" s="144" t="s">
        <v>292</v>
      </c>
      <c r="H4" s="144" t="s">
        <v>293</v>
      </c>
      <c r="I4" s="145" t="s">
        <v>294</v>
      </c>
      <c r="J4" s="143" t="s">
        <v>291</v>
      </c>
      <c r="K4" s="144" t="s">
        <v>292</v>
      </c>
      <c r="L4" s="144" t="s">
        <v>293</v>
      </c>
      <c r="M4" s="145" t="s">
        <v>294</v>
      </c>
      <c r="N4" s="143" t="s">
        <v>291</v>
      </c>
      <c r="O4" s="144" t="s">
        <v>292</v>
      </c>
      <c r="P4" s="144" t="s">
        <v>293</v>
      </c>
      <c r="Q4" s="145" t="s">
        <v>294</v>
      </c>
      <c r="R4" s="143" t="s">
        <v>291</v>
      </c>
      <c r="S4" s="144" t="s">
        <v>292</v>
      </c>
      <c r="T4" s="144" t="s">
        <v>293</v>
      </c>
      <c r="U4" s="145" t="s">
        <v>294</v>
      </c>
      <c r="V4" s="143" t="s">
        <v>291</v>
      </c>
      <c r="W4" s="144" t="s">
        <v>292</v>
      </c>
      <c r="X4" s="144" t="s">
        <v>293</v>
      </c>
      <c r="Y4" s="145" t="s">
        <v>294</v>
      </c>
      <c r="Z4" s="143" t="s">
        <v>291</v>
      </c>
      <c r="AA4" s="144" t="s">
        <v>292</v>
      </c>
      <c r="AB4" s="144" t="s">
        <v>293</v>
      </c>
      <c r="AC4" s="145" t="s">
        <v>294</v>
      </c>
      <c r="AD4" s="143" t="s">
        <v>291</v>
      </c>
      <c r="AE4" s="144" t="s">
        <v>292</v>
      </c>
      <c r="AF4" s="144" t="s">
        <v>293</v>
      </c>
      <c r="AG4" s="145" t="s">
        <v>294</v>
      </c>
      <c r="AH4" s="143" t="s">
        <v>291</v>
      </c>
      <c r="AI4" s="144" t="s">
        <v>292</v>
      </c>
      <c r="AJ4" s="144" t="s">
        <v>293</v>
      </c>
      <c r="AK4" s="145" t="s">
        <v>294</v>
      </c>
      <c r="AL4" s="143" t="s">
        <v>291</v>
      </c>
      <c r="AM4" s="144" t="s">
        <v>292</v>
      </c>
      <c r="AN4" s="144" t="s">
        <v>293</v>
      </c>
      <c r="AO4" s="145" t="s">
        <v>294</v>
      </c>
      <c r="AP4" s="143" t="s">
        <v>291</v>
      </c>
      <c r="AQ4" s="144" t="s">
        <v>292</v>
      </c>
      <c r="AR4" s="144" t="s">
        <v>293</v>
      </c>
      <c r="AS4" s="145" t="s">
        <v>294</v>
      </c>
      <c r="AT4" s="143" t="s">
        <v>291</v>
      </c>
      <c r="AU4" s="144" t="s">
        <v>292</v>
      </c>
      <c r="AV4" s="144" t="s">
        <v>293</v>
      </c>
      <c r="AW4" s="145" t="s">
        <v>294</v>
      </c>
      <c r="AX4" s="143" t="s">
        <v>291</v>
      </c>
      <c r="AY4" s="144" t="s">
        <v>292</v>
      </c>
      <c r="AZ4" s="144" t="s">
        <v>293</v>
      </c>
      <c r="BA4" s="145" t="s">
        <v>294</v>
      </c>
      <c r="BB4" s="143" t="s">
        <v>291</v>
      </c>
      <c r="BC4" s="144" t="s">
        <v>292</v>
      </c>
      <c r="BD4" s="144" t="s">
        <v>293</v>
      </c>
      <c r="BE4" s="145" t="s">
        <v>294</v>
      </c>
      <c r="BF4" s="143" t="s">
        <v>291</v>
      </c>
      <c r="BG4" s="144" t="s">
        <v>292</v>
      </c>
      <c r="BH4" s="144" t="s">
        <v>293</v>
      </c>
      <c r="BI4" s="145" t="s">
        <v>294</v>
      </c>
      <c r="BJ4" s="143" t="s">
        <v>291</v>
      </c>
      <c r="BK4" s="144" t="s">
        <v>292</v>
      </c>
      <c r="BL4" s="144" t="s">
        <v>293</v>
      </c>
      <c r="BM4" s="145" t="s">
        <v>294</v>
      </c>
      <c r="BN4" s="143" t="s">
        <v>291</v>
      </c>
      <c r="BO4" s="144" t="s">
        <v>292</v>
      </c>
      <c r="BP4" s="144" t="s">
        <v>293</v>
      </c>
      <c r="BQ4" s="145" t="s">
        <v>294</v>
      </c>
      <c r="BR4" s="143" t="s">
        <v>291</v>
      </c>
      <c r="BS4" s="144" t="s">
        <v>292</v>
      </c>
      <c r="BT4" s="144" t="s">
        <v>293</v>
      </c>
      <c r="BU4" s="145" t="s">
        <v>294</v>
      </c>
      <c r="BV4" s="143" t="s">
        <v>291</v>
      </c>
      <c r="BW4" s="144" t="s">
        <v>292</v>
      </c>
      <c r="BX4" s="144" t="s">
        <v>293</v>
      </c>
      <c r="BY4" s="145" t="s">
        <v>294</v>
      </c>
      <c r="BZ4" s="143" t="s">
        <v>291</v>
      </c>
      <c r="CA4" s="144" t="s">
        <v>292</v>
      </c>
      <c r="CB4" s="144" t="s">
        <v>293</v>
      </c>
      <c r="CC4" s="145" t="s">
        <v>294</v>
      </c>
      <c r="CD4" s="143" t="s">
        <v>291</v>
      </c>
      <c r="CE4" s="144" t="s">
        <v>292</v>
      </c>
      <c r="CF4" s="144" t="s">
        <v>293</v>
      </c>
      <c r="CG4" s="145" t="s">
        <v>294</v>
      </c>
      <c r="CH4" s="203"/>
    </row>
    <row r="5" spans="1:86" ht="12.75" customHeight="1">
      <c r="A5" s="191" t="s">
        <v>295</v>
      </c>
      <c r="B5" s="196" t="s">
        <v>296</v>
      </c>
      <c r="C5" s="199">
        <v>1</v>
      </c>
      <c r="D5" s="196" t="s">
        <v>297</v>
      </c>
      <c r="E5" s="147" t="s">
        <v>298</v>
      </c>
      <c r="F5" s="148" t="s">
        <v>299</v>
      </c>
      <c r="G5" s="149" t="s">
        <v>299</v>
      </c>
      <c r="H5" s="149" t="s">
        <v>299</v>
      </c>
      <c r="I5" s="150" t="s">
        <v>299</v>
      </c>
      <c r="J5" s="148" t="s">
        <v>299</v>
      </c>
      <c r="K5" s="149" t="s">
        <v>299</v>
      </c>
      <c r="L5" s="149" t="s">
        <v>299</v>
      </c>
      <c r="M5" s="150" t="s">
        <v>299</v>
      </c>
      <c r="N5" s="148" t="s">
        <v>299</v>
      </c>
      <c r="O5" s="149" t="s">
        <v>299</v>
      </c>
      <c r="P5" s="149" t="s">
        <v>299</v>
      </c>
      <c r="Q5" s="150" t="s">
        <v>299</v>
      </c>
      <c r="R5" s="148" t="s">
        <v>299</v>
      </c>
      <c r="S5" s="149" t="s">
        <v>299</v>
      </c>
      <c r="T5" s="149" t="s">
        <v>299</v>
      </c>
      <c r="U5" s="150" t="s">
        <v>299</v>
      </c>
      <c r="V5" s="148" t="s">
        <v>299</v>
      </c>
      <c r="W5" s="149" t="s">
        <v>300</v>
      </c>
      <c r="X5" s="149" t="s">
        <v>301</v>
      </c>
      <c r="Y5" s="150" t="s">
        <v>301</v>
      </c>
      <c r="Z5" s="148" t="s">
        <v>301</v>
      </c>
      <c r="AA5" s="149" t="s">
        <v>301</v>
      </c>
      <c r="AB5" s="149" t="s">
        <v>301</v>
      </c>
      <c r="AC5" s="150" t="s">
        <v>301</v>
      </c>
      <c r="AD5" s="148" t="s">
        <v>301</v>
      </c>
      <c r="AE5" s="149" t="s">
        <v>301</v>
      </c>
      <c r="AF5" s="149" t="s">
        <v>301</v>
      </c>
      <c r="AG5" s="150" t="s">
        <v>301</v>
      </c>
      <c r="AH5" s="148" t="s">
        <v>301</v>
      </c>
      <c r="AI5" s="149" t="s">
        <v>301</v>
      </c>
      <c r="AJ5" s="149" t="s">
        <v>301</v>
      </c>
      <c r="AK5" s="150" t="s">
        <v>301</v>
      </c>
      <c r="AL5" s="148" t="s">
        <v>301</v>
      </c>
      <c r="AM5" s="149" t="s">
        <v>301</v>
      </c>
      <c r="AN5" s="149" t="s">
        <v>301</v>
      </c>
      <c r="AO5" s="150" t="s">
        <v>301</v>
      </c>
      <c r="AP5" s="148" t="s">
        <v>301</v>
      </c>
      <c r="AQ5" s="149" t="s">
        <v>301</v>
      </c>
      <c r="AR5" s="149" t="s">
        <v>301</v>
      </c>
      <c r="AS5" s="150" t="s">
        <v>301</v>
      </c>
      <c r="AT5" s="148" t="s">
        <v>301</v>
      </c>
      <c r="AU5" s="149" t="s">
        <v>301</v>
      </c>
      <c r="AV5" s="149" t="s">
        <v>301</v>
      </c>
      <c r="AW5" s="150" t="s">
        <v>301</v>
      </c>
      <c r="AX5" s="148" t="s">
        <v>301</v>
      </c>
      <c r="AY5" s="149" t="s">
        <v>301</v>
      </c>
      <c r="AZ5" s="149" t="s">
        <v>301</v>
      </c>
      <c r="BA5" s="150" t="s">
        <v>301</v>
      </c>
      <c r="BB5" s="148" t="s">
        <v>301</v>
      </c>
      <c r="BC5" s="149" t="s">
        <v>301</v>
      </c>
      <c r="BD5" s="149" t="s">
        <v>301</v>
      </c>
      <c r="BE5" s="150" t="s">
        <v>301</v>
      </c>
      <c r="BF5" s="148" t="s">
        <v>301</v>
      </c>
      <c r="BG5" s="149" t="s">
        <v>301</v>
      </c>
      <c r="BH5" s="149" t="s">
        <v>301</v>
      </c>
      <c r="BI5" s="150" t="s">
        <v>301</v>
      </c>
      <c r="BJ5" s="148" t="s">
        <v>301</v>
      </c>
      <c r="BK5" s="149" t="s">
        <v>301</v>
      </c>
      <c r="BL5" s="149" t="s">
        <v>301</v>
      </c>
      <c r="BM5" s="150" t="s">
        <v>301</v>
      </c>
      <c r="BN5" s="148" t="s">
        <v>301</v>
      </c>
      <c r="BO5" s="149" t="s">
        <v>301</v>
      </c>
      <c r="BP5" s="149" t="s">
        <v>301</v>
      </c>
      <c r="BQ5" s="150" t="s">
        <v>301</v>
      </c>
      <c r="BR5" s="148" t="s">
        <v>301</v>
      </c>
      <c r="BS5" s="149" t="s">
        <v>301</v>
      </c>
      <c r="BT5" s="149" t="s">
        <v>301</v>
      </c>
      <c r="BU5" s="150" t="s">
        <v>301</v>
      </c>
      <c r="BV5" s="148" t="s">
        <v>301</v>
      </c>
      <c r="BW5" s="149" t="s">
        <v>301</v>
      </c>
      <c r="BX5" s="149" t="s">
        <v>301</v>
      </c>
      <c r="BY5" s="150" t="s">
        <v>301</v>
      </c>
      <c r="BZ5" s="148" t="s">
        <v>301</v>
      </c>
      <c r="CA5" s="149" t="s">
        <v>301</v>
      </c>
      <c r="CB5" s="149" t="s">
        <v>301</v>
      </c>
      <c r="CC5" s="150" t="s">
        <v>301</v>
      </c>
      <c r="CD5" s="148" t="s">
        <v>301</v>
      </c>
      <c r="CE5" s="149" t="s">
        <v>300</v>
      </c>
      <c r="CF5" s="149" t="s">
        <v>301</v>
      </c>
      <c r="CG5" s="150" t="s">
        <v>301</v>
      </c>
      <c r="CH5" s="151"/>
    </row>
    <row r="6" spans="1:86" ht="12.75" customHeight="1">
      <c r="A6" s="192"/>
      <c r="B6" s="189"/>
      <c r="C6" s="197"/>
      <c r="D6" s="189"/>
      <c r="E6" s="152" t="s">
        <v>302</v>
      </c>
      <c r="F6" s="153">
        <v>0</v>
      </c>
      <c r="G6" s="154">
        <v>0</v>
      </c>
      <c r="H6" s="154">
        <v>0</v>
      </c>
      <c r="I6" s="155">
        <v>0</v>
      </c>
      <c r="J6" s="153">
        <v>0</v>
      </c>
      <c r="K6" s="154">
        <v>0</v>
      </c>
      <c r="L6" s="154">
        <v>0</v>
      </c>
      <c r="M6" s="155">
        <v>0</v>
      </c>
      <c r="N6" s="153">
        <v>0</v>
      </c>
      <c r="O6" s="154">
        <v>0</v>
      </c>
      <c r="P6" s="154">
        <v>0</v>
      </c>
      <c r="Q6" s="155">
        <v>0</v>
      </c>
      <c r="R6" s="153">
        <v>0</v>
      </c>
      <c r="S6" s="154">
        <v>0</v>
      </c>
      <c r="T6" s="154">
        <v>0</v>
      </c>
      <c r="U6" s="155">
        <v>0</v>
      </c>
      <c r="V6" s="153">
        <v>0</v>
      </c>
      <c r="W6" s="156">
        <v>3000</v>
      </c>
      <c r="X6" s="154">
        <v>0</v>
      </c>
      <c r="Y6" s="155">
        <v>0</v>
      </c>
      <c r="Z6" s="153">
        <v>0</v>
      </c>
      <c r="AA6" s="154">
        <v>0</v>
      </c>
      <c r="AB6" s="154">
        <v>0</v>
      </c>
      <c r="AC6" s="155">
        <v>0</v>
      </c>
      <c r="AD6" s="153">
        <v>0</v>
      </c>
      <c r="AE6" s="154">
        <v>0</v>
      </c>
      <c r="AF6" s="154">
        <v>0</v>
      </c>
      <c r="AG6" s="155">
        <v>0</v>
      </c>
      <c r="AH6" s="153">
        <v>0</v>
      </c>
      <c r="AI6" s="154">
        <v>0</v>
      </c>
      <c r="AJ6" s="154">
        <v>0</v>
      </c>
      <c r="AK6" s="155">
        <v>0</v>
      </c>
      <c r="AL6" s="153">
        <v>0</v>
      </c>
      <c r="AM6" s="154">
        <v>0</v>
      </c>
      <c r="AN6" s="154">
        <v>0</v>
      </c>
      <c r="AO6" s="155">
        <v>0</v>
      </c>
      <c r="AP6" s="153">
        <v>0</v>
      </c>
      <c r="AQ6" s="154">
        <v>0</v>
      </c>
      <c r="AR6" s="154">
        <v>0</v>
      </c>
      <c r="AS6" s="155">
        <v>0</v>
      </c>
      <c r="AT6" s="153">
        <v>0</v>
      </c>
      <c r="AU6" s="154">
        <v>0</v>
      </c>
      <c r="AV6" s="154">
        <v>0</v>
      </c>
      <c r="AW6" s="155">
        <v>0</v>
      </c>
      <c r="AX6" s="153">
        <v>0</v>
      </c>
      <c r="AY6" s="154">
        <v>0</v>
      </c>
      <c r="AZ6" s="154">
        <v>0</v>
      </c>
      <c r="BA6" s="155">
        <v>0</v>
      </c>
      <c r="BB6" s="153">
        <v>0</v>
      </c>
      <c r="BC6" s="154">
        <v>0</v>
      </c>
      <c r="BD6" s="154">
        <v>0</v>
      </c>
      <c r="BE6" s="155">
        <v>0</v>
      </c>
      <c r="BF6" s="153">
        <v>0</v>
      </c>
      <c r="BG6" s="154">
        <v>0</v>
      </c>
      <c r="BH6" s="154">
        <v>0</v>
      </c>
      <c r="BI6" s="155">
        <v>0</v>
      </c>
      <c r="BJ6" s="153">
        <v>0</v>
      </c>
      <c r="BK6" s="154">
        <v>0</v>
      </c>
      <c r="BL6" s="154">
        <v>0</v>
      </c>
      <c r="BM6" s="155">
        <v>0</v>
      </c>
      <c r="BN6" s="153">
        <v>0</v>
      </c>
      <c r="BO6" s="154">
        <v>0</v>
      </c>
      <c r="BP6" s="154">
        <v>0</v>
      </c>
      <c r="BQ6" s="155">
        <v>0</v>
      </c>
      <c r="BR6" s="153">
        <v>0</v>
      </c>
      <c r="BS6" s="154">
        <v>0</v>
      </c>
      <c r="BT6" s="154">
        <v>0</v>
      </c>
      <c r="BU6" s="155">
        <v>0</v>
      </c>
      <c r="BV6" s="153">
        <v>0</v>
      </c>
      <c r="BW6" s="154">
        <v>0</v>
      </c>
      <c r="BX6" s="154">
        <v>0</v>
      </c>
      <c r="BY6" s="155">
        <v>0</v>
      </c>
      <c r="BZ6" s="153">
        <v>0</v>
      </c>
      <c r="CA6" s="154">
        <v>0</v>
      </c>
      <c r="CB6" s="154">
        <v>0</v>
      </c>
      <c r="CC6" s="155">
        <v>0</v>
      </c>
      <c r="CD6" s="153">
        <v>0</v>
      </c>
      <c r="CE6" s="156">
        <v>3000</v>
      </c>
      <c r="CF6" s="154">
        <v>0</v>
      </c>
      <c r="CG6" s="155">
        <v>0</v>
      </c>
      <c r="CH6" s="157">
        <f>SUM(F6:CG6)</f>
        <v>6000</v>
      </c>
    </row>
    <row r="7" spans="1:86" ht="12.75" customHeight="1">
      <c r="A7" s="192"/>
      <c r="B7" s="189"/>
      <c r="C7" s="197"/>
      <c r="D7" s="189"/>
      <c r="E7" s="152" t="s">
        <v>298</v>
      </c>
      <c r="F7" s="153"/>
      <c r="G7" s="154"/>
      <c r="H7" s="154"/>
      <c r="I7" s="155"/>
      <c r="J7" s="153"/>
      <c r="K7" s="154"/>
      <c r="L7" s="154"/>
      <c r="M7" s="155"/>
      <c r="N7" s="153"/>
      <c r="O7" s="154"/>
      <c r="P7" s="154"/>
      <c r="Q7" s="155"/>
      <c r="R7" s="153"/>
      <c r="S7" s="154"/>
      <c r="T7" s="154"/>
      <c r="U7" s="155"/>
      <c r="V7" s="153"/>
      <c r="W7" s="154"/>
      <c r="X7" s="154"/>
      <c r="Y7" s="155"/>
      <c r="Z7" s="153"/>
      <c r="AA7" s="154"/>
      <c r="AB7" s="154"/>
      <c r="AC7" s="155"/>
      <c r="AD7" s="153"/>
      <c r="AE7" s="154"/>
      <c r="AF7" s="154"/>
      <c r="AG7" s="155"/>
      <c r="AH7" s="153"/>
      <c r="AI7" s="154"/>
      <c r="AJ7" s="154"/>
      <c r="AK7" s="155"/>
      <c r="AL7" s="153"/>
      <c r="AM7" s="154"/>
      <c r="AN7" s="154"/>
      <c r="AO7" s="155"/>
      <c r="AP7" s="153"/>
      <c r="AQ7" s="154"/>
      <c r="AR7" s="154"/>
      <c r="AS7" s="155"/>
      <c r="AT7" s="153"/>
      <c r="AU7" s="154"/>
      <c r="AV7" s="154"/>
      <c r="AW7" s="155"/>
      <c r="AX7" s="153"/>
      <c r="AY7" s="154"/>
      <c r="AZ7" s="154"/>
      <c r="BA7" s="155"/>
      <c r="BB7" s="153"/>
      <c r="BC7" s="154"/>
      <c r="BD7" s="154"/>
      <c r="BE7" s="155"/>
      <c r="BF7" s="153"/>
      <c r="BG7" s="154"/>
      <c r="BH7" s="154"/>
      <c r="BI7" s="155"/>
      <c r="BJ7" s="153"/>
      <c r="BK7" s="154"/>
      <c r="BL7" s="154"/>
      <c r="BM7" s="155"/>
      <c r="BN7" s="153"/>
      <c r="BO7" s="154"/>
      <c r="BP7" s="154"/>
      <c r="BQ7" s="155"/>
      <c r="BR7" s="153"/>
      <c r="BS7" s="154"/>
      <c r="BT7" s="154"/>
      <c r="BU7" s="155"/>
      <c r="BV7" s="153"/>
      <c r="BW7" s="154"/>
      <c r="BX7" s="154"/>
      <c r="BY7" s="155"/>
      <c r="BZ7" s="153"/>
      <c r="CA7" s="154"/>
      <c r="CB7" s="154"/>
      <c r="CC7" s="155"/>
      <c r="CD7" s="153"/>
      <c r="CE7" s="154"/>
      <c r="CF7" s="154"/>
      <c r="CG7" s="155"/>
      <c r="CH7" s="157"/>
    </row>
    <row r="8" spans="1:86" ht="12.75" customHeight="1">
      <c r="A8" s="192"/>
      <c r="B8" s="189"/>
      <c r="C8" s="197"/>
      <c r="D8" s="189"/>
      <c r="E8" s="152" t="s">
        <v>302</v>
      </c>
      <c r="F8" s="153"/>
      <c r="G8" s="154"/>
      <c r="H8" s="154"/>
      <c r="I8" s="155"/>
      <c r="J8" s="153"/>
      <c r="K8" s="154"/>
      <c r="L8" s="154"/>
      <c r="M8" s="155"/>
      <c r="N8" s="153"/>
      <c r="O8" s="154"/>
      <c r="P8" s="154"/>
      <c r="Q8" s="155"/>
      <c r="R8" s="153"/>
      <c r="S8" s="154"/>
      <c r="T8" s="154"/>
      <c r="U8" s="155"/>
      <c r="V8" s="153"/>
      <c r="W8" s="154"/>
      <c r="X8" s="154"/>
      <c r="Y8" s="155"/>
      <c r="Z8" s="153"/>
      <c r="AA8" s="154"/>
      <c r="AB8" s="154"/>
      <c r="AC8" s="155"/>
      <c r="AD8" s="153"/>
      <c r="AE8" s="154"/>
      <c r="AF8" s="154"/>
      <c r="AG8" s="155"/>
      <c r="AH8" s="153"/>
      <c r="AI8" s="154"/>
      <c r="AJ8" s="154"/>
      <c r="AK8" s="155"/>
      <c r="AL8" s="153"/>
      <c r="AM8" s="154"/>
      <c r="AN8" s="154"/>
      <c r="AO8" s="155"/>
      <c r="AP8" s="153"/>
      <c r="AQ8" s="154"/>
      <c r="AR8" s="154"/>
      <c r="AS8" s="155"/>
      <c r="AT8" s="153"/>
      <c r="AU8" s="154"/>
      <c r="AV8" s="154"/>
      <c r="AW8" s="155"/>
      <c r="AX8" s="153"/>
      <c r="AY8" s="154"/>
      <c r="AZ8" s="154"/>
      <c r="BA8" s="155"/>
      <c r="BB8" s="153"/>
      <c r="BC8" s="154"/>
      <c r="BD8" s="154"/>
      <c r="BE8" s="155"/>
      <c r="BF8" s="153"/>
      <c r="BG8" s="154"/>
      <c r="BH8" s="154"/>
      <c r="BI8" s="155"/>
      <c r="BJ8" s="153"/>
      <c r="BK8" s="154"/>
      <c r="BL8" s="154"/>
      <c r="BM8" s="155"/>
      <c r="BN8" s="153"/>
      <c r="BO8" s="154"/>
      <c r="BP8" s="154"/>
      <c r="BQ8" s="155"/>
      <c r="BR8" s="153"/>
      <c r="BS8" s="154"/>
      <c r="BT8" s="154"/>
      <c r="BU8" s="155"/>
      <c r="BV8" s="153"/>
      <c r="BW8" s="154"/>
      <c r="BX8" s="154"/>
      <c r="BY8" s="155"/>
      <c r="BZ8" s="153"/>
      <c r="CA8" s="154"/>
      <c r="CB8" s="154"/>
      <c r="CC8" s="155"/>
      <c r="CD8" s="153"/>
      <c r="CE8" s="154"/>
      <c r="CF8" s="154"/>
      <c r="CG8" s="155"/>
      <c r="CH8" s="157"/>
    </row>
    <row r="9" spans="1:86" ht="12.75" customHeight="1">
      <c r="A9" s="192"/>
      <c r="B9" s="189"/>
      <c r="C9" s="197"/>
      <c r="D9" s="189"/>
      <c r="E9" s="152" t="s">
        <v>298</v>
      </c>
      <c r="F9" s="153"/>
      <c r="G9" s="154"/>
      <c r="H9" s="154"/>
      <c r="I9" s="155"/>
      <c r="J9" s="153"/>
      <c r="K9" s="154"/>
      <c r="L9" s="154"/>
      <c r="M9" s="155"/>
      <c r="N9" s="153"/>
      <c r="O9" s="154"/>
      <c r="P9" s="154"/>
      <c r="Q9" s="155"/>
      <c r="R9" s="153"/>
      <c r="S9" s="154"/>
      <c r="T9" s="154"/>
      <c r="U9" s="155"/>
      <c r="V9" s="153"/>
      <c r="W9" s="154"/>
      <c r="X9" s="154"/>
      <c r="Y9" s="155"/>
      <c r="Z9" s="153"/>
      <c r="AA9" s="154"/>
      <c r="AB9" s="154"/>
      <c r="AC9" s="155"/>
      <c r="AD9" s="153"/>
      <c r="AE9" s="154"/>
      <c r="AF9" s="154"/>
      <c r="AG9" s="155"/>
      <c r="AH9" s="153"/>
      <c r="AI9" s="154"/>
      <c r="AJ9" s="154"/>
      <c r="AK9" s="155"/>
      <c r="AL9" s="153"/>
      <c r="AM9" s="154"/>
      <c r="AN9" s="154"/>
      <c r="AO9" s="155"/>
      <c r="AP9" s="153"/>
      <c r="AQ9" s="154"/>
      <c r="AR9" s="154"/>
      <c r="AS9" s="155"/>
      <c r="AT9" s="153"/>
      <c r="AU9" s="154"/>
      <c r="AV9" s="154"/>
      <c r="AW9" s="155"/>
      <c r="AX9" s="153"/>
      <c r="AY9" s="154"/>
      <c r="AZ9" s="154"/>
      <c r="BA9" s="155"/>
      <c r="BB9" s="153"/>
      <c r="BC9" s="154"/>
      <c r="BD9" s="154"/>
      <c r="BE9" s="155"/>
      <c r="BF9" s="153"/>
      <c r="BG9" s="154"/>
      <c r="BH9" s="154"/>
      <c r="BI9" s="155"/>
      <c r="BJ9" s="153"/>
      <c r="BK9" s="154"/>
      <c r="BL9" s="154"/>
      <c r="BM9" s="155"/>
      <c r="BN9" s="153"/>
      <c r="BO9" s="154"/>
      <c r="BP9" s="154"/>
      <c r="BQ9" s="155"/>
      <c r="BR9" s="153"/>
      <c r="BS9" s="154"/>
      <c r="BT9" s="154"/>
      <c r="BU9" s="155"/>
      <c r="BV9" s="153"/>
      <c r="BW9" s="154"/>
      <c r="BX9" s="154"/>
      <c r="BY9" s="155"/>
      <c r="BZ9" s="153"/>
      <c r="CA9" s="154"/>
      <c r="CB9" s="154"/>
      <c r="CC9" s="155"/>
      <c r="CD9" s="153"/>
      <c r="CE9" s="154"/>
      <c r="CF9" s="154"/>
      <c r="CG9" s="155"/>
      <c r="CH9" s="157"/>
    </row>
    <row r="10" spans="1:86" ht="12.75" customHeight="1">
      <c r="A10" s="192"/>
      <c r="B10" s="190"/>
      <c r="C10" s="198"/>
      <c r="D10" s="190"/>
      <c r="E10" s="158" t="s">
        <v>302</v>
      </c>
      <c r="F10" s="159"/>
      <c r="G10" s="160"/>
      <c r="H10" s="160"/>
      <c r="I10" s="161"/>
      <c r="J10" s="159"/>
      <c r="K10" s="160"/>
      <c r="L10" s="160"/>
      <c r="M10" s="161"/>
      <c r="N10" s="159"/>
      <c r="O10" s="160"/>
      <c r="P10" s="160"/>
      <c r="Q10" s="161"/>
      <c r="R10" s="159"/>
      <c r="S10" s="160"/>
      <c r="T10" s="160"/>
      <c r="U10" s="161"/>
      <c r="V10" s="159"/>
      <c r="W10" s="160"/>
      <c r="X10" s="160"/>
      <c r="Y10" s="161"/>
      <c r="Z10" s="159"/>
      <c r="AA10" s="160"/>
      <c r="AB10" s="160"/>
      <c r="AC10" s="161"/>
      <c r="AD10" s="159"/>
      <c r="AE10" s="160"/>
      <c r="AF10" s="160"/>
      <c r="AG10" s="161"/>
      <c r="AH10" s="159"/>
      <c r="AI10" s="160"/>
      <c r="AJ10" s="160"/>
      <c r="AK10" s="161"/>
      <c r="AL10" s="159"/>
      <c r="AM10" s="160"/>
      <c r="AN10" s="160"/>
      <c r="AO10" s="161"/>
      <c r="AP10" s="159"/>
      <c r="AQ10" s="160"/>
      <c r="AR10" s="160"/>
      <c r="AS10" s="161"/>
      <c r="AT10" s="159"/>
      <c r="AU10" s="160"/>
      <c r="AV10" s="160"/>
      <c r="AW10" s="161"/>
      <c r="AX10" s="159"/>
      <c r="AY10" s="160"/>
      <c r="AZ10" s="160"/>
      <c r="BA10" s="161"/>
      <c r="BB10" s="159"/>
      <c r="BC10" s="160"/>
      <c r="BD10" s="160"/>
      <c r="BE10" s="161"/>
      <c r="BF10" s="159"/>
      <c r="BG10" s="160"/>
      <c r="BH10" s="160"/>
      <c r="BI10" s="161"/>
      <c r="BJ10" s="159"/>
      <c r="BK10" s="160"/>
      <c r="BL10" s="160"/>
      <c r="BM10" s="161"/>
      <c r="BN10" s="159"/>
      <c r="BO10" s="160"/>
      <c r="BP10" s="160"/>
      <c r="BQ10" s="161"/>
      <c r="BR10" s="159"/>
      <c r="BS10" s="160"/>
      <c r="BT10" s="160"/>
      <c r="BU10" s="161"/>
      <c r="BV10" s="159"/>
      <c r="BW10" s="160"/>
      <c r="BX10" s="160"/>
      <c r="BY10" s="161"/>
      <c r="BZ10" s="159"/>
      <c r="CA10" s="160"/>
      <c r="CB10" s="160"/>
      <c r="CC10" s="161"/>
      <c r="CD10" s="159"/>
      <c r="CE10" s="160"/>
      <c r="CF10" s="160"/>
      <c r="CG10" s="161"/>
      <c r="CH10" s="162"/>
    </row>
    <row r="11" spans="1:86" ht="12.75" customHeight="1">
      <c r="A11" s="193"/>
      <c r="B11" s="196" t="s">
        <v>303</v>
      </c>
      <c r="C11" s="199"/>
      <c r="D11" s="196"/>
      <c r="E11" s="147" t="s">
        <v>298</v>
      </c>
      <c r="F11" s="148"/>
      <c r="G11" s="149"/>
      <c r="H11" s="149"/>
      <c r="I11" s="150"/>
      <c r="J11" s="148"/>
      <c r="K11" s="149"/>
      <c r="L11" s="149"/>
      <c r="M11" s="150"/>
      <c r="N11" s="148"/>
      <c r="O11" s="149"/>
      <c r="P11" s="149"/>
      <c r="Q11" s="150"/>
      <c r="R11" s="148"/>
      <c r="S11" s="149"/>
      <c r="T11" s="149"/>
      <c r="U11" s="150"/>
      <c r="V11" s="148"/>
      <c r="W11" s="149"/>
      <c r="X11" s="149"/>
      <c r="Y11" s="150"/>
      <c r="Z11" s="148"/>
      <c r="AA11" s="149"/>
      <c r="AB11" s="149"/>
      <c r="AC11" s="150"/>
      <c r="AD11" s="148"/>
      <c r="AE11" s="149"/>
      <c r="AF11" s="149"/>
      <c r="AG11" s="150"/>
      <c r="AH11" s="148"/>
      <c r="AI11" s="149"/>
      <c r="AJ11" s="149"/>
      <c r="AK11" s="150"/>
      <c r="AL11" s="148"/>
      <c r="AM11" s="149"/>
      <c r="AN11" s="149"/>
      <c r="AO11" s="150"/>
      <c r="AP11" s="148"/>
      <c r="AQ11" s="149"/>
      <c r="AR11" s="149"/>
      <c r="AS11" s="150"/>
      <c r="AT11" s="148"/>
      <c r="AU11" s="149"/>
      <c r="AV11" s="149"/>
      <c r="AW11" s="150"/>
      <c r="AX11" s="148"/>
      <c r="AY11" s="149"/>
      <c r="AZ11" s="149"/>
      <c r="BA11" s="150"/>
      <c r="BB11" s="148"/>
      <c r="BC11" s="149"/>
      <c r="BD11" s="149"/>
      <c r="BE11" s="150"/>
      <c r="BF11" s="148"/>
      <c r="BG11" s="149"/>
      <c r="BH11" s="149"/>
      <c r="BI11" s="150"/>
      <c r="BJ11" s="148"/>
      <c r="BK11" s="149"/>
      <c r="BL11" s="149"/>
      <c r="BM11" s="150"/>
      <c r="BN11" s="148"/>
      <c r="BO11" s="149"/>
      <c r="BP11" s="149"/>
      <c r="BQ11" s="150"/>
      <c r="BR11" s="148"/>
      <c r="BS11" s="149"/>
      <c r="BT11" s="149"/>
      <c r="BU11" s="150"/>
      <c r="BV11" s="148"/>
      <c r="BW11" s="149"/>
      <c r="BX11" s="149"/>
      <c r="BY11" s="150"/>
      <c r="BZ11" s="148"/>
      <c r="CA11" s="149"/>
      <c r="CB11" s="149"/>
      <c r="CC11" s="150"/>
      <c r="CD11" s="148"/>
      <c r="CE11" s="149"/>
      <c r="CF11" s="149"/>
      <c r="CG11" s="150"/>
      <c r="CH11" s="151"/>
    </row>
    <row r="12" spans="1:86" ht="12.75" customHeight="1">
      <c r="A12" s="193"/>
      <c r="B12" s="189"/>
      <c r="C12" s="197"/>
      <c r="D12" s="189"/>
      <c r="E12" s="152" t="s">
        <v>302</v>
      </c>
      <c r="F12" s="153"/>
      <c r="G12" s="154"/>
      <c r="H12" s="154"/>
      <c r="I12" s="155"/>
      <c r="J12" s="153"/>
      <c r="K12" s="154"/>
      <c r="L12" s="154"/>
      <c r="M12" s="155"/>
      <c r="N12" s="153"/>
      <c r="O12" s="154"/>
      <c r="P12" s="154"/>
      <c r="Q12" s="155"/>
      <c r="R12" s="153"/>
      <c r="S12" s="154"/>
      <c r="T12" s="154"/>
      <c r="U12" s="155"/>
      <c r="V12" s="153"/>
      <c r="W12" s="154"/>
      <c r="X12" s="154"/>
      <c r="Y12" s="155"/>
      <c r="Z12" s="153"/>
      <c r="AA12" s="154"/>
      <c r="AB12" s="154"/>
      <c r="AC12" s="155"/>
      <c r="AD12" s="153"/>
      <c r="AE12" s="154"/>
      <c r="AF12" s="154"/>
      <c r="AG12" s="155"/>
      <c r="AH12" s="153"/>
      <c r="AI12" s="154"/>
      <c r="AJ12" s="154"/>
      <c r="AK12" s="155"/>
      <c r="AL12" s="153"/>
      <c r="AM12" s="154"/>
      <c r="AN12" s="154"/>
      <c r="AO12" s="155"/>
      <c r="AP12" s="153"/>
      <c r="AQ12" s="154"/>
      <c r="AR12" s="154"/>
      <c r="AS12" s="155"/>
      <c r="AT12" s="153"/>
      <c r="AU12" s="154"/>
      <c r="AV12" s="154"/>
      <c r="AW12" s="155"/>
      <c r="AX12" s="153"/>
      <c r="AY12" s="154"/>
      <c r="AZ12" s="154"/>
      <c r="BA12" s="155"/>
      <c r="BB12" s="153"/>
      <c r="BC12" s="154"/>
      <c r="BD12" s="154"/>
      <c r="BE12" s="155"/>
      <c r="BF12" s="153"/>
      <c r="BG12" s="154"/>
      <c r="BH12" s="154"/>
      <c r="BI12" s="155"/>
      <c r="BJ12" s="153"/>
      <c r="BK12" s="154"/>
      <c r="BL12" s="154"/>
      <c r="BM12" s="155"/>
      <c r="BN12" s="153"/>
      <c r="BO12" s="154"/>
      <c r="BP12" s="154"/>
      <c r="BQ12" s="155"/>
      <c r="BR12" s="153"/>
      <c r="BS12" s="154"/>
      <c r="BT12" s="154"/>
      <c r="BU12" s="155"/>
      <c r="BV12" s="153"/>
      <c r="BW12" s="154"/>
      <c r="BX12" s="154"/>
      <c r="BY12" s="155"/>
      <c r="BZ12" s="153"/>
      <c r="CA12" s="154"/>
      <c r="CB12" s="154"/>
      <c r="CC12" s="155"/>
      <c r="CD12" s="153"/>
      <c r="CE12" s="154"/>
      <c r="CF12" s="154"/>
      <c r="CG12" s="155"/>
      <c r="CH12" s="157"/>
    </row>
    <row r="13" spans="1:86" ht="12.75" customHeight="1">
      <c r="A13" s="193"/>
      <c r="B13" s="189"/>
      <c r="C13" s="197"/>
      <c r="D13" s="189"/>
      <c r="E13" s="152" t="s">
        <v>298</v>
      </c>
      <c r="F13" s="153"/>
      <c r="G13" s="154"/>
      <c r="H13" s="154"/>
      <c r="I13" s="155"/>
      <c r="J13" s="153"/>
      <c r="K13" s="154"/>
      <c r="L13" s="154"/>
      <c r="M13" s="155"/>
      <c r="N13" s="153"/>
      <c r="O13" s="154"/>
      <c r="P13" s="154"/>
      <c r="Q13" s="155"/>
      <c r="R13" s="153"/>
      <c r="S13" s="154"/>
      <c r="T13" s="154"/>
      <c r="U13" s="155"/>
      <c r="V13" s="153"/>
      <c r="W13" s="154"/>
      <c r="X13" s="154"/>
      <c r="Y13" s="155"/>
      <c r="Z13" s="153"/>
      <c r="AA13" s="154"/>
      <c r="AB13" s="154"/>
      <c r="AC13" s="155"/>
      <c r="AD13" s="153"/>
      <c r="AE13" s="154"/>
      <c r="AF13" s="154"/>
      <c r="AG13" s="155"/>
      <c r="AH13" s="153"/>
      <c r="AI13" s="154"/>
      <c r="AJ13" s="154"/>
      <c r="AK13" s="155"/>
      <c r="AL13" s="153"/>
      <c r="AM13" s="154"/>
      <c r="AN13" s="154"/>
      <c r="AO13" s="155"/>
      <c r="AP13" s="153"/>
      <c r="AQ13" s="154"/>
      <c r="AR13" s="154"/>
      <c r="AS13" s="155"/>
      <c r="AT13" s="153"/>
      <c r="AU13" s="154"/>
      <c r="AV13" s="154"/>
      <c r="AW13" s="155"/>
      <c r="AX13" s="153"/>
      <c r="AY13" s="154"/>
      <c r="AZ13" s="154"/>
      <c r="BA13" s="155"/>
      <c r="BB13" s="153"/>
      <c r="BC13" s="154"/>
      <c r="BD13" s="154"/>
      <c r="BE13" s="155"/>
      <c r="BF13" s="153"/>
      <c r="BG13" s="154"/>
      <c r="BH13" s="154"/>
      <c r="BI13" s="155"/>
      <c r="BJ13" s="153"/>
      <c r="BK13" s="154"/>
      <c r="BL13" s="154"/>
      <c r="BM13" s="155"/>
      <c r="BN13" s="153"/>
      <c r="BO13" s="154"/>
      <c r="BP13" s="154"/>
      <c r="BQ13" s="155"/>
      <c r="BR13" s="153"/>
      <c r="BS13" s="154"/>
      <c r="BT13" s="154"/>
      <c r="BU13" s="155"/>
      <c r="BV13" s="153"/>
      <c r="BW13" s="154"/>
      <c r="BX13" s="154"/>
      <c r="BY13" s="155"/>
      <c r="BZ13" s="153"/>
      <c r="CA13" s="154"/>
      <c r="CB13" s="154"/>
      <c r="CC13" s="155"/>
      <c r="CD13" s="153"/>
      <c r="CE13" s="154"/>
      <c r="CF13" s="154"/>
      <c r="CG13" s="155"/>
      <c r="CH13" s="157"/>
    </row>
    <row r="14" spans="1:86" ht="12.75" customHeight="1">
      <c r="A14" s="193"/>
      <c r="B14" s="189"/>
      <c r="C14" s="197"/>
      <c r="D14" s="189"/>
      <c r="E14" s="152" t="s">
        <v>302</v>
      </c>
      <c r="F14" s="153"/>
      <c r="G14" s="154"/>
      <c r="H14" s="154"/>
      <c r="I14" s="155"/>
      <c r="J14" s="153"/>
      <c r="K14" s="154"/>
      <c r="L14" s="154"/>
      <c r="M14" s="155"/>
      <c r="N14" s="153"/>
      <c r="O14" s="154"/>
      <c r="P14" s="154"/>
      <c r="Q14" s="155"/>
      <c r="R14" s="153"/>
      <c r="S14" s="154"/>
      <c r="T14" s="154"/>
      <c r="U14" s="155"/>
      <c r="V14" s="153"/>
      <c r="W14" s="154"/>
      <c r="X14" s="154"/>
      <c r="Y14" s="155"/>
      <c r="Z14" s="153"/>
      <c r="AA14" s="154"/>
      <c r="AB14" s="154"/>
      <c r="AC14" s="155"/>
      <c r="AD14" s="153"/>
      <c r="AE14" s="154"/>
      <c r="AF14" s="154"/>
      <c r="AG14" s="155"/>
      <c r="AH14" s="153"/>
      <c r="AI14" s="154"/>
      <c r="AJ14" s="154"/>
      <c r="AK14" s="155"/>
      <c r="AL14" s="153"/>
      <c r="AM14" s="154"/>
      <c r="AN14" s="154"/>
      <c r="AO14" s="155"/>
      <c r="AP14" s="153"/>
      <c r="AQ14" s="154"/>
      <c r="AR14" s="154"/>
      <c r="AS14" s="155"/>
      <c r="AT14" s="153"/>
      <c r="AU14" s="154"/>
      <c r="AV14" s="154"/>
      <c r="AW14" s="155"/>
      <c r="AX14" s="153"/>
      <c r="AY14" s="154"/>
      <c r="AZ14" s="154"/>
      <c r="BA14" s="155"/>
      <c r="BB14" s="153"/>
      <c r="BC14" s="154"/>
      <c r="BD14" s="154"/>
      <c r="BE14" s="155"/>
      <c r="BF14" s="153"/>
      <c r="BG14" s="154"/>
      <c r="BH14" s="154"/>
      <c r="BI14" s="155"/>
      <c r="BJ14" s="153"/>
      <c r="BK14" s="154"/>
      <c r="BL14" s="154"/>
      <c r="BM14" s="155"/>
      <c r="BN14" s="153"/>
      <c r="BO14" s="154"/>
      <c r="BP14" s="154"/>
      <c r="BQ14" s="155"/>
      <c r="BR14" s="153"/>
      <c r="BS14" s="154"/>
      <c r="BT14" s="154"/>
      <c r="BU14" s="155"/>
      <c r="BV14" s="153"/>
      <c r="BW14" s="154"/>
      <c r="BX14" s="154"/>
      <c r="BY14" s="155"/>
      <c r="BZ14" s="153"/>
      <c r="CA14" s="154"/>
      <c r="CB14" s="154"/>
      <c r="CC14" s="155"/>
      <c r="CD14" s="153"/>
      <c r="CE14" s="154"/>
      <c r="CF14" s="154"/>
      <c r="CG14" s="155"/>
      <c r="CH14" s="157"/>
    </row>
    <row r="15" spans="1:86" ht="12.75" customHeight="1">
      <c r="A15" s="193"/>
      <c r="B15" s="189"/>
      <c r="C15" s="197"/>
      <c r="D15" s="189"/>
      <c r="E15" s="152" t="s">
        <v>298</v>
      </c>
      <c r="F15" s="153"/>
      <c r="G15" s="154"/>
      <c r="H15" s="154"/>
      <c r="I15" s="155"/>
      <c r="J15" s="153"/>
      <c r="K15" s="154"/>
      <c r="L15" s="154"/>
      <c r="M15" s="155"/>
      <c r="N15" s="153"/>
      <c r="O15" s="154"/>
      <c r="P15" s="154"/>
      <c r="Q15" s="155"/>
      <c r="R15" s="153"/>
      <c r="S15" s="154"/>
      <c r="T15" s="154"/>
      <c r="U15" s="155"/>
      <c r="V15" s="153"/>
      <c r="W15" s="154"/>
      <c r="X15" s="154"/>
      <c r="Y15" s="155"/>
      <c r="Z15" s="153"/>
      <c r="AA15" s="154"/>
      <c r="AB15" s="154"/>
      <c r="AC15" s="155"/>
      <c r="AD15" s="153"/>
      <c r="AE15" s="154"/>
      <c r="AF15" s="154"/>
      <c r="AG15" s="155"/>
      <c r="AH15" s="153"/>
      <c r="AI15" s="154"/>
      <c r="AJ15" s="154"/>
      <c r="AK15" s="155"/>
      <c r="AL15" s="153"/>
      <c r="AM15" s="154"/>
      <c r="AN15" s="154"/>
      <c r="AO15" s="155"/>
      <c r="AP15" s="153"/>
      <c r="AQ15" s="154"/>
      <c r="AR15" s="154"/>
      <c r="AS15" s="155"/>
      <c r="AT15" s="153"/>
      <c r="AU15" s="154"/>
      <c r="AV15" s="154"/>
      <c r="AW15" s="155"/>
      <c r="AX15" s="153"/>
      <c r="AY15" s="154"/>
      <c r="AZ15" s="154"/>
      <c r="BA15" s="155"/>
      <c r="BB15" s="153"/>
      <c r="BC15" s="154"/>
      <c r="BD15" s="154"/>
      <c r="BE15" s="155"/>
      <c r="BF15" s="153"/>
      <c r="BG15" s="154"/>
      <c r="BH15" s="154"/>
      <c r="BI15" s="155"/>
      <c r="BJ15" s="153"/>
      <c r="BK15" s="154"/>
      <c r="BL15" s="154"/>
      <c r="BM15" s="155"/>
      <c r="BN15" s="153"/>
      <c r="BO15" s="154"/>
      <c r="BP15" s="154"/>
      <c r="BQ15" s="155"/>
      <c r="BR15" s="153"/>
      <c r="BS15" s="154"/>
      <c r="BT15" s="154"/>
      <c r="BU15" s="155"/>
      <c r="BV15" s="153"/>
      <c r="BW15" s="154"/>
      <c r="BX15" s="154"/>
      <c r="BY15" s="155"/>
      <c r="BZ15" s="153"/>
      <c r="CA15" s="154"/>
      <c r="CB15" s="154"/>
      <c r="CC15" s="155"/>
      <c r="CD15" s="153"/>
      <c r="CE15" s="154"/>
      <c r="CF15" s="154"/>
      <c r="CG15" s="155"/>
      <c r="CH15" s="157"/>
    </row>
    <row r="16" spans="1:86" ht="12.75" customHeight="1">
      <c r="A16" s="194"/>
      <c r="B16" s="190"/>
      <c r="C16" s="198"/>
      <c r="D16" s="190"/>
      <c r="E16" s="158" t="s">
        <v>302</v>
      </c>
      <c r="F16" s="159"/>
      <c r="G16" s="160"/>
      <c r="H16" s="160"/>
      <c r="I16" s="161"/>
      <c r="J16" s="159"/>
      <c r="K16" s="160"/>
      <c r="L16" s="160"/>
      <c r="M16" s="161"/>
      <c r="N16" s="159"/>
      <c r="O16" s="160"/>
      <c r="P16" s="160"/>
      <c r="Q16" s="161"/>
      <c r="R16" s="159"/>
      <c r="S16" s="160"/>
      <c r="T16" s="160"/>
      <c r="U16" s="161"/>
      <c r="V16" s="159"/>
      <c r="W16" s="160"/>
      <c r="X16" s="160"/>
      <c r="Y16" s="161"/>
      <c r="Z16" s="159"/>
      <c r="AA16" s="160"/>
      <c r="AB16" s="160"/>
      <c r="AC16" s="161"/>
      <c r="AD16" s="159"/>
      <c r="AE16" s="160"/>
      <c r="AF16" s="160"/>
      <c r="AG16" s="161"/>
      <c r="AH16" s="159"/>
      <c r="AI16" s="160"/>
      <c r="AJ16" s="160"/>
      <c r="AK16" s="161"/>
      <c r="AL16" s="159"/>
      <c r="AM16" s="160"/>
      <c r="AN16" s="160"/>
      <c r="AO16" s="161"/>
      <c r="AP16" s="159"/>
      <c r="AQ16" s="160"/>
      <c r="AR16" s="160"/>
      <c r="AS16" s="161"/>
      <c r="AT16" s="159"/>
      <c r="AU16" s="160"/>
      <c r="AV16" s="160"/>
      <c r="AW16" s="161"/>
      <c r="AX16" s="159"/>
      <c r="AY16" s="160"/>
      <c r="AZ16" s="160"/>
      <c r="BA16" s="161"/>
      <c r="BB16" s="159"/>
      <c r="BC16" s="160"/>
      <c r="BD16" s="160"/>
      <c r="BE16" s="161"/>
      <c r="BF16" s="159"/>
      <c r="BG16" s="160"/>
      <c r="BH16" s="160"/>
      <c r="BI16" s="161"/>
      <c r="BJ16" s="159"/>
      <c r="BK16" s="160"/>
      <c r="BL16" s="160"/>
      <c r="BM16" s="161"/>
      <c r="BN16" s="159"/>
      <c r="BO16" s="160"/>
      <c r="BP16" s="160"/>
      <c r="BQ16" s="161"/>
      <c r="BR16" s="159"/>
      <c r="BS16" s="160"/>
      <c r="BT16" s="160"/>
      <c r="BU16" s="161"/>
      <c r="BV16" s="159"/>
      <c r="BW16" s="160"/>
      <c r="BX16" s="160"/>
      <c r="BY16" s="161"/>
      <c r="BZ16" s="159"/>
      <c r="CA16" s="160"/>
      <c r="CB16" s="160"/>
      <c r="CC16" s="161"/>
      <c r="CD16" s="159"/>
      <c r="CE16" s="160"/>
      <c r="CF16" s="160"/>
      <c r="CG16" s="161"/>
      <c r="CH16" s="162"/>
    </row>
    <row r="17" spans="1:86" ht="12.75" customHeight="1">
      <c r="A17" s="196" t="s">
        <v>304</v>
      </c>
      <c r="B17" s="196" t="s">
        <v>305</v>
      </c>
      <c r="C17" s="199"/>
      <c r="D17" s="196"/>
      <c r="E17" s="147" t="s">
        <v>298</v>
      </c>
      <c r="F17" s="148"/>
      <c r="G17" s="149"/>
      <c r="H17" s="149"/>
      <c r="I17" s="150"/>
      <c r="J17" s="148"/>
      <c r="K17" s="149"/>
      <c r="L17" s="149"/>
      <c r="M17" s="150"/>
      <c r="N17" s="148"/>
      <c r="O17" s="149"/>
      <c r="P17" s="149"/>
      <c r="Q17" s="150"/>
      <c r="R17" s="148"/>
      <c r="S17" s="149"/>
      <c r="T17" s="149"/>
      <c r="U17" s="150"/>
      <c r="V17" s="148"/>
      <c r="W17" s="149"/>
      <c r="X17" s="149"/>
      <c r="Y17" s="150"/>
      <c r="Z17" s="148"/>
      <c r="AA17" s="149"/>
      <c r="AB17" s="149"/>
      <c r="AC17" s="150"/>
      <c r="AD17" s="148"/>
      <c r="AE17" s="149"/>
      <c r="AF17" s="149"/>
      <c r="AG17" s="150"/>
      <c r="AH17" s="148"/>
      <c r="AI17" s="149"/>
      <c r="AJ17" s="149"/>
      <c r="AK17" s="150"/>
      <c r="AL17" s="148"/>
      <c r="AM17" s="149"/>
      <c r="AN17" s="149"/>
      <c r="AO17" s="150"/>
      <c r="AP17" s="148"/>
      <c r="AQ17" s="149"/>
      <c r="AR17" s="149"/>
      <c r="AS17" s="150"/>
      <c r="AT17" s="148"/>
      <c r="AU17" s="149"/>
      <c r="AV17" s="149"/>
      <c r="AW17" s="150"/>
      <c r="AX17" s="148"/>
      <c r="AY17" s="149"/>
      <c r="AZ17" s="149"/>
      <c r="BA17" s="150"/>
      <c r="BB17" s="148"/>
      <c r="BC17" s="149"/>
      <c r="BD17" s="149"/>
      <c r="BE17" s="150"/>
      <c r="BF17" s="148"/>
      <c r="BG17" s="149"/>
      <c r="BH17" s="149"/>
      <c r="BI17" s="150"/>
      <c r="BJ17" s="148"/>
      <c r="BK17" s="149"/>
      <c r="BL17" s="149"/>
      <c r="BM17" s="150"/>
      <c r="BN17" s="148"/>
      <c r="BO17" s="149"/>
      <c r="BP17" s="149"/>
      <c r="BQ17" s="150"/>
      <c r="BR17" s="148"/>
      <c r="BS17" s="149"/>
      <c r="BT17" s="149"/>
      <c r="BU17" s="150"/>
      <c r="BV17" s="148"/>
      <c r="BW17" s="149"/>
      <c r="BX17" s="149"/>
      <c r="BY17" s="150"/>
      <c r="BZ17" s="148"/>
      <c r="CA17" s="149"/>
      <c r="CB17" s="149"/>
      <c r="CC17" s="150"/>
      <c r="CD17" s="148"/>
      <c r="CE17" s="149"/>
      <c r="CF17" s="149"/>
      <c r="CG17" s="150"/>
      <c r="CH17" s="151"/>
    </row>
    <row r="18" spans="1:86" ht="12.75" customHeight="1">
      <c r="A18" s="189"/>
      <c r="B18" s="189"/>
      <c r="C18" s="197"/>
      <c r="D18" s="189"/>
      <c r="E18" s="152" t="s">
        <v>302</v>
      </c>
      <c r="F18" s="153"/>
      <c r="G18" s="154"/>
      <c r="H18" s="154"/>
      <c r="I18" s="155"/>
      <c r="J18" s="153"/>
      <c r="K18" s="154"/>
      <c r="L18" s="154"/>
      <c r="M18" s="155"/>
      <c r="N18" s="153"/>
      <c r="O18" s="154"/>
      <c r="P18" s="154"/>
      <c r="Q18" s="155"/>
      <c r="R18" s="153"/>
      <c r="S18" s="154"/>
      <c r="T18" s="154"/>
      <c r="U18" s="155"/>
      <c r="V18" s="153"/>
      <c r="W18" s="154"/>
      <c r="X18" s="154"/>
      <c r="Y18" s="155"/>
      <c r="Z18" s="153"/>
      <c r="AA18" s="154"/>
      <c r="AB18" s="154"/>
      <c r="AC18" s="155"/>
      <c r="AD18" s="153"/>
      <c r="AE18" s="154"/>
      <c r="AF18" s="154"/>
      <c r="AG18" s="155"/>
      <c r="AH18" s="153"/>
      <c r="AI18" s="154"/>
      <c r="AJ18" s="154"/>
      <c r="AK18" s="155"/>
      <c r="AL18" s="153"/>
      <c r="AM18" s="154"/>
      <c r="AN18" s="154"/>
      <c r="AO18" s="155"/>
      <c r="AP18" s="153"/>
      <c r="AQ18" s="154"/>
      <c r="AR18" s="154"/>
      <c r="AS18" s="155"/>
      <c r="AT18" s="153"/>
      <c r="AU18" s="154"/>
      <c r="AV18" s="154"/>
      <c r="AW18" s="155"/>
      <c r="AX18" s="153"/>
      <c r="AY18" s="154"/>
      <c r="AZ18" s="154"/>
      <c r="BA18" s="155"/>
      <c r="BB18" s="153"/>
      <c r="BC18" s="154"/>
      <c r="BD18" s="154"/>
      <c r="BE18" s="155"/>
      <c r="BF18" s="153"/>
      <c r="BG18" s="154"/>
      <c r="BH18" s="154"/>
      <c r="BI18" s="155"/>
      <c r="BJ18" s="153"/>
      <c r="BK18" s="154"/>
      <c r="BL18" s="154"/>
      <c r="BM18" s="155"/>
      <c r="BN18" s="153"/>
      <c r="BO18" s="154"/>
      <c r="BP18" s="154"/>
      <c r="BQ18" s="155"/>
      <c r="BR18" s="153"/>
      <c r="BS18" s="154"/>
      <c r="BT18" s="154"/>
      <c r="BU18" s="155"/>
      <c r="BV18" s="153"/>
      <c r="BW18" s="154"/>
      <c r="BX18" s="154"/>
      <c r="BY18" s="155"/>
      <c r="BZ18" s="153"/>
      <c r="CA18" s="154"/>
      <c r="CB18" s="154"/>
      <c r="CC18" s="155"/>
      <c r="CD18" s="153"/>
      <c r="CE18" s="154"/>
      <c r="CF18" s="154"/>
      <c r="CG18" s="155"/>
      <c r="CH18" s="157"/>
    </row>
    <row r="19" spans="1:86" ht="12.75" customHeight="1">
      <c r="A19" s="189"/>
      <c r="B19" s="189"/>
      <c r="C19" s="197"/>
      <c r="D19" s="189"/>
      <c r="E19" s="152" t="s">
        <v>298</v>
      </c>
      <c r="F19" s="153"/>
      <c r="G19" s="154"/>
      <c r="H19" s="154"/>
      <c r="I19" s="155"/>
      <c r="J19" s="153"/>
      <c r="K19" s="154"/>
      <c r="L19" s="154"/>
      <c r="M19" s="155"/>
      <c r="N19" s="153"/>
      <c r="O19" s="154"/>
      <c r="P19" s="154"/>
      <c r="Q19" s="155"/>
      <c r="R19" s="153"/>
      <c r="S19" s="154"/>
      <c r="T19" s="154"/>
      <c r="U19" s="155"/>
      <c r="V19" s="153"/>
      <c r="W19" s="154"/>
      <c r="X19" s="154"/>
      <c r="Y19" s="155"/>
      <c r="Z19" s="153"/>
      <c r="AA19" s="154"/>
      <c r="AB19" s="154"/>
      <c r="AC19" s="155"/>
      <c r="AD19" s="153"/>
      <c r="AE19" s="154"/>
      <c r="AF19" s="154"/>
      <c r="AG19" s="155"/>
      <c r="AH19" s="153"/>
      <c r="AI19" s="154"/>
      <c r="AJ19" s="154"/>
      <c r="AK19" s="155"/>
      <c r="AL19" s="153"/>
      <c r="AM19" s="154"/>
      <c r="AN19" s="154"/>
      <c r="AO19" s="155"/>
      <c r="AP19" s="153"/>
      <c r="AQ19" s="154"/>
      <c r="AR19" s="154"/>
      <c r="AS19" s="155"/>
      <c r="AT19" s="153"/>
      <c r="AU19" s="154"/>
      <c r="AV19" s="154"/>
      <c r="AW19" s="155"/>
      <c r="AX19" s="153"/>
      <c r="AY19" s="154"/>
      <c r="AZ19" s="154"/>
      <c r="BA19" s="155"/>
      <c r="BB19" s="153"/>
      <c r="BC19" s="154"/>
      <c r="BD19" s="154"/>
      <c r="BE19" s="155"/>
      <c r="BF19" s="153"/>
      <c r="BG19" s="154"/>
      <c r="BH19" s="154"/>
      <c r="BI19" s="155"/>
      <c r="BJ19" s="153"/>
      <c r="BK19" s="154"/>
      <c r="BL19" s="154"/>
      <c r="BM19" s="155"/>
      <c r="BN19" s="153"/>
      <c r="BO19" s="154"/>
      <c r="BP19" s="154"/>
      <c r="BQ19" s="155"/>
      <c r="BR19" s="153"/>
      <c r="BS19" s="154"/>
      <c r="BT19" s="154"/>
      <c r="BU19" s="155"/>
      <c r="BV19" s="153"/>
      <c r="BW19" s="154"/>
      <c r="BX19" s="154"/>
      <c r="BY19" s="155"/>
      <c r="BZ19" s="153"/>
      <c r="CA19" s="154"/>
      <c r="CB19" s="154"/>
      <c r="CC19" s="155"/>
      <c r="CD19" s="153"/>
      <c r="CE19" s="154"/>
      <c r="CF19" s="154"/>
      <c r="CG19" s="155"/>
      <c r="CH19" s="157"/>
    </row>
    <row r="20" spans="1:86" ht="12.75" customHeight="1">
      <c r="A20" s="190"/>
      <c r="B20" s="190"/>
      <c r="C20" s="198"/>
      <c r="D20" s="190"/>
      <c r="E20" s="158" t="s">
        <v>302</v>
      </c>
      <c r="F20" s="159"/>
      <c r="G20" s="160"/>
      <c r="H20" s="160"/>
      <c r="I20" s="161"/>
      <c r="J20" s="159"/>
      <c r="K20" s="160"/>
      <c r="L20" s="160"/>
      <c r="M20" s="161"/>
      <c r="N20" s="159"/>
      <c r="O20" s="160"/>
      <c r="P20" s="160"/>
      <c r="Q20" s="161"/>
      <c r="R20" s="159"/>
      <c r="S20" s="160"/>
      <c r="T20" s="160"/>
      <c r="U20" s="161"/>
      <c r="V20" s="159"/>
      <c r="W20" s="160"/>
      <c r="X20" s="160"/>
      <c r="Y20" s="161"/>
      <c r="Z20" s="159"/>
      <c r="AA20" s="160"/>
      <c r="AB20" s="160"/>
      <c r="AC20" s="161"/>
      <c r="AD20" s="159"/>
      <c r="AE20" s="160"/>
      <c r="AF20" s="160"/>
      <c r="AG20" s="161"/>
      <c r="AH20" s="159"/>
      <c r="AI20" s="160"/>
      <c r="AJ20" s="160"/>
      <c r="AK20" s="161"/>
      <c r="AL20" s="159"/>
      <c r="AM20" s="160"/>
      <c r="AN20" s="160"/>
      <c r="AO20" s="161"/>
      <c r="AP20" s="159"/>
      <c r="AQ20" s="160"/>
      <c r="AR20" s="160"/>
      <c r="AS20" s="161"/>
      <c r="AT20" s="159"/>
      <c r="AU20" s="160"/>
      <c r="AV20" s="160"/>
      <c r="AW20" s="161"/>
      <c r="AX20" s="159"/>
      <c r="AY20" s="160"/>
      <c r="AZ20" s="160"/>
      <c r="BA20" s="161"/>
      <c r="BB20" s="159"/>
      <c r="BC20" s="160"/>
      <c r="BD20" s="160"/>
      <c r="BE20" s="161"/>
      <c r="BF20" s="159"/>
      <c r="BG20" s="160"/>
      <c r="BH20" s="160"/>
      <c r="BI20" s="161"/>
      <c r="BJ20" s="159"/>
      <c r="BK20" s="160"/>
      <c r="BL20" s="160"/>
      <c r="BM20" s="161"/>
      <c r="BN20" s="159"/>
      <c r="BO20" s="160"/>
      <c r="BP20" s="160"/>
      <c r="BQ20" s="161"/>
      <c r="BR20" s="159"/>
      <c r="BS20" s="160"/>
      <c r="BT20" s="160"/>
      <c r="BU20" s="161"/>
      <c r="BV20" s="159"/>
      <c r="BW20" s="160"/>
      <c r="BX20" s="160"/>
      <c r="BY20" s="161"/>
      <c r="BZ20" s="159"/>
      <c r="CA20" s="160"/>
      <c r="CB20" s="160"/>
      <c r="CC20" s="161"/>
      <c r="CD20" s="159"/>
      <c r="CE20" s="160"/>
      <c r="CF20" s="160"/>
      <c r="CG20" s="161"/>
      <c r="CH20" s="162"/>
    </row>
    <row r="21" spans="1:86" ht="12.75" customHeight="1">
      <c r="A21" s="196" t="s">
        <v>306</v>
      </c>
      <c r="B21" s="196" t="s">
        <v>307</v>
      </c>
      <c r="C21" s="199"/>
      <c r="D21" s="196"/>
      <c r="E21" s="147" t="s">
        <v>298</v>
      </c>
      <c r="F21" s="148"/>
      <c r="G21" s="149"/>
      <c r="H21" s="149"/>
      <c r="I21" s="150"/>
      <c r="J21" s="148"/>
      <c r="K21" s="149"/>
      <c r="L21" s="149"/>
      <c r="M21" s="150"/>
      <c r="N21" s="148"/>
      <c r="O21" s="149"/>
      <c r="P21" s="149"/>
      <c r="Q21" s="150"/>
      <c r="R21" s="148"/>
      <c r="S21" s="149"/>
      <c r="T21" s="149"/>
      <c r="U21" s="150"/>
      <c r="V21" s="148"/>
      <c r="W21" s="149"/>
      <c r="X21" s="149"/>
      <c r="Y21" s="150"/>
      <c r="Z21" s="148"/>
      <c r="AA21" s="149"/>
      <c r="AB21" s="149"/>
      <c r="AC21" s="150"/>
      <c r="AD21" s="148"/>
      <c r="AE21" s="149"/>
      <c r="AF21" s="149"/>
      <c r="AG21" s="150"/>
      <c r="AH21" s="148"/>
      <c r="AI21" s="149"/>
      <c r="AJ21" s="149"/>
      <c r="AK21" s="150"/>
      <c r="AL21" s="148"/>
      <c r="AM21" s="149"/>
      <c r="AN21" s="149"/>
      <c r="AO21" s="150"/>
      <c r="AP21" s="148"/>
      <c r="AQ21" s="149"/>
      <c r="AR21" s="149"/>
      <c r="AS21" s="150"/>
      <c r="AT21" s="148"/>
      <c r="AU21" s="149"/>
      <c r="AV21" s="149"/>
      <c r="AW21" s="150"/>
      <c r="AX21" s="148"/>
      <c r="AY21" s="149"/>
      <c r="AZ21" s="149"/>
      <c r="BA21" s="150"/>
      <c r="BB21" s="148"/>
      <c r="BC21" s="149"/>
      <c r="BD21" s="149"/>
      <c r="BE21" s="150"/>
      <c r="BF21" s="148"/>
      <c r="BG21" s="149"/>
      <c r="BH21" s="149"/>
      <c r="BI21" s="150"/>
      <c r="BJ21" s="148"/>
      <c r="BK21" s="149"/>
      <c r="BL21" s="149"/>
      <c r="BM21" s="150"/>
      <c r="BN21" s="148"/>
      <c r="BO21" s="149"/>
      <c r="BP21" s="149"/>
      <c r="BQ21" s="150"/>
      <c r="BR21" s="148"/>
      <c r="BS21" s="149"/>
      <c r="BT21" s="149"/>
      <c r="BU21" s="150"/>
      <c r="BV21" s="148"/>
      <c r="BW21" s="149"/>
      <c r="BX21" s="149"/>
      <c r="BY21" s="150"/>
      <c r="BZ21" s="148"/>
      <c r="CA21" s="149"/>
      <c r="CB21" s="149"/>
      <c r="CC21" s="150"/>
      <c r="CD21" s="148"/>
      <c r="CE21" s="149"/>
      <c r="CF21" s="149"/>
      <c r="CG21" s="150"/>
      <c r="CH21" s="151"/>
    </row>
    <row r="22" spans="1:86" ht="12.75" customHeight="1">
      <c r="A22" s="189"/>
      <c r="B22" s="189"/>
      <c r="C22" s="197"/>
      <c r="D22" s="189"/>
      <c r="E22" s="152" t="s">
        <v>302</v>
      </c>
      <c r="F22" s="153"/>
      <c r="G22" s="154"/>
      <c r="H22" s="154"/>
      <c r="I22" s="155"/>
      <c r="J22" s="153"/>
      <c r="K22" s="154"/>
      <c r="L22" s="154"/>
      <c r="M22" s="155"/>
      <c r="N22" s="153"/>
      <c r="O22" s="154"/>
      <c r="P22" s="154"/>
      <c r="Q22" s="155"/>
      <c r="R22" s="153"/>
      <c r="S22" s="154"/>
      <c r="T22" s="154"/>
      <c r="U22" s="155"/>
      <c r="V22" s="153"/>
      <c r="W22" s="154"/>
      <c r="X22" s="154"/>
      <c r="Y22" s="155"/>
      <c r="Z22" s="153"/>
      <c r="AA22" s="154"/>
      <c r="AB22" s="154"/>
      <c r="AC22" s="155"/>
      <c r="AD22" s="153"/>
      <c r="AE22" s="154"/>
      <c r="AF22" s="154"/>
      <c r="AG22" s="155"/>
      <c r="AH22" s="153"/>
      <c r="AI22" s="154"/>
      <c r="AJ22" s="154"/>
      <c r="AK22" s="155"/>
      <c r="AL22" s="153"/>
      <c r="AM22" s="154"/>
      <c r="AN22" s="154"/>
      <c r="AO22" s="155"/>
      <c r="AP22" s="153"/>
      <c r="AQ22" s="154"/>
      <c r="AR22" s="154"/>
      <c r="AS22" s="155"/>
      <c r="AT22" s="153"/>
      <c r="AU22" s="154"/>
      <c r="AV22" s="154"/>
      <c r="AW22" s="155"/>
      <c r="AX22" s="153"/>
      <c r="AY22" s="154"/>
      <c r="AZ22" s="154"/>
      <c r="BA22" s="155"/>
      <c r="BB22" s="153"/>
      <c r="BC22" s="154"/>
      <c r="BD22" s="154"/>
      <c r="BE22" s="155"/>
      <c r="BF22" s="153"/>
      <c r="BG22" s="154"/>
      <c r="BH22" s="154"/>
      <c r="BI22" s="155"/>
      <c r="BJ22" s="153"/>
      <c r="BK22" s="154"/>
      <c r="BL22" s="154"/>
      <c r="BM22" s="155"/>
      <c r="BN22" s="153"/>
      <c r="BO22" s="154"/>
      <c r="BP22" s="154"/>
      <c r="BQ22" s="155"/>
      <c r="BR22" s="153"/>
      <c r="BS22" s="154"/>
      <c r="BT22" s="154"/>
      <c r="BU22" s="155"/>
      <c r="BV22" s="153"/>
      <c r="BW22" s="154"/>
      <c r="BX22" s="154"/>
      <c r="BY22" s="155"/>
      <c r="BZ22" s="153"/>
      <c r="CA22" s="154"/>
      <c r="CB22" s="154"/>
      <c r="CC22" s="155"/>
      <c r="CD22" s="153"/>
      <c r="CE22" s="154"/>
      <c r="CF22" s="154"/>
      <c r="CG22" s="155"/>
      <c r="CH22" s="157"/>
    </row>
    <row r="23" spans="1:86" ht="12.75" customHeight="1">
      <c r="A23" s="189"/>
      <c r="B23" s="189"/>
      <c r="C23" s="197"/>
      <c r="D23" s="189"/>
      <c r="E23" s="152" t="s">
        <v>298</v>
      </c>
      <c r="F23" s="153"/>
      <c r="G23" s="154"/>
      <c r="H23" s="154"/>
      <c r="I23" s="155"/>
      <c r="J23" s="153"/>
      <c r="K23" s="154"/>
      <c r="L23" s="154"/>
      <c r="M23" s="155"/>
      <c r="N23" s="153"/>
      <c r="O23" s="154"/>
      <c r="P23" s="154"/>
      <c r="Q23" s="155"/>
      <c r="R23" s="153"/>
      <c r="S23" s="154"/>
      <c r="T23" s="154"/>
      <c r="U23" s="155"/>
      <c r="V23" s="153"/>
      <c r="W23" s="154"/>
      <c r="X23" s="154"/>
      <c r="Y23" s="155"/>
      <c r="Z23" s="153"/>
      <c r="AA23" s="154"/>
      <c r="AB23" s="154"/>
      <c r="AC23" s="155"/>
      <c r="AD23" s="153"/>
      <c r="AE23" s="154"/>
      <c r="AF23" s="154"/>
      <c r="AG23" s="155"/>
      <c r="AH23" s="153"/>
      <c r="AI23" s="154"/>
      <c r="AJ23" s="154"/>
      <c r="AK23" s="155"/>
      <c r="AL23" s="153"/>
      <c r="AM23" s="154"/>
      <c r="AN23" s="154"/>
      <c r="AO23" s="155"/>
      <c r="AP23" s="153"/>
      <c r="AQ23" s="154"/>
      <c r="AR23" s="154"/>
      <c r="AS23" s="155"/>
      <c r="AT23" s="153"/>
      <c r="AU23" s="154"/>
      <c r="AV23" s="154"/>
      <c r="AW23" s="155"/>
      <c r="AX23" s="153"/>
      <c r="AY23" s="154"/>
      <c r="AZ23" s="154"/>
      <c r="BA23" s="155"/>
      <c r="BB23" s="153"/>
      <c r="BC23" s="154"/>
      <c r="BD23" s="154"/>
      <c r="BE23" s="155"/>
      <c r="BF23" s="153"/>
      <c r="BG23" s="154"/>
      <c r="BH23" s="154"/>
      <c r="BI23" s="155"/>
      <c r="BJ23" s="153"/>
      <c r="BK23" s="154"/>
      <c r="BL23" s="154"/>
      <c r="BM23" s="155"/>
      <c r="BN23" s="153"/>
      <c r="BO23" s="154"/>
      <c r="BP23" s="154"/>
      <c r="BQ23" s="155"/>
      <c r="BR23" s="153"/>
      <c r="BS23" s="154"/>
      <c r="BT23" s="154"/>
      <c r="BU23" s="155"/>
      <c r="BV23" s="153"/>
      <c r="BW23" s="154"/>
      <c r="BX23" s="154"/>
      <c r="BY23" s="155"/>
      <c r="BZ23" s="153"/>
      <c r="CA23" s="154"/>
      <c r="CB23" s="154"/>
      <c r="CC23" s="155"/>
      <c r="CD23" s="153"/>
      <c r="CE23" s="154"/>
      <c r="CF23" s="154"/>
      <c r="CG23" s="155"/>
      <c r="CH23" s="157"/>
    </row>
    <row r="24" spans="1:86" ht="12.75" customHeight="1">
      <c r="A24" s="190"/>
      <c r="B24" s="190"/>
      <c r="C24" s="198"/>
      <c r="D24" s="190"/>
      <c r="E24" s="158" t="s">
        <v>302</v>
      </c>
      <c r="F24" s="159"/>
      <c r="G24" s="160"/>
      <c r="H24" s="160"/>
      <c r="I24" s="161"/>
      <c r="J24" s="159"/>
      <c r="K24" s="160"/>
      <c r="L24" s="160"/>
      <c r="M24" s="161"/>
      <c r="N24" s="159"/>
      <c r="O24" s="160"/>
      <c r="P24" s="160"/>
      <c r="Q24" s="161"/>
      <c r="R24" s="159"/>
      <c r="S24" s="160"/>
      <c r="T24" s="160"/>
      <c r="U24" s="161"/>
      <c r="V24" s="159"/>
      <c r="W24" s="160"/>
      <c r="X24" s="160"/>
      <c r="Y24" s="161"/>
      <c r="Z24" s="159"/>
      <c r="AA24" s="160"/>
      <c r="AB24" s="160"/>
      <c r="AC24" s="161"/>
      <c r="AD24" s="159"/>
      <c r="AE24" s="160"/>
      <c r="AF24" s="160"/>
      <c r="AG24" s="161"/>
      <c r="AH24" s="159"/>
      <c r="AI24" s="160"/>
      <c r="AJ24" s="160"/>
      <c r="AK24" s="161"/>
      <c r="AL24" s="159"/>
      <c r="AM24" s="160"/>
      <c r="AN24" s="160"/>
      <c r="AO24" s="161"/>
      <c r="AP24" s="159"/>
      <c r="AQ24" s="160"/>
      <c r="AR24" s="160"/>
      <c r="AS24" s="161"/>
      <c r="AT24" s="159"/>
      <c r="AU24" s="160"/>
      <c r="AV24" s="160"/>
      <c r="AW24" s="161"/>
      <c r="AX24" s="159"/>
      <c r="AY24" s="160"/>
      <c r="AZ24" s="160"/>
      <c r="BA24" s="161"/>
      <c r="BB24" s="159"/>
      <c r="BC24" s="160"/>
      <c r="BD24" s="160"/>
      <c r="BE24" s="161"/>
      <c r="BF24" s="159"/>
      <c r="BG24" s="160"/>
      <c r="BH24" s="160"/>
      <c r="BI24" s="161"/>
      <c r="BJ24" s="159"/>
      <c r="BK24" s="160"/>
      <c r="BL24" s="160"/>
      <c r="BM24" s="161"/>
      <c r="BN24" s="159"/>
      <c r="BO24" s="160"/>
      <c r="BP24" s="160"/>
      <c r="BQ24" s="161"/>
      <c r="BR24" s="159"/>
      <c r="BS24" s="160"/>
      <c r="BT24" s="160"/>
      <c r="BU24" s="161"/>
      <c r="BV24" s="159"/>
      <c r="BW24" s="160"/>
      <c r="BX24" s="160"/>
      <c r="BY24" s="161"/>
      <c r="BZ24" s="159"/>
      <c r="CA24" s="160"/>
      <c r="CB24" s="160"/>
      <c r="CC24" s="161"/>
      <c r="CD24" s="159"/>
      <c r="CE24" s="160"/>
      <c r="CF24" s="160"/>
      <c r="CG24" s="161"/>
      <c r="CH24" s="162"/>
    </row>
    <row r="25" spans="1:86" ht="12.75" customHeight="1">
      <c r="A25" s="196" t="s">
        <v>308</v>
      </c>
      <c r="B25" s="196" t="s">
        <v>296</v>
      </c>
      <c r="C25" s="199"/>
      <c r="D25" s="196"/>
      <c r="E25" s="147" t="s">
        <v>298</v>
      </c>
      <c r="F25" s="148"/>
      <c r="G25" s="149"/>
      <c r="H25" s="149"/>
      <c r="I25" s="150"/>
      <c r="J25" s="148"/>
      <c r="K25" s="149"/>
      <c r="L25" s="149"/>
      <c r="M25" s="150"/>
      <c r="N25" s="148"/>
      <c r="O25" s="149"/>
      <c r="P25" s="149"/>
      <c r="Q25" s="150"/>
      <c r="R25" s="148"/>
      <c r="S25" s="149"/>
      <c r="T25" s="149"/>
      <c r="U25" s="150"/>
      <c r="V25" s="148"/>
      <c r="W25" s="149"/>
      <c r="X25" s="149"/>
      <c r="Y25" s="150"/>
      <c r="Z25" s="148"/>
      <c r="AA25" s="149"/>
      <c r="AB25" s="149"/>
      <c r="AC25" s="150"/>
      <c r="AD25" s="148"/>
      <c r="AE25" s="149"/>
      <c r="AF25" s="149"/>
      <c r="AG25" s="150"/>
      <c r="AH25" s="148"/>
      <c r="AI25" s="149"/>
      <c r="AJ25" s="149"/>
      <c r="AK25" s="150"/>
      <c r="AL25" s="148"/>
      <c r="AM25" s="149"/>
      <c r="AN25" s="149"/>
      <c r="AO25" s="150"/>
      <c r="AP25" s="148"/>
      <c r="AQ25" s="149"/>
      <c r="AR25" s="149"/>
      <c r="AS25" s="150"/>
      <c r="AT25" s="148"/>
      <c r="AU25" s="149"/>
      <c r="AV25" s="149"/>
      <c r="AW25" s="150"/>
      <c r="AX25" s="148"/>
      <c r="AY25" s="149"/>
      <c r="AZ25" s="149"/>
      <c r="BA25" s="150"/>
      <c r="BB25" s="148"/>
      <c r="BC25" s="149"/>
      <c r="BD25" s="149"/>
      <c r="BE25" s="150"/>
      <c r="BF25" s="148"/>
      <c r="BG25" s="149"/>
      <c r="BH25" s="149"/>
      <c r="BI25" s="150"/>
      <c r="BJ25" s="148"/>
      <c r="BK25" s="149"/>
      <c r="BL25" s="149"/>
      <c r="BM25" s="150"/>
      <c r="BN25" s="148"/>
      <c r="BO25" s="149"/>
      <c r="BP25" s="149"/>
      <c r="BQ25" s="150"/>
      <c r="BR25" s="148"/>
      <c r="BS25" s="149"/>
      <c r="BT25" s="149"/>
      <c r="BU25" s="150"/>
      <c r="BV25" s="148"/>
      <c r="BW25" s="149"/>
      <c r="BX25" s="149"/>
      <c r="BY25" s="150"/>
      <c r="BZ25" s="148"/>
      <c r="CA25" s="149"/>
      <c r="CB25" s="149"/>
      <c r="CC25" s="150"/>
      <c r="CD25" s="148"/>
      <c r="CE25" s="149"/>
      <c r="CF25" s="149"/>
      <c r="CG25" s="150"/>
      <c r="CH25" s="151"/>
    </row>
    <row r="26" spans="1:86" ht="12.75" customHeight="1">
      <c r="A26" s="189"/>
      <c r="B26" s="189"/>
      <c r="C26" s="197"/>
      <c r="D26" s="189"/>
      <c r="E26" s="152" t="s">
        <v>302</v>
      </c>
      <c r="F26" s="153"/>
      <c r="G26" s="154"/>
      <c r="H26" s="154"/>
      <c r="I26" s="155"/>
      <c r="J26" s="153"/>
      <c r="K26" s="154"/>
      <c r="L26" s="154"/>
      <c r="M26" s="155"/>
      <c r="N26" s="153"/>
      <c r="O26" s="154"/>
      <c r="P26" s="154"/>
      <c r="Q26" s="155"/>
      <c r="R26" s="153"/>
      <c r="S26" s="154"/>
      <c r="T26" s="154"/>
      <c r="U26" s="155"/>
      <c r="V26" s="153"/>
      <c r="W26" s="156"/>
      <c r="X26" s="154"/>
      <c r="Y26" s="155"/>
      <c r="Z26" s="153"/>
      <c r="AA26" s="154"/>
      <c r="AB26" s="154"/>
      <c r="AC26" s="155"/>
      <c r="AD26" s="153"/>
      <c r="AE26" s="154"/>
      <c r="AF26" s="154"/>
      <c r="AG26" s="155"/>
      <c r="AH26" s="153"/>
      <c r="AI26" s="154"/>
      <c r="AJ26" s="154"/>
      <c r="AK26" s="155"/>
      <c r="AL26" s="153"/>
      <c r="AM26" s="154"/>
      <c r="AN26" s="154"/>
      <c r="AO26" s="155"/>
      <c r="AP26" s="153"/>
      <c r="AQ26" s="154"/>
      <c r="AR26" s="154"/>
      <c r="AS26" s="155"/>
      <c r="AT26" s="153"/>
      <c r="AU26" s="154"/>
      <c r="AV26" s="154"/>
      <c r="AW26" s="155"/>
      <c r="AX26" s="153"/>
      <c r="AY26" s="154"/>
      <c r="AZ26" s="154"/>
      <c r="BA26" s="155"/>
      <c r="BB26" s="153"/>
      <c r="BC26" s="154"/>
      <c r="BD26" s="154"/>
      <c r="BE26" s="155"/>
      <c r="BF26" s="153"/>
      <c r="BG26" s="154"/>
      <c r="BH26" s="154"/>
      <c r="BI26" s="155"/>
      <c r="BJ26" s="153"/>
      <c r="BK26" s="154"/>
      <c r="BL26" s="154"/>
      <c r="BM26" s="155"/>
      <c r="BN26" s="153"/>
      <c r="BO26" s="154"/>
      <c r="BP26" s="154"/>
      <c r="BQ26" s="155"/>
      <c r="BR26" s="153"/>
      <c r="BS26" s="154"/>
      <c r="BT26" s="154"/>
      <c r="BU26" s="155"/>
      <c r="BV26" s="153"/>
      <c r="BW26" s="154"/>
      <c r="BX26" s="154"/>
      <c r="BY26" s="155"/>
      <c r="BZ26" s="153"/>
      <c r="CA26" s="154"/>
      <c r="CB26" s="154"/>
      <c r="CC26" s="155"/>
      <c r="CD26" s="153"/>
      <c r="CE26" s="156"/>
      <c r="CF26" s="154"/>
      <c r="CG26" s="155"/>
      <c r="CH26" s="157"/>
    </row>
    <row r="27" spans="1:86" ht="12.75" customHeight="1">
      <c r="A27" s="189"/>
      <c r="B27" s="189"/>
      <c r="C27" s="197"/>
      <c r="D27" s="189"/>
      <c r="E27" s="152" t="s">
        <v>298</v>
      </c>
      <c r="F27" s="153"/>
      <c r="G27" s="154"/>
      <c r="H27" s="154"/>
      <c r="I27" s="155"/>
      <c r="J27" s="153"/>
      <c r="K27" s="154"/>
      <c r="L27" s="154"/>
      <c r="M27" s="155"/>
      <c r="N27" s="153"/>
      <c r="O27" s="154"/>
      <c r="P27" s="154"/>
      <c r="Q27" s="155"/>
      <c r="R27" s="153"/>
      <c r="S27" s="154"/>
      <c r="T27" s="154"/>
      <c r="U27" s="155"/>
      <c r="V27" s="153"/>
      <c r="W27" s="154"/>
      <c r="X27" s="154"/>
      <c r="Y27" s="155"/>
      <c r="Z27" s="153"/>
      <c r="AA27" s="154"/>
      <c r="AB27" s="154"/>
      <c r="AC27" s="155"/>
      <c r="AD27" s="153"/>
      <c r="AE27" s="154"/>
      <c r="AF27" s="154"/>
      <c r="AG27" s="155"/>
      <c r="AH27" s="153"/>
      <c r="AI27" s="154"/>
      <c r="AJ27" s="154"/>
      <c r="AK27" s="155"/>
      <c r="AL27" s="153"/>
      <c r="AM27" s="154"/>
      <c r="AN27" s="154"/>
      <c r="AO27" s="155"/>
      <c r="AP27" s="153"/>
      <c r="AQ27" s="154"/>
      <c r="AR27" s="154"/>
      <c r="AS27" s="155"/>
      <c r="AT27" s="153"/>
      <c r="AU27" s="154"/>
      <c r="AV27" s="154"/>
      <c r="AW27" s="155"/>
      <c r="AX27" s="153"/>
      <c r="AY27" s="154"/>
      <c r="AZ27" s="154"/>
      <c r="BA27" s="155"/>
      <c r="BB27" s="153"/>
      <c r="BC27" s="154"/>
      <c r="BD27" s="154"/>
      <c r="BE27" s="155"/>
      <c r="BF27" s="153"/>
      <c r="BG27" s="154"/>
      <c r="BH27" s="154"/>
      <c r="BI27" s="155"/>
      <c r="BJ27" s="153"/>
      <c r="BK27" s="154"/>
      <c r="BL27" s="154"/>
      <c r="BM27" s="155"/>
      <c r="BN27" s="153"/>
      <c r="BO27" s="154"/>
      <c r="BP27" s="154"/>
      <c r="BQ27" s="155"/>
      <c r="BR27" s="153"/>
      <c r="BS27" s="154"/>
      <c r="BT27" s="154"/>
      <c r="BU27" s="155"/>
      <c r="BV27" s="153"/>
      <c r="BW27" s="154"/>
      <c r="BX27" s="154"/>
      <c r="BY27" s="155"/>
      <c r="BZ27" s="153"/>
      <c r="CA27" s="154"/>
      <c r="CB27" s="154"/>
      <c r="CC27" s="155"/>
      <c r="CD27" s="153"/>
      <c r="CE27" s="154"/>
      <c r="CF27" s="154"/>
      <c r="CG27" s="155"/>
      <c r="CH27" s="157"/>
    </row>
    <row r="28" spans="1:86" ht="12.75" customHeight="1">
      <c r="A28" s="190"/>
      <c r="B28" s="190"/>
      <c r="C28" s="198"/>
      <c r="D28" s="190"/>
      <c r="E28" s="158" t="s">
        <v>302</v>
      </c>
      <c r="F28" s="159"/>
      <c r="G28" s="160"/>
      <c r="H28" s="160"/>
      <c r="I28" s="161"/>
      <c r="J28" s="159"/>
      <c r="K28" s="160"/>
      <c r="L28" s="160"/>
      <c r="M28" s="161"/>
      <c r="N28" s="159"/>
      <c r="O28" s="160"/>
      <c r="P28" s="160"/>
      <c r="Q28" s="161"/>
      <c r="R28" s="159"/>
      <c r="S28" s="160"/>
      <c r="T28" s="160"/>
      <c r="U28" s="161"/>
      <c r="V28" s="159"/>
      <c r="W28" s="160"/>
      <c r="X28" s="160"/>
      <c r="Y28" s="161"/>
      <c r="Z28" s="159"/>
      <c r="AA28" s="160"/>
      <c r="AB28" s="160"/>
      <c r="AC28" s="161"/>
      <c r="AD28" s="159"/>
      <c r="AE28" s="160"/>
      <c r="AF28" s="160"/>
      <c r="AG28" s="161"/>
      <c r="AH28" s="159"/>
      <c r="AI28" s="160"/>
      <c r="AJ28" s="160"/>
      <c r="AK28" s="161"/>
      <c r="AL28" s="159"/>
      <c r="AM28" s="160"/>
      <c r="AN28" s="160"/>
      <c r="AO28" s="161"/>
      <c r="AP28" s="159"/>
      <c r="AQ28" s="160"/>
      <c r="AR28" s="160"/>
      <c r="AS28" s="161"/>
      <c r="AT28" s="159"/>
      <c r="AU28" s="160"/>
      <c r="AV28" s="160"/>
      <c r="AW28" s="161"/>
      <c r="AX28" s="159"/>
      <c r="AY28" s="160"/>
      <c r="AZ28" s="160"/>
      <c r="BA28" s="161"/>
      <c r="BB28" s="159"/>
      <c r="BC28" s="160"/>
      <c r="BD28" s="160"/>
      <c r="BE28" s="161"/>
      <c r="BF28" s="159"/>
      <c r="BG28" s="160"/>
      <c r="BH28" s="160"/>
      <c r="BI28" s="161"/>
      <c r="BJ28" s="159"/>
      <c r="BK28" s="160"/>
      <c r="BL28" s="160"/>
      <c r="BM28" s="161"/>
      <c r="BN28" s="159"/>
      <c r="BO28" s="160"/>
      <c r="BP28" s="160"/>
      <c r="BQ28" s="161"/>
      <c r="BR28" s="159"/>
      <c r="BS28" s="160"/>
      <c r="BT28" s="160"/>
      <c r="BU28" s="161"/>
      <c r="BV28" s="159"/>
      <c r="BW28" s="160"/>
      <c r="BX28" s="160"/>
      <c r="BY28" s="161"/>
      <c r="BZ28" s="159"/>
      <c r="CA28" s="160"/>
      <c r="CB28" s="160"/>
      <c r="CC28" s="161"/>
      <c r="CD28" s="159"/>
      <c r="CE28" s="160"/>
      <c r="CF28" s="160"/>
      <c r="CG28" s="161"/>
      <c r="CH28" s="162"/>
    </row>
    <row r="29" spans="1:86" ht="12.75" customHeight="1">
      <c r="A29" s="191" t="s">
        <v>309</v>
      </c>
      <c r="B29" s="196" t="s">
        <v>310</v>
      </c>
      <c r="C29" s="199"/>
      <c r="D29" s="196"/>
      <c r="E29" s="147" t="s">
        <v>298</v>
      </c>
      <c r="F29" s="148"/>
      <c r="G29" s="149"/>
      <c r="H29" s="149"/>
      <c r="I29" s="150"/>
      <c r="J29" s="148"/>
      <c r="K29" s="149"/>
      <c r="L29" s="149"/>
      <c r="M29" s="150"/>
      <c r="N29" s="148"/>
      <c r="O29" s="149"/>
      <c r="P29" s="149"/>
      <c r="Q29" s="150"/>
      <c r="R29" s="148"/>
      <c r="S29" s="149"/>
      <c r="T29" s="149"/>
      <c r="U29" s="150"/>
      <c r="V29" s="148"/>
      <c r="W29" s="149"/>
      <c r="X29" s="149"/>
      <c r="Y29" s="150"/>
      <c r="Z29" s="148"/>
      <c r="AA29" s="149"/>
      <c r="AB29" s="149"/>
      <c r="AC29" s="150"/>
      <c r="AD29" s="148"/>
      <c r="AE29" s="149"/>
      <c r="AF29" s="149"/>
      <c r="AG29" s="150"/>
      <c r="AH29" s="148"/>
      <c r="AI29" s="149"/>
      <c r="AJ29" s="149"/>
      <c r="AK29" s="150"/>
      <c r="AL29" s="148"/>
      <c r="AM29" s="149"/>
      <c r="AN29" s="149"/>
      <c r="AO29" s="150"/>
      <c r="AP29" s="148"/>
      <c r="AQ29" s="149"/>
      <c r="AR29" s="149"/>
      <c r="AS29" s="150"/>
      <c r="AT29" s="148"/>
      <c r="AU29" s="149"/>
      <c r="AV29" s="149"/>
      <c r="AW29" s="150"/>
      <c r="AX29" s="148"/>
      <c r="AY29" s="149"/>
      <c r="AZ29" s="149"/>
      <c r="BA29" s="150"/>
      <c r="BB29" s="148"/>
      <c r="BC29" s="149"/>
      <c r="BD29" s="149"/>
      <c r="BE29" s="150"/>
      <c r="BF29" s="148"/>
      <c r="BG29" s="149"/>
      <c r="BH29" s="149"/>
      <c r="BI29" s="150"/>
      <c r="BJ29" s="148"/>
      <c r="BK29" s="149"/>
      <c r="BL29" s="149"/>
      <c r="BM29" s="150"/>
      <c r="BN29" s="148"/>
      <c r="BO29" s="149"/>
      <c r="BP29" s="149"/>
      <c r="BQ29" s="150"/>
      <c r="BR29" s="148"/>
      <c r="BS29" s="149"/>
      <c r="BT29" s="149"/>
      <c r="BU29" s="150"/>
      <c r="BV29" s="148"/>
      <c r="BW29" s="149"/>
      <c r="BX29" s="149"/>
      <c r="BY29" s="150"/>
      <c r="BZ29" s="148"/>
      <c r="CA29" s="149"/>
      <c r="CB29" s="149"/>
      <c r="CC29" s="150"/>
      <c r="CD29" s="148"/>
      <c r="CE29" s="149"/>
      <c r="CF29" s="149"/>
      <c r="CG29" s="150"/>
      <c r="CH29" s="151"/>
    </row>
    <row r="30" spans="1:86" ht="12.75" customHeight="1">
      <c r="A30" s="192"/>
      <c r="B30" s="189"/>
      <c r="C30" s="197"/>
      <c r="D30" s="189"/>
      <c r="E30" s="152" t="s">
        <v>302</v>
      </c>
      <c r="F30" s="153"/>
      <c r="G30" s="154"/>
      <c r="H30" s="154"/>
      <c r="I30" s="155"/>
      <c r="J30" s="153"/>
      <c r="K30" s="154"/>
      <c r="L30" s="154"/>
      <c r="M30" s="155"/>
      <c r="N30" s="153"/>
      <c r="O30" s="154"/>
      <c r="P30" s="154"/>
      <c r="Q30" s="155"/>
      <c r="R30" s="153"/>
      <c r="S30" s="154"/>
      <c r="T30" s="154"/>
      <c r="U30" s="155"/>
      <c r="V30" s="153"/>
      <c r="W30" s="154"/>
      <c r="X30" s="154"/>
      <c r="Y30" s="155"/>
      <c r="Z30" s="153"/>
      <c r="AA30" s="154"/>
      <c r="AB30" s="154"/>
      <c r="AC30" s="155"/>
      <c r="AD30" s="153"/>
      <c r="AE30" s="154"/>
      <c r="AF30" s="154"/>
      <c r="AG30" s="155"/>
      <c r="AH30" s="153"/>
      <c r="AI30" s="154"/>
      <c r="AJ30" s="154"/>
      <c r="AK30" s="155"/>
      <c r="AL30" s="153"/>
      <c r="AM30" s="154"/>
      <c r="AN30" s="154"/>
      <c r="AO30" s="155"/>
      <c r="AP30" s="153"/>
      <c r="AQ30" s="154"/>
      <c r="AR30" s="154"/>
      <c r="AS30" s="155"/>
      <c r="AT30" s="153"/>
      <c r="AU30" s="154"/>
      <c r="AV30" s="154"/>
      <c r="AW30" s="155"/>
      <c r="AX30" s="153"/>
      <c r="AY30" s="154"/>
      <c r="AZ30" s="154"/>
      <c r="BA30" s="155"/>
      <c r="BB30" s="153"/>
      <c r="BC30" s="154"/>
      <c r="BD30" s="154"/>
      <c r="BE30" s="155"/>
      <c r="BF30" s="153"/>
      <c r="BG30" s="154"/>
      <c r="BH30" s="154"/>
      <c r="BI30" s="155"/>
      <c r="BJ30" s="153"/>
      <c r="BK30" s="154"/>
      <c r="BL30" s="154"/>
      <c r="BM30" s="155"/>
      <c r="BN30" s="153"/>
      <c r="BO30" s="154"/>
      <c r="BP30" s="154"/>
      <c r="BQ30" s="155"/>
      <c r="BR30" s="153"/>
      <c r="BS30" s="154"/>
      <c r="BT30" s="154"/>
      <c r="BU30" s="155"/>
      <c r="BV30" s="153"/>
      <c r="BW30" s="154"/>
      <c r="BX30" s="154"/>
      <c r="BY30" s="155"/>
      <c r="BZ30" s="153"/>
      <c r="CA30" s="154"/>
      <c r="CB30" s="154"/>
      <c r="CC30" s="155"/>
      <c r="CD30" s="153"/>
      <c r="CE30" s="154"/>
      <c r="CF30" s="154"/>
      <c r="CG30" s="155"/>
      <c r="CH30" s="157"/>
    </row>
    <row r="31" spans="1:86" ht="12.75" customHeight="1">
      <c r="A31" s="192"/>
      <c r="B31" s="189"/>
      <c r="C31" s="197"/>
      <c r="D31" s="189"/>
      <c r="E31" s="152" t="s">
        <v>298</v>
      </c>
      <c r="F31" s="153"/>
      <c r="G31" s="154"/>
      <c r="H31" s="154"/>
      <c r="I31" s="155"/>
      <c r="J31" s="153"/>
      <c r="K31" s="154"/>
      <c r="L31" s="154"/>
      <c r="M31" s="155"/>
      <c r="N31" s="153"/>
      <c r="O31" s="154"/>
      <c r="P31" s="154"/>
      <c r="Q31" s="155"/>
      <c r="R31" s="153"/>
      <c r="S31" s="154"/>
      <c r="T31" s="154"/>
      <c r="U31" s="155"/>
      <c r="V31" s="153"/>
      <c r="W31" s="154"/>
      <c r="X31" s="154"/>
      <c r="Y31" s="155"/>
      <c r="Z31" s="153"/>
      <c r="AA31" s="154"/>
      <c r="AB31" s="154"/>
      <c r="AC31" s="155"/>
      <c r="AD31" s="153"/>
      <c r="AE31" s="154"/>
      <c r="AF31" s="154"/>
      <c r="AG31" s="155"/>
      <c r="AH31" s="153"/>
      <c r="AI31" s="154"/>
      <c r="AJ31" s="154"/>
      <c r="AK31" s="155"/>
      <c r="AL31" s="153"/>
      <c r="AM31" s="154"/>
      <c r="AN31" s="154"/>
      <c r="AO31" s="155"/>
      <c r="AP31" s="153"/>
      <c r="AQ31" s="154"/>
      <c r="AR31" s="154"/>
      <c r="AS31" s="155"/>
      <c r="AT31" s="153"/>
      <c r="AU31" s="154"/>
      <c r="AV31" s="154"/>
      <c r="AW31" s="155"/>
      <c r="AX31" s="153"/>
      <c r="AY31" s="154"/>
      <c r="AZ31" s="154"/>
      <c r="BA31" s="155"/>
      <c r="BB31" s="153"/>
      <c r="BC31" s="154"/>
      <c r="BD31" s="154"/>
      <c r="BE31" s="155"/>
      <c r="BF31" s="153"/>
      <c r="BG31" s="154"/>
      <c r="BH31" s="154"/>
      <c r="BI31" s="155"/>
      <c r="BJ31" s="153"/>
      <c r="BK31" s="154"/>
      <c r="BL31" s="154"/>
      <c r="BM31" s="155"/>
      <c r="BN31" s="153"/>
      <c r="BO31" s="154"/>
      <c r="BP31" s="154"/>
      <c r="BQ31" s="155"/>
      <c r="BR31" s="153"/>
      <c r="BS31" s="154"/>
      <c r="BT31" s="154"/>
      <c r="BU31" s="155"/>
      <c r="BV31" s="153"/>
      <c r="BW31" s="154"/>
      <c r="BX31" s="154"/>
      <c r="BY31" s="155"/>
      <c r="BZ31" s="153"/>
      <c r="CA31" s="154"/>
      <c r="CB31" s="154"/>
      <c r="CC31" s="155"/>
      <c r="CD31" s="153"/>
      <c r="CE31" s="154"/>
      <c r="CF31" s="154"/>
      <c r="CG31" s="155"/>
      <c r="CH31" s="157"/>
    </row>
    <row r="32" spans="1:86" ht="12.75" customHeight="1">
      <c r="A32" s="192"/>
      <c r="B32" s="190"/>
      <c r="C32" s="198"/>
      <c r="D32" s="190"/>
      <c r="E32" s="158" t="s">
        <v>302</v>
      </c>
      <c r="F32" s="159"/>
      <c r="G32" s="160"/>
      <c r="H32" s="160"/>
      <c r="I32" s="161"/>
      <c r="J32" s="159"/>
      <c r="K32" s="160"/>
      <c r="L32" s="160"/>
      <c r="M32" s="161"/>
      <c r="N32" s="159"/>
      <c r="O32" s="160"/>
      <c r="P32" s="160"/>
      <c r="Q32" s="161"/>
      <c r="R32" s="159"/>
      <c r="S32" s="160"/>
      <c r="T32" s="160"/>
      <c r="U32" s="161"/>
      <c r="V32" s="159"/>
      <c r="W32" s="160"/>
      <c r="X32" s="160"/>
      <c r="Y32" s="161"/>
      <c r="Z32" s="159"/>
      <c r="AA32" s="160"/>
      <c r="AB32" s="160"/>
      <c r="AC32" s="161"/>
      <c r="AD32" s="159"/>
      <c r="AE32" s="160"/>
      <c r="AF32" s="160"/>
      <c r="AG32" s="161"/>
      <c r="AH32" s="159"/>
      <c r="AI32" s="160"/>
      <c r="AJ32" s="160"/>
      <c r="AK32" s="161"/>
      <c r="AL32" s="159"/>
      <c r="AM32" s="160"/>
      <c r="AN32" s="160"/>
      <c r="AO32" s="161"/>
      <c r="AP32" s="159"/>
      <c r="AQ32" s="160"/>
      <c r="AR32" s="160"/>
      <c r="AS32" s="161"/>
      <c r="AT32" s="159"/>
      <c r="AU32" s="160"/>
      <c r="AV32" s="160"/>
      <c r="AW32" s="161"/>
      <c r="AX32" s="159"/>
      <c r="AY32" s="160"/>
      <c r="AZ32" s="160"/>
      <c r="BA32" s="161"/>
      <c r="BB32" s="159"/>
      <c r="BC32" s="160"/>
      <c r="BD32" s="160"/>
      <c r="BE32" s="161"/>
      <c r="BF32" s="159"/>
      <c r="BG32" s="160"/>
      <c r="BH32" s="160"/>
      <c r="BI32" s="161"/>
      <c r="BJ32" s="159"/>
      <c r="BK32" s="160"/>
      <c r="BL32" s="160"/>
      <c r="BM32" s="161"/>
      <c r="BN32" s="159"/>
      <c r="BO32" s="160"/>
      <c r="BP32" s="160"/>
      <c r="BQ32" s="161"/>
      <c r="BR32" s="159"/>
      <c r="BS32" s="160"/>
      <c r="BT32" s="160"/>
      <c r="BU32" s="161"/>
      <c r="BV32" s="159"/>
      <c r="BW32" s="160"/>
      <c r="BX32" s="160"/>
      <c r="BY32" s="161"/>
      <c r="BZ32" s="159"/>
      <c r="CA32" s="160"/>
      <c r="CB32" s="160"/>
      <c r="CC32" s="161"/>
      <c r="CD32" s="159"/>
      <c r="CE32" s="160"/>
      <c r="CF32" s="160"/>
      <c r="CG32" s="161"/>
      <c r="CH32" s="162"/>
    </row>
    <row r="33" spans="1:86" ht="12.75" customHeight="1">
      <c r="A33" s="193"/>
      <c r="B33" s="196" t="s">
        <v>311</v>
      </c>
      <c r="C33" s="199"/>
      <c r="D33" s="196"/>
      <c r="E33" s="147" t="s">
        <v>298</v>
      </c>
      <c r="F33" s="148"/>
      <c r="G33" s="149"/>
      <c r="H33" s="149"/>
      <c r="I33" s="150"/>
      <c r="J33" s="148"/>
      <c r="K33" s="149"/>
      <c r="L33" s="149"/>
      <c r="M33" s="150"/>
      <c r="N33" s="148"/>
      <c r="O33" s="149"/>
      <c r="P33" s="149"/>
      <c r="Q33" s="150"/>
      <c r="R33" s="148"/>
      <c r="S33" s="149"/>
      <c r="T33" s="149"/>
      <c r="U33" s="150"/>
      <c r="V33" s="148"/>
      <c r="W33" s="149"/>
      <c r="X33" s="149"/>
      <c r="Y33" s="150"/>
      <c r="Z33" s="148"/>
      <c r="AA33" s="149"/>
      <c r="AB33" s="149"/>
      <c r="AC33" s="150"/>
      <c r="AD33" s="148"/>
      <c r="AE33" s="149"/>
      <c r="AF33" s="149"/>
      <c r="AG33" s="150"/>
      <c r="AH33" s="148"/>
      <c r="AI33" s="149"/>
      <c r="AJ33" s="149"/>
      <c r="AK33" s="150"/>
      <c r="AL33" s="148"/>
      <c r="AM33" s="149"/>
      <c r="AN33" s="149"/>
      <c r="AO33" s="150"/>
      <c r="AP33" s="148"/>
      <c r="AQ33" s="149"/>
      <c r="AR33" s="149"/>
      <c r="AS33" s="150"/>
      <c r="AT33" s="148"/>
      <c r="AU33" s="149"/>
      <c r="AV33" s="149"/>
      <c r="AW33" s="150"/>
      <c r="AX33" s="148"/>
      <c r="AY33" s="149"/>
      <c r="AZ33" s="149"/>
      <c r="BA33" s="150"/>
      <c r="BB33" s="148"/>
      <c r="BC33" s="149"/>
      <c r="BD33" s="149"/>
      <c r="BE33" s="150"/>
      <c r="BF33" s="148"/>
      <c r="BG33" s="149"/>
      <c r="BH33" s="149"/>
      <c r="BI33" s="150"/>
      <c r="BJ33" s="148"/>
      <c r="BK33" s="149"/>
      <c r="BL33" s="149"/>
      <c r="BM33" s="150"/>
      <c r="BN33" s="148"/>
      <c r="BO33" s="149"/>
      <c r="BP33" s="149"/>
      <c r="BQ33" s="150"/>
      <c r="BR33" s="148"/>
      <c r="BS33" s="149"/>
      <c r="BT33" s="149"/>
      <c r="BU33" s="150"/>
      <c r="BV33" s="148"/>
      <c r="BW33" s="149"/>
      <c r="BX33" s="149"/>
      <c r="BY33" s="150"/>
      <c r="BZ33" s="148"/>
      <c r="CA33" s="149"/>
      <c r="CB33" s="149"/>
      <c r="CC33" s="150"/>
      <c r="CD33" s="148"/>
      <c r="CE33" s="149"/>
      <c r="CF33" s="149"/>
      <c r="CG33" s="150"/>
      <c r="CH33" s="151"/>
    </row>
    <row r="34" spans="1:86" ht="12.75" customHeight="1">
      <c r="A34" s="193"/>
      <c r="B34" s="189"/>
      <c r="C34" s="197"/>
      <c r="D34" s="189"/>
      <c r="E34" s="152" t="s">
        <v>302</v>
      </c>
      <c r="F34" s="153"/>
      <c r="G34" s="154"/>
      <c r="H34" s="154"/>
      <c r="I34" s="155"/>
      <c r="J34" s="153"/>
      <c r="K34" s="154"/>
      <c r="L34" s="154"/>
      <c r="M34" s="155"/>
      <c r="N34" s="153"/>
      <c r="O34" s="154"/>
      <c r="P34" s="154"/>
      <c r="Q34" s="155"/>
      <c r="R34" s="153"/>
      <c r="S34" s="154"/>
      <c r="T34" s="154"/>
      <c r="U34" s="155"/>
      <c r="V34" s="153"/>
      <c r="W34" s="154"/>
      <c r="X34" s="154"/>
      <c r="Y34" s="155"/>
      <c r="Z34" s="153"/>
      <c r="AA34" s="154"/>
      <c r="AB34" s="154"/>
      <c r="AC34" s="155"/>
      <c r="AD34" s="153"/>
      <c r="AE34" s="154"/>
      <c r="AF34" s="154"/>
      <c r="AG34" s="155"/>
      <c r="AH34" s="153"/>
      <c r="AI34" s="154"/>
      <c r="AJ34" s="154"/>
      <c r="AK34" s="155"/>
      <c r="AL34" s="153"/>
      <c r="AM34" s="154"/>
      <c r="AN34" s="154"/>
      <c r="AO34" s="155"/>
      <c r="AP34" s="153"/>
      <c r="AQ34" s="154"/>
      <c r="AR34" s="154"/>
      <c r="AS34" s="155"/>
      <c r="AT34" s="153"/>
      <c r="AU34" s="154"/>
      <c r="AV34" s="154"/>
      <c r="AW34" s="155"/>
      <c r="AX34" s="153"/>
      <c r="AY34" s="154"/>
      <c r="AZ34" s="154"/>
      <c r="BA34" s="155"/>
      <c r="BB34" s="153"/>
      <c r="BC34" s="154"/>
      <c r="BD34" s="154"/>
      <c r="BE34" s="155"/>
      <c r="BF34" s="153"/>
      <c r="BG34" s="154"/>
      <c r="BH34" s="154"/>
      <c r="BI34" s="155"/>
      <c r="BJ34" s="153"/>
      <c r="BK34" s="154"/>
      <c r="BL34" s="154"/>
      <c r="BM34" s="155"/>
      <c r="BN34" s="153"/>
      <c r="BO34" s="154"/>
      <c r="BP34" s="154"/>
      <c r="BQ34" s="155"/>
      <c r="BR34" s="153"/>
      <c r="BS34" s="154"/>
      <c r="BT34" s="154"/>
      <c r="BU34" s="155"/>
      <c r="BV34" s="153"/>
      <c r="BW34" s="154"/>
      <c r="BX34" s="154"/>
      <c r="BY34" s="155"/>
      <c r="BZ34" s="153"/>
      <c r="CA34" s="154"/>
      <c r="CB34" s="154"/>
      <c r="CC34" s="155"/>
      <c r="CD34" s="153"/>
      <c r="CE34" s="154"/>
      <c r="CF34" s="154"/>
      <c r="CG34" s="155"/>
      <c r="CH34" s="157"/>
    </row>
    <row r="35" spans="1:86" ht="12.75" customHeight="1">
      <c r="A35" s="193"/>
      <c r="B35" s="189"/>
      <c r="C35" s="197"/>
      <c r="D35" s="189"/>
      <c r="E35" s="152" t="s">
        <v>298</v>
      </c>
      <c r="F35" s="153"/>
      <c r="G35" s="154"/>
      <c r="H35" s="154"/>
      <c r="I35" s="155"/>
      <c r="J35" s="153"/>
      <c r="K35" s="154"/>
      <c r="L35" s="154"/>
      <c r="M35" s="155"/>
      <c r="N35" s="153"/>
      <c r="O35" s="154"/>
      <c r="P35" s="154"/>
      <c r="Q35" s="155"/>
      <c r="R35" s="153"/>
      <c r="S35" s="154"/>
      <c r="T35" s="154"/>
      <c r="U35" s="155"/>
      <c r="V35" s="153"/>
      <c r="W35" s="154"/>
      <c r="X35" s="154"/>
      <c r="Y35" s="155"/>
      <c r="Z35" s="153"/>
      <c r="AA35" s="154"/>
      <c r="AB35" s="154"/>
      <c r="AC35" s="155"/>
      <c r="AD35" s="153"/>
      <c r="AE35" s="154"/>
      <c r="AF35" s="154"/>
      <c r="AG35" s="155"/>
      <c r="AH35" s="153"/>
      <c r="AI35" s="154"/>
      <c r="AJ35" s="154"/>
      <c r="AK35" s="155"/>
      <c r="AL35" s="153"/>
      <c r="AM35" s="154"/>
      <c r="AN35" s="154"/>
      <c r="AO35" s="155"/>
      <c r="AP35" s="153"/>
      <c r="AQ35" s="154"/>
      <c r="AR35" s="154"/>
      <c r="AS35" s="155"/>
      <c r="AT35" s="153"/>
      <c r="AU35" s="154"/>
      <c r="AV35" s="154"/>
      <c r="AW35" s="155"/>
      <c r="AX35" s="153"/>
      <c r="AY35" s="154"/>
      <c r="AZ35" s="154"/>
      <c r="BA35" s="155"/>
      <c r="BB35" s="153"/>
      <c r="BC35" s="154"/>
      <c r="BD35" s="154"/>
      <c r="BE35" s="155"/>
      <c r="BF35" s="153"/>
      <c r="BG35" s="154"/>
      <c r="BH35" s="154"/>
      <c r="BI35" s="155"/>
      <c r="BJ35" s="153"/>
      <c r="BK35" s="154"/>
      <c r="BL35" s="154"/>
      <c r="BM35" s="155"/>
      <c r="BN35" s="153"/>
      <c r="BO35" s="154"/>
      <c r="BP35" s="154"/>
      <c r="BQ35" s="155"/>
      <c r="BR35" s="153"/>
      <c r="BS35" s="154"/>
      <c r="BT35" s="154"/>
      <c r="BU35" s="155"/>
      <c r="BV35" s="153"/>
      <c r="BW35" s="154"/>
      <c r="BX35" s="154"/>
      <c r="BY35" s="155"/>
      <c r="BZ35" s="153"/>
      <c r="CA35" s="154"/>
      <c r="CB35" s="154"/>
      <c r="CC35" s="155"/>
      <c r="CD35" s="153"/>
      <c r="CE35" s="154"/>
      <c r="CF35" s="154"/>
      <c r="CG35" s="155"/>
      <c r="CH35" s="157"/>
    </row>
    <row r="36" spans="1:86" ht="12.75" customHeight="1">
      <c r="A36" s="194"/>
      <c r="B36" s="190"/>
      <c r="C36" s="198"/>
      <c r="D36" s="190"/>
      <c r="E36" s="158" t="s">
        <v>302</v>
      </c>
      <c r="F36" s="159"/>
      <c r="G36" s="160"/>
      <c r="H36" s="160"/>
      <c r="I36" s="161"/>
      <c r="J36" s="159"/>
      <c r="K36" s="160"/>
      <c r="L36" s="160"/>
      <c r="M36" s="161"/>
      <c r="N36" s="159"/>
      <c r="O36" s="160"/>
      <c r="P36" s="160"/>
      <c r="Q36" s="161"/>
      <c r="R36" s="159"/>
      <c r="S36" s="160"/>
      <c r="T36" s="160"/>
      <c r="U36" s="161"/>
      <c r="V36" s="159"/>
      <c r="W36" s="160"/>
      <c r="X36" s="160"/>
      <c r="Y36" s="161"/>
      <c r="Z36" s="159"/>
      <c r="AA36" s="160"/>
      <c r="AB36" s="160"/>
      <c r="AC36" s="161"/>
      <c r="AD36" s="159"/>
      <c r="AE36" s="160"/>
      <c r="AF36" s="160"/>
      <c r="AG36" s="161"/>
      <c r="AH36" s="159"/>
      <c r="AI36" s="160"/>
      <c r="AJ36" s="160"/>
      <c r="AK36" s="161"/>
      <c r="AL36" s="159"/>
      <c r="AM36" s="160"/>
      <c r="AN36" s="160"/>
      <c r="AO36" s="161"/>
      <c r="AP36" s="159"/>
      <c r="AQ36" s="160"/>
      <c r="AR36" s="160"/>
      <c r="AS36" s="161"/>
      <c r="AT36" s="159"/>
      <c r="AU36" s="160"/>
      <c r="AV36" s="160"/>
      <c r="AW36" s="161"/>
      <c r="AX36" s="159"/>
      <c r="AY36" s="160"/>
      <c r="AZ36" s="160"/>
      <c r="BA36" s="161"/>
      <c r="BB36" s="159"/>
      <c r="BC36" s="160"/>
      <c r="BD36" s="160"/>
      <c r="BE36" s="161"/>
      <c r="BF36" s="159"/>
      <c r="BG36" s="160"/>
      <c r="BH36" s="160"/>
      <c r="BI36" s="161"/>
      <c r="BJ36" s="159"/>
      <c r="BK36" s="160"/>
      <c r="BL36" s="160"/>
      <c r="BM36" s="161"/>
      <c r="BN36" s="159"/>
      <c r="BO36" s="160"/>
      <c r="BP36" s="160"/>
      <c r="BQ36" s="161"/>
      <c r="BR36" s="159"/>
      <c r="BS36" s="160"/>
      <c r="BT36" s="160"/>
      <c r="BU36" s="161"/>
      <c r="BV36" s="159"/>
      <c r="BW36" s="160"/>
      <c r="BX36" s="160"/>
      <c r="BY36" s="161"/>
      <c r="BZ36" s="159"/>
      <c r="CA36" s="160"/>
      <c r="CB36" s="160"/>
      <c r="CC36" s="161"/>
      <c r="CD36" s="159"/>
      <c r="CE36" s="160"/>
      <c r="CF36" s="160"/>
      <c r="CG36" s="161"/>
      <c r="CH36" s="162"/>
    </row>
    <row r="37" spans="1:86" ht="12.75" customHeight="1">
      <c r="A37" s="196" t="s">
        <v>312</v>
      </c>
      <c r="B37" s="196" t="s">
        <v>313</v>
      </c>
      <c r="C37" s="199"/>
      <c r="D37" s="196"/>
      <c r="E37" s="147" t="s">
        <v>298</v>
      </c>
      <c r="F37" s="148"/>
      <c r="G37" s="149"/>
      <c r="H37" s="149"/>
      <c r="I37" s="150"/>
      <c r="J37" s="148"/>
      <c r="K37" s="149"/>
      <c r="L37" s="149"/>
      <c r="M37" s="150"/>
      <c r="N37" s="148"/>
      <c r="O37" s="149"/>
      <c r="P37" s="149"/>
      <c r="Q37" s="150"/>
      <c r="R37" s="148"/>
      <c r="S37" s="149"/>
      <c r="T37" s="149"/>
      <c r="U37" s="150"/>
      <c r="V37" s="148"/>
      <c r="W37" s="149"/>
      <c r="X37" s="149"/>
      <c r="Y37" s="150"/>
      <c r="Z37" s="148"/>
      <c r="AA37" s="149"/>
      <c r="AB37" s="149"/>
      <c r="AC37" s="150"/>
      <c r="AD37" s="148"/>
      <c r="AE37" s="149"/>
      <c r="AF37" s="149"/>
      <c r="AG37" s="150"/>
      <c r="AH37" s="148"/>
      <c r="AI37" s="149"/>
      <c r="AJ37" s="149"/>
      <c r="AK37" s="150"/>
      <c r="AL37" s="148"/>
      <c r="AM37" s="149"/>
      <c r="AN37" s="149"/>
      <c r="AO37" s="150"/>
      <c r="AP37" s="148"/>
      <c r="AQ37" s="149"/>
      <c r="AR37" s="149"/>
      <c r="AS37" s="150"/>
      <c r="AT37" s="148"/>
      <c r="AU37" s="149"/>
      <c r="AV37" s="149"/>
      <c r="AW37" s="150"/>
      <c r="AX37" s="148"/>
      <c r="AY37" s="149"/>
      <c r="AZ37" s="149"/>
      <c r="BA37" s="150"/>
      <c r="BB37" s="148"/>
      <c r="BC37" s="149"/>
      <c r="BD37" s="149"/>
      <c r="BE37" s="150"/>
      <c r="BF37" s="148"/>
      <c r="BG37" s="149"/>
      <c r="BH37" s="149"/>
      <c r="BI37" s="150"/>
      <c r="BJ37" s="148"/>
      <c r="BK37" s="149"/>
      <c r="BL37" s="149"/>
      <c r="BM37" s="150"/>
      <c r="BN37" s="148"/>
      <c r="BO37" s="149"/>
      <c r="BP37" s="149"/>
      <c r="BQ37" s="150"/>
      <c r="BR37" s="148"/>
      <c r="BS37" s="149"/>
      <c r="BT37" s="149"/>
      <c r="BU37" s="150"/>
      <c r="BV37" s="148"/>
      <c r="BW37" s="149"/>
      <c r="BX37" s="149"/>
      <c r="BY37" s="150"/>
      <c r="BZ37" s="148"/>
      <c r="CA37" s="149"/>
      <c r="CB37" s="149"/>
      <c r="CC37" s="150"/>
      <c r="CD37" s="148"/>
      <c r="CE37" s="149"/>
      <c r="CF37" s="149"/>
      <c r="CG37" s="150"/>
      <c r="CH37" s="151"/>
    </row>
    <row r="38" spans="1:86" ht="12.75" customHeight="1">
      <c r="A38" s="189"/>
      <c r="B38" s="189"/>
      <c r="C38" s="197"/>
      <c r="D38" s="189"/>
      <c r="E38" s="152" t="s">
        <v>302</v>
      </c>
      <c r="F38" s="153"/>
      <c r="G38" s="154"/>
      <c r="H38" s="154"/>
      <c r="I38" s="155"/>
      <c r="J38" s="153"/>
      <c r="K38" s="154"/>
      <c r="L38" s="154"/>
      <c r="M38" s="155"/>
      <c r="N38" s="153"/>
      <c r="O38" s="154"/>
      <c r="P38" s="154"/>
      <c r="Q38" s="155"/>
      <c r="R38" s="153"/>
      <c r="S38" s="154"/>
      <c r="T38" s="154"/>
      <c r="U38" s="155"/>
      <c r="V38" s="153"/>
      <c r="W38" s="154"/>
      <c r="X38" s="154"/>
      <c r="Y38" s="155"/>
      <c r="Z38" s="153"/>
      <c r="AA38" s="154"/>
      <c r="AB38" s="154"/>
      <c r="AC38" s="155"/>
      <c r="AD38" s="153"/>
      <c r="AE38" s="154"/>
      <c r="AF38" s="154"/>
      <c r="AG38" s="155"/>
      <c r="AH38" s="153"/>
      <c r="AI38" s="154"/>
      <c r="AJ38" s="154"/>
      <c r="AK38" s="155"/>
      <c r="AL38" s="153"/>
      <c r="AM38" s="154"/>
      <c r="AN38" s="154"/>
      <c r="AO38" s="155"/>
      <c r="AP38" s="153"/>
      <c r="AQ38" s="154"/>
      <c r="AR38" s="154"/>
      <c r="AS38" s="155"/>
      <c r="AT38" s="153"/>
      <c r="AU38" s="154"/>
      <c r="AV38" s="154"/>
      <c r="AW38" s="155"/>
      <c r="AX38" s="153"/>
      <c r="AY38" s="154"/>
      <c r="AZ38" s="154"/>
      <c r="BA38" s="155"/>
      <c r="BB38" s="153"/>
      <c r="BC38" s="154"/>
      <c r="BD38" s="154"/>
      <c r="BE38" s="155"/>
      <c r="BF38" s="153"/>
      <c r="BG38" s="154"/>
      <c r="BH38" s="154"/>
      <c r="BI38" s="155"/>
      <c r="BJ38" s="153"/>
      <c r="BK38" s="154"/>
      <c r="BL38" s="154"/>
      <c r="BM38" s="155"/>
      <c r="BN38" s="153"/>
      <c r="BO38" s="154"/>
      <c r="BP38" s="154"/>
      <c r="BQ38" s="155"/>
      <c r="BR38" s="153"/>
      <c r="BS38" s="154"/>
      <c r="BT38" s="154"/>
      <c r="BU38" s="155"/>
      <c r="BV38" s="153"/>
      <c r="BW38" s="154"/>
      <c r="BX38" s="154"/>
      <c r="BY38" s="155"/>
      <c r="BZ38" s="153"/>
      <c r="CA38" s="154"/>
      <c r="CB38" s="154"/>
      <c r="CC38" s="155"/>
      <c r="CD38" s="153"/>
      <c r="CE38" s="154"/>
      <c r="CF38" s="154"/>
      <c r="CG38" s="155"/>
      <c r="CH38" s="157"/>
    </row>
    <row r="39" spans="1:86" ht="12.75" customHeight="1">
      <c r="A39" s="189"/>
      <c r="B39" s="189"/>
      <c r="C39" s="197"/>
      <c r="D39" s="189"/>
      <c r="E39" s="152" t="s">
        <v>298</v>
      </c>
      <c r="F39" s="153"/>
      <c r="G39" s="154"/>
      <c r="H39" s="154"/>
      <c r="I39" s="155"/>
      <c r="J39" s="153"/>
      <c r="K39" s="154"/>
      <c r="L39" s="154"/>
      <c r="M39" s="155"/>
      <c r="N39" s="153"/>
      <c r="O39" s="154"/>
      <c r="P39" s="154"/>
      <c r="Q39" s="155"/>
      <c r="R39" s="153"/>
      <c r="S39" s="154"/>
      <c r="T39" s="154"/>
      <c r="U39" s="155"/>
      <c r="V39" s="153"/>
      <c r="W39" s="154"/>
      <c r="X39" s="154"/>
      <c r="Y39" s="155"/>
      <c r="Z39" s="153"/>
      <c r="AA39" s="154"/>
      <c r="AB39" s="154"/>
      <c r="AC39" s="155"/>
      <c r="AD39" s="153"/>
      <c r="AE39" s="154"/>
      <c r="AF39" s="154"/>
      <c r="AG39" s="155"/>
      <c r="AH39" s="153"/>
      <c r="AI39" s="154"/>
      <c r="AJ39" s="154"/>
      <c r="AK39" s="155"/>
      <c r="AL39" s="153"/>
      <c r="AM39" s="154"/>
      <c r="AN39" s="154"/>
      <c r="AO39" s="155"/>
      <c r="AP39" s="153"/>
      <c r="AQ39" s="154"/>
      <c r="AR39" s="154"/>
      <c r="AS39" s="155"/>
      <c r="AT39" s="153"/>
      <c r="AU39" s="154"/>
      <c r="AV39" s="154"/>
      <c r="AW39" s="155"/>
      <c r="AX39" s="153"/>
      <c r="AY39" s="154"/>
      <c r="AZ39" s="154"/>
      <c r="BA39" s="155"/>
      <c r="BB39" s="153"/>
      <c r="BC39" s="154"/>
      <c r="BD39" s="154"/>
      <c r="BE39" s="155"/>
      <c r="BF39" s="153"/>
      <c r="BG39" s="154"/>
      <c r="BH39" s="154"/>
      <c r="BI39" s="155"/>
      <c r="BJ39" s="153"/>
      <c r="BK39" s="154"/>
      <c r="BL39" s="154"/>
      <c r="BM39" s="155"/>
      <c r="BN39" s="153"/>
      <c r="BO39" s="154"/>
      <c r="BP39" s="154"/>
      <c r="BQ39" s="155"/>
      <c r="BR39" s="153"/>
      <c r="BS39" s="154"/>
      <c r="BT39" s="154"/>
      <c r="BU39" s="155"/>
      <c r="BV39" s="153"/>
      <c r="BW39" s="154"/>
      <c r="BX39" s="154"/>
      <c r="BY39" s="155"/>
      <c r="BZ39" s="153"/>
      <c r="CA39" s="154"/>
      <c r="CB39" s="154"/>
      <c r="CC39" s="155"/>
      <c r="CD39" s="153"/>
      <c r="CE39" s="154"/>
      <c r="CF39" s="154"/>
      <c r="CG39" s="155"/>
      <c r="CH39" s="157"/>
    </row>
    <row r="40" spans="1:86" ht="12.75" customHeight="1">
      <c r="A40" s="190"/>
      <c r="B40" s="190"/>
      <c r="C40" s="198"/>
      <c r="D40" s="190"/>
      <c r="E40" s="158" t="s">
        <v>302</v>
      </c>
      <c r="F40" s="159"/>
      <c r="G40" s="160"/>
      <c r="H40" s="160"/>
      <c r="I40" s="161"/>
      <c r="J40" s="159"/>
      <c r="K40" s="160"/>
      <c r="L40" s="160"/>
      <c r="M40" s="161"/>
      <c r="N40" s="159"/>
      <c r="O40" s="160"/>
      <c r="P40" s="160"/>
      <c r="Q40" s="161"/>
      <c r="R40" s="159"/>
      <c r="S40" s="160"/>
      <c r="T40" s="160"/>
      <c r="U40" s="161"/>
      <c r="V40" s="159"/>
      <c r="W40" s="160"/>
      <c r="X40" s="160"/>
      <c r="Y40" s="161"/>
      <c r="Z40" s="159"/>
      <c r="AA40" s="160"/>
      <c r="AB40" s="160"/>
      <c r="AC40" s="161"/>
      <c r="AD40" s="159"/>
      <c r="AE40" s="160"/>
      <c r="AF40" s="160"/>
      <c r="AG40" s="161"/>
      <c r="AH40" s="159"/>
      <c r="AI40" s="160"/>
      <c r="AJ40" s="160"/>
      <c r="AK40" s="161"/>
      <c r="AL40" s="159"/>
      <c r="AM40" s="160"/>
      <c r="AN40" s="160"/>
      <c r="AO40" s="161"/>
      <c r="AP40" s="159"/>
      <c r="AQ40" s="160"/>
      <c r="AR40" s="160"/>
      <c r="AS40" s="161"/>
      <c r="AT40" s="159"/>
      <c r="AU40" s="160"/>
      <c r="AV40" s="160"/>
      <c r="AW40" s="161"/>
      <c r="AX40" s="159"/>
      <c r="AY40" s="160"/>
      <c r="AZ40" s="160"/>
      <c r="BA40" s="161"/>
      <c r="BB40" s="159"/>
      <c r="BC40" s="160"/>
      <c r="BD40" s="160"/>
      <c r="BE40" s="161"/>
      <c r="BF40" s="159"/>
      <c r="BG40" s="160"/>
      <c r="BH40" s="160"/>
      <c r="BI40" s="161"/>
      <c r="BJ40" s="159"/>
      <c r="BK40" s="160"/>
      <c r="BL40" s="160"/>
      <c r="BM40" s="161"/>
      <c r="BN40" s="159"/>
      <c r="BO40" s="160"/>
      <c r="BP40" s="160"/>
      <c r="BQ40" s="161"/>
      <c r="BR40" s="159"/>
      <c r="BS40" s="160"/>
      <c r="BT40" s="160"/>
      <c r="BU40" s="161"/>
      <c r="BV40" s="159"/>
      <c r="BW40" s="160"/>
      <c r="BX40" s="160"/>
      <c r="BY40" s="161"/>
      <c r="BZ40" s="159"/>
      <c r="CA40" s="160"/>
      <c r="CB40" s="160"/>
      <c r="CC40" s="161"/>
      <c r="CD40" s="159"/>
      <c r="CE40" s="160"/>
      <c r="CF40" s="160"/>
      <c r="CG40" s="161"/>
      <c r="CH40" s="162"/>
    </row>
    <row r="41" spans="1:86" ht="12.75" customHeight="1">
      <c r="A41" s="191" t="s">
        <v>314</v>
      </c>
      <c r="B41" s="196" t="s">
        <v>315</v>
      </c>
      <c r="C41" s="199"/>
      <c r="D41" s="196"/>
      <c r="E41" s="147" t="s">
        <v>298</v>
      </c>
      <c r="F41" s="148"/>
      <c r="G41" s="149"/>
      <c r="H41" s="149"/>
      <c r="I41" s="150"/>
      <c r="J41" s="148"/>
      <c r="K41" s="149"/>
      <c r="L41" s="149"/>
      <c r="M41" s="150"/>
      <c r="N41" s="148"/>
      <c r="O41" s="149"/>
      <c r="P41" s="149"/>
      <c r="Q41" s="150"/>
      <c r="R41" s="148"/>
      <c r="S41" s="149"/>
      <c r="T41" s="149"/>
      <c r="U41" s="150"/>
      <c r="V41" s="148"/>
      <c r="W41" s="149"/>
      <c r="X41" s="149"/>
      <c r="Y41" s="150"/>
      <c r="Z41" s="148"/>
      <c r="AA41" s="149"/>
      <c r="AB41" s="149"/>
      <c r="AC41" s="150"/>
      <c r="AD41" s="148"/>
      <c r="AE41" s="149"/>
      <c r="AF41" s="149"/>
      <c r="AG41" s="150"/>
      <c r="AH41" s="148"/>
      <c r="AI41" s="149"/>
      <c r="AJ41" s="149"/>
      <c r="AK41" s="150"/>
      <c r="AL41" s="148"/>
      <c r="AM41" s="149"/>
      <c r="AN41" s="149"/>
      <c r="AO41" s="150"/>
      <c r="AP41" s="148"/>
      <c r="AQ41" s="149"/>
      <c r="AR41" s="149"/>
      <c r="AS41" s="150"/>
      <c r="AT41" s="148"/>
      <c r="AU41" s="149"/>
      <c r="AV41" s="149"/>
      <c r="AW41" s="150"/>
      <c r="AX41" s="148"/>
      <c r="AY41" s="149"/>
      <c r="AZ41" s="149"/>
      <c r="BA41" s="150"/>
      <c r="BB41" s="148"/>
      <c r="BC41" s="149"/>
      <c r="BD41" s="149"/>
      <c r="BE41" s="150"/>
      <c r="BF41" s="148"/>
      <c r="BG41" s="149"/>
      <c r="BH41" s="149"/>
      <c r="BI41" s="150"/>
      <c r="BJ41" s="148"/>
      <c r="BK41" s="149"/>
      <c r="BL41" s="149"/>
      <c r="BM41" s="150"/>
      <c r="BN41" s="148"/>
      <c r="BO41" s="149"/>
      <c r="BP41" s="149"/>
      <c r="BQ41" s="150"/>
      <c r="BR41" s="148"/>
      <c r="BS41" s="149"/>
      <c r="BT41" s="149"/>
      <c r="BU41" s="150"/>
      <c r="BV41" s="148"/>
      <c r="BW41" s="149"/>
      <c r="BX41" s="149"/>
      <c r="BY41" s="150"/>
      <c r="BZ41" s="148"/>
      <c r="CA41" s="149"/>
      <c r="CB41" s="149"/>
      <c r="CC41" s="150"/>
      <c r="CD41" s="148"/>
      <c r="CE41" s="149"/>
      <c r="CF41" s="149"/>
      <c r="CG41" s="150"/>
      <c r="CH41" s="151"/>
    </row>
    <row r="42" spans="1:86" ht="12.75" customHeight="1">
      <c r="A42" s="192"/>
      <c r="B42" s="189"/>
      <c r="C42" s="197"/>
      <c r="D42" s="189"/>
      <c r="E42" s="152" t="s">
        <v>302</v>
      </c>
      <c r="F42" s="153"/>
      <c r="G42" s="154"/>
      <c r="H42" s="154"/>
      <c r="I42" s="155"/>
      <c r="J42" s="153"/>
      <c r="K42" s="154"/>
      <c r="L42" s="154"/>
      <c r="M42" s="155"/>
      <c r="N42" s="153"/>
      <c r="O42" s="154"/>
      <c r="P42" s="154"/>
      <c r="Q42" s="155"/>
      <c r="R42" s="153"/>
      <c r="S42" s="154"/>
      <c r="T42" s="154"/>
      <c r="U42" s="155"/>
      <c r="V42" s="153"/>
      <c r="W42" s="154"/>
      <c r="X42" s="154"/>
      <c r="Y42" s="155"/>
      <c r="Z42" s="153"/>
      <c r="AA42" s="154"/>
      <c r="AB42" s="154"/>
      <c r="AC42" s="155"/>
      <c r="AD42" s="153"/>
      <c r="AE42" s="154"/>
      <c r="AF42" s="154"/>
      <c r="AG42" s="155"/>
      <c r="AH42" s="153"/>
      <c r="AI42" s="154"/>
      <c r="AJ42" s="154"/>
      <c r="AK42" s="155"/>
      <c r="AL42" s="153"/>
      <c r="AM42" s="154"/>
      <c r="AN42" s="154"/>
      <c r="AO42" s="155"/>
      <c r="AP42" s="153"/>
      <c r="AQ42" s="154"/>
      <c r="AR42" s="154"/>
      <c r="AS42" s="155"/>
      <c r="AT42" s="153"/>
      <c r="AU42" s="154"/>
      <c r="AV42" s="154"/>
      <c r="AW42" s="155"/>
      <c r="AX42" s="153"/>
      <c r="AY42" s="154"/>
      <c r="AZ42" s="154"/>
      <c r="BA42" s="155"/>
      <c r="BB42" s="153"/>
      <c r="BC42" s="154"/>
      <c r="BD42" s="154"/>
      <c r="BE42" s="155"/>
      <c r="BF42" s="153"/>
      <c r="BG42" s="154"/>
      <c r="BH42" s="154"/>
      <c r="BI42" s="155"/>
      <c r="BJ42" s="153"/>
      <c r="BK42" s="154"/>
      <c r="BL42" s="154"/>
      <c r="BM42" s="155"/>
      <c r="BN42" s="153"/>
      <c r="BO42" s="154"/>
      <c r="BP42" s="154"/>
      <c r="BQ42" s="155"/>
      <c r="BR42" s="153"/>
      <c r="BS42" s="154"/>
      <c r="BT42" s="154"/>
      <c r="BU42" s="155"/>
      <c r="BV42" s="153"/>
      <c r="BW42" s="154"/>
      <c r="BX42" s="154"/>
      <c r="BY42" s="155"/>
      <c r="BZ42" s="153"/>
      <c r="CA42" s="154"/>
      <c r="CB42" s="154"/>
      <c r="CC42" s="155"/>
      <c r="CD42" s="153"/>
      <c r="CE42" s="154"/>
      <c r="CF42" s="154"/>
      <c r="CG42" s="155"/>
      <c r="CH42" s="157"/>
    </row>
    <row r="43" spans="1:86" ht="12.75" customHeight="1">
      <c r="A43" s="192"/>
      <c r="B43" s="189"/>
      <c r="C43" s="197"/>
      <c r="D43" s="189"/>
      <c r="E43" s="152" t="s">
        <v>298</v>
      </c>
      <c r="F43" s="153"/>
      <c r="G43" s="154"/>
      <c r="H43" s="154"/>
      <c r="I43" s="155"/>
      <c r="J43" s="153"/>
      <c r="K43" s="154"/>
      <c r="L43" s="154"/>
      <c r="M43" s="155"/>
      <c r="N43" s="153"/>
      <c r="O43" s="154"/>
      <c r="P43" s="154"/>
      <c r="Q43" s="155"/>
      <c r="R43" s="153"/>
      <c r="S43" s="154"/>
      <c r="T43" s="154"/>
      <c r="U43" s="155"/>
      <c r="V43" s="153"/>
      <c r="W43" s="154"/>
      <c r="X43" s="154"/>
      <c r="Y43" s="155"/>
      <c r="Z43" s="153"/>
      <c r="AA43" s="154"/>
      <c r="AB43" s="154"/>
      <c r="AC43" s="155"/>
      <c r="AD43" s="153"/>
      <c r="AE43" s="154"/>
      <c r="AF43" s="154"/>
      <c r="AG43" s="155"/>
      <c r="AH43" s="153"/>
      <c r="AI43" s="154"/>
      <c r="AJ43" s="154"/>
      <c r="AK43" s="155"/>
      <c r="AL43" s="153"/>
      <c r="AM43" s="154"/>
      <c r="AN43" s="154"/>
      <c r="AO43" s="155"/>
      <c r="AP43" s="153"/>
      <c r="AQ43" s="154"/>
      <c r="AR43" s="154"/>
      <c r="AS43" s="155"/>
      <c r="AT43" s="153"/>
      <c r="AU43" s="154"/>
      <c r="AV43" s="154"/>
      <c r="AW43" s="155"/>
      <c r="AX43" s="153"/>
      <c r="AY43" s="154"/>
      <c r="AZ43" s="154"/>
      <c r="BA43" s="155"/>
      <c r="BB43" s="153"/>
      <c r="BC43" s="154"/>
      <c r="BD43" s="154"/>
      <c r="BE43" s="155"/>
      <c r="BF43" s="153"/>
      <c r="BG43" s="154"/>
      <c r="BH43" s="154"/>
      <c r="BI43" s="155"/>
      <c r="BJ43" s="153"/>
      <c r="BK43" s="154"/>
      <c r="BL43" s="154"/>
      <c r="BM43" s="155"/>
      <c r="BN43" s="153"/>
      <c r="BO43" s="154"/>
      <c r="BP43" s="154"/>
      <c r="BQ43" s="155"/>
      <c r="BR43" s="153"/>
      <c r="BS43" s="154"/>
      <c r="BT43" s="154"/>
      <c r="BU43" s="155"/>
      <c r="BV43" s="153"/>
      <c r="BW43" s="154"/>
      <c r="BX43" s="154"/>
      <c r="BY43" s="155"/>
      <c r="BZ43" s="153"/>
      <c r="CA43" s="154"/>
      <c r="CB43" s="154"/>
      <c r="CC43" s="155"/>
      <c r="CD43" s="153"/>
      <c r="CE43" s="154"/>
      <c r="CF43" s="154"/>
      <c r="CG43" s="155"/>
      <c r="CH43" s="157"/>
    </row>
    <row r="44" spans="1:86" ht="12.75" customHeight="1">
      <c r="A44" s="192"/>
      <c r="B44" s="190"/>
      <c r="C44" s="198"/>
      <c r="D44" s="190"/>
      <c r="E44" s="158" t="s">
        <v>302</v>
      </c>
      <c r="F44" s="159"/>
      <c r="G44" s="160"/>
      <c r="H44" s="160"/>
      <c r="I44" s="161"/>
      <c r="J44" s="159"/>
      <c r="K44" s="160"/>
      <c r="L44" s="160"/>
      <c r="M44" s="161"/>
      <c r="N44" s="159"/>
      <c r="O44" s="160"/>
      <c r="P44" s="160"/>
      <c r="Q44" s="161"/>
      <c r="R44" s="159"/>
      <c r="S44" s="160"/>
      <c r="T44" s="160"/>
      <c r="U44" s="161"/>
      <c r="V44" s="159"/>
      <c r="W44" s="160"/>
      <c r="X44" s="160"/>
      <c r="Y44" s="161"/>
      <c r="Z44" s="159"/>
      <c r="AA44" s="160"/>
      <c r="AB44" s="160"/>
      <c r="AC44" s="161"/>
      <c r="AD44" s="159"/>
      <c r="AE44" s="160"/>
      <c r="AF44" s="160"/>
      <c r="AG44" s="161"/>
      <c r="AH44" s="159"/>
      <c r="AI44" s="160"/>
      <c r="AJ44" s="160"/>
      <c r="AK44" s="161"/>
      <c r="AL44" s="159"/>
      <c r="AM44" s="160"/>
      <c r="AN44" s="160"/>
      <c r="AO44" s="161"/>
      <c r="AP44" s="159"/>
      <c r="AQ44" s="160"/>
      <c r="AR44" s="160"/>
      <c r="AS44" s="161"/>
      <c r="AT44" s="159"/>
      <c r="AU44" s="160"/>
      <c r="AV44" s="160"/>
      <c r="AW44" s="161"/>
      <c r="AX44" s="159"/>
      <c r="AY44" s="160"/>
      <c r="AZ44" s="160"/>
      <c r="BA44" s="161"/>
      <c r="BB44" s="159"/>
      <c r="BC44" s="160"/>
      <c r="BD44" s="160"/>
      <c r="BE44" s="161"/>
      <c r="BF44" s="159"/>
      <c r="BG44" s="160"/>
      <c r="BH44" s="160"/>
      <c r="BI44" s="161"/>
      <c r="BJ44" s="159"/>
      <c r="BK44" s="160"/>
      <c r="BL44" s="160"/>
      <c r="BM44" s="161"/>
      <c r="BN44" s="159"/>
      <c r="BO44" s="160"/>
      <c r="BP44" s="160"/>
      <c r="BQ44" s="161"/>
      <c r="BR44" s="159"/>
      <c r="BS44" s="160"/>
      <c r="BT44" s="160"/>
      <c r="BU44" s="161"/>
      <c r="BV44" s="159"/>
      <c r="BW44" s="160"/>
      <c r="BX44" s="160"/>
      <c r="BY44" s="161"/>
      <c r="BZ44" s="159"/>
      <c r="CA44" s="160"/>
      <c r="CB44" s="160"/>
      <c r="CC44" s="161"/>
      <c r="CD44" s="159"/>
      <c r="CE44" s="160"/>
      <c r="CF44" s="160"/>
      <c r="CG44" s="161"/>
      <c r="CH44" s="162"/>
    </row>
    <row r="45" spans="1:86" ht="12.75" customHeight="1">
      <c r="A45" s="193"/>
      <c r="B45" s="196" t="s">
        <v>316</v>
      </c>
      <c r="C45" s="199"/>
      <c r="D45" s="196"/>
      <c r="E45" s="147" t="s">
        <v>298</v>
      </c>
      <c r="F45" s="148"/>
      <c r="G45" s="149"/>
      <c r="H45" s="149"/>
      <c r="I45" s="150"/>
      <c r="J45" s="148"/>
      <c r="K45" s="149"/>
      <c r="L45" s="149"/>
      <c r="M45" s="150"/>
      <c r="N45" s="148"/>
      <c r="O45" s="149"/>
      <c r="P45" s="149"/>
      <c r="Q45" s="150"/>
      <c r="R45" s="148"/>
      <c r="S45" s="149"/>
      <c r="T45" s="149"/>
      <c r="U45" s="150"/>
      <c r="V45" s="148"/>
      <c r="W45" s="149"/>
      <c r="X45" s="149"/>
      <c r="Y45" s="150"/>
      <c r="Z45" s="148"/>
      <c r="AA45" s="149"/>
      <c r="AB45" s="149"/>
      <c r="AC45" s="150"/>
      <c r="AD45" s="148"/>
      <c r="AE45" s="149"/>
      <c r="AF45" s="149"/>
      <c r="AG45" s="150"/>
      <c r="AH45" s="148"/>
      <c r="AI45" s="149"/>
      <c r="AJ45" s="149"/>
      <c r="AK45" s="150"/>
      <c r="AL45" s="148"/>
      <c r="AM45" s="149"/>
      <c r="AN45" s="149"/>
      <c r="AO45" s="150"/>
      <c r="AP45" s="148"/>
      <c r="AQ45" s="149"/>
      <c r="AR45" s="149"/>
      <c r="AS45" s="150"/>
      <c r="AT45" s="148"/>
      <c r="AU45" s="149"/>
      <c r="AV45" s="149"/>
      <c r="AW45" s="150"/>
      <c r="AX45" s="148"/>
      <c r="AY45" s="149"/>
      <c r="AZ45" s="149"/>
      <c r="BA45" s="150"/>
      <c r="BB45" s="148"/>
      <c r="BC45" s="149"/>
      <c r="BD45" s="149"/>
      <c r="BE45" s="150"/>
      <c r="BF45" s="148"/>
      <c r="BG45" s="149"/>
      <c r="BH45" s="149"/>
      <c r="BI45" s="150"/>
      <c r="BJ45" s="148"/>
      <c r="BK45" s="149"/>
      <c r="BL45" s="149"/>
      <c r="BM45" s="150"/>
      <c r="BN45" s="148"/>
      <c r="BO45" s="149"/>
      <c r="BP45" s="149"/>
      <c r="BQ45" s="150"/>
      <c r="BR45" s="148"/>
      <c r="BS45" s="149"/>
      <c r="BT45" s="149"/>
      <c r="BU45" s="150"/>
      <c r="BV45" s="148"/>
      <c r="BW45" s="149"/>
      <c r="BX45" s="149"/>
      <c r="BY45" s="150"/>
      <c r="BZ45" s="148"/>
      <c r="CA45" s="149"/>
      <c r="CB45" s="149"/>
      <c r="CC45" s="150"/>
      <c r="CD45" s="148"/>
      <c r="CE45" s="149"/>
      <c r="CF45" s="149"/>
      <c r="CG45" s="150"/>
      <c r="CH45" s="151"/>
    </row>
    <row r="46" spans="1:86" ht="12.75" customHeight="1">
      <c r="A46" s="193"/>
      <c r="B46" s="189"/>
      <c r="C46" s="197"/>
      <c r="D46" s="189"/>
      <c r="E46" s="152" t="s">
        <v>302</v>
      </c>
      <c r="F46" s="153"/>
      <c r="G46" s="154"/>
      <c r="H46" s="154"/>
      <c r="I46" s="155"/>
      <c r="J46" s="153"/>
      <c r="K46" s="154"/>
      <c r="L46" s="154"/>
      <c r="M46" s="155"/>
      <c r="N46" s="153"/>
      <c r="O46" s="154"/>
      <c r="P46" s="154"/>
      <c r="Q46" s="155"/>
      <c r="R46" s="153"/>
      <c r="S46" s="154"/>
      <c r="T46" s="154"/>
      <c r="U46" s="155"/>
      <c r="V46" s="153"/>
      <c r="W46" s="154"/>
      <c r="X46" s="154"/>
      <c r="Y46" s="155"/>
      <c r="Z46" s="153"/>
      <c r="AA46" s="154"/>
      <c r="AB46" s="154"/>
      <c r="AC46" s="155"/>
      <c r="AD46" s="153"/>
      <c r="AE46" s="154"/>
      <c r="AF46" s="154"/>
      <c r="AG46" s="155"/>
      <c r="AH46" s="153"/>
      <c r="AI46" s="154"/>
      <c r="AJ46" s="154"/>
      <c r="AK46" s="155"/>
      <c r="AL46" s="153"/>
      <c r="AM46" s="154"/>
      <c r="AN46" s="154"/>
      <c r="AO46" s="155"/>
      <c r="AP46" s="153"/>
      <c r="AQ46" s="154"/>
      <c r="AR46" s="154"/>
      <c r="AS46" s="155"/>
      <c r="AT46" s="153"/>
      <c r="AU46" s="154"/>
      <c r="AV46" s="154"/>
      <c r="AW46" s="155"/>
      <c r="AX46" s="153"/>
      <c r="AY46" s="154"/>
      <c r="AZ46" s="154"/>
      <c r="BA46" s="155"/>
      <c r="BB46" s="153"/>
      <c r="BC46" s="154"/>
      <c r="BD46" s="154"/>
      <c r="BE46" s="155"/>
      <c r="BF46" s="153"/>
      <c r="BG46" s="154"/>
      <c r="BH46" s="154"/>
      <c r="BI46" s="155"/>
      <c r="BJ46" s="153"/>
      <c r="BK46" s="154"/>
      <c r="BL46" s="154"/>
      <c r="BM46" s="155"/>
      <c r="BN46" s="153"/>
      <c r="BO46" s="154"/>
      <c r="BP46" s="154"/>
      <c r="BQ46" s="155"/>
      <c r="BR46" s="153"/>
      <c r="BS46" s="154"/>
      <c r="BT46" s="154"/>
      <c r="BU46" s="155"/>
      <c r="BV46" s="153"/>
      <c r="BW46" s="154"/>
      <c r="BX46" s="154"/>
      <c r="BY46" s="155"/>
      <c r="BZ46" s="153"/>
      <c r="CA46" s="154"/>
      <c r="CB46" s="154"/>
      <c r="CC46" s="155"/>
      <c r="CD46" s="153"/>
      <c r="CE46" s="154"/>
      <c r="CF46" s="154"/>
      <c r="CG46" s="155"/>
      <c r="CH46" s="157"/>
    </row>
    <row r="47" spans="1:86" ht="12.75" customHeight="1">
      <c r="A47" s="193"/>
      <c r="B47" s="189"/>
      <c r="C47" s="197"/>
      <c r="D47" s="189"/>
      <c r="E47" s="152" t="s">
        <v>298</v>
      </c>
      <c r="F47" s="153"/>
      <c r="G47" s="154"/>
      <c r="H47" s="154"/>
      <c r="I47" s="155"/>
      <c r="J47" s="153"/>
      <c r="K47" s="154"/>
      <c r="L47" s="154"/>
      <c r="M47" s="155"/>
      <c r="N47" s="153"/>
      <c r="O47" s="154"/>
      <c r="P47" s="154"/>
      <c r="Q47" s="155"/>
      <c r="R47" s="153"/>
      <c r="S47" s="154"/>
      <c r="T47" s="154"/>
      <c r="U47" s="155"/>
      <c r="V47" s="153"/>
      <c r="W47" s="154"/>
      <c r="X47" s="154"/>
      <c r="Y47" s="155"/>
      <c r="Z47" s="153"/>
      <c r="AA47" s="154"/>
      <c r="AB47" s="154"/>
      <c r="AC47" s="155"/>
      <c r="AD47" s="153"/>
      <c r="AE47" s="154"/>
      <c r="AF47" s="154"/>
      <c r="AG47" s="155"/>
      <c r="AH47" s="153"/>
      <c r="AI47" s="154"/>
      <c r="AJ47" s="154"/>
      <c r="AK47" s="155"/>
      <c r="AL47" s="153"/>
      <c r="AM47" s="154"/>
      <c r="AN47" s="154"/>
      <c r="AO47" s="155"/>
      <c r="AP47" s="153"/>
      <c r="AQ47" s="154"/>
      <c r="AR47" s="154"/>
      <c r="AS47" s="155"/>
      <c r="AT47" s="153"/>
      <c r="AU47" s="154"/>
      <c r="AV47" s="154"/>
      <c r="AW47" s="155"/>
      <c r="AX47" s="153"/>
      <c r="AY47" s="154"/>
      <c r="AZ47" s="154"/>
      <c r="BA47" s="155"/>
      <c r="BB47" s="153"/>
      <c r="BC47" s="154"/>
      <c r="BD47" s="154"/>
      <c r="BE47" s="155"/>
      <c r="BF47" s="153"/>
      <c r="BG47" s="154"/>
      <c r="BH47" s="154"/>
      <c r="BI47" s="155"/>
      <c r="BJ47" s="153"/>
      <c r="BK47" s="154"/>
      <c r="BL47" s="154"/>
      <c r="BM47" s="155"/>
      <c r="BN47" s="153"/>
      <c r="BO47" s="154"/>
      <c r="BP47" s="154"/>
      <c r="BQ47" s="155"/>
      <c r="BR47" s="153"/>
      <c r="BS47" s="154"/>
      <c r="BT47" s="154"/>
      <c r="BU47" s="155"/>
      <c r="BV47" s="153"/>
      <c r="BW47" s="154"/>
      <c r="BX47" s="154"/>
      <c r="BY47" s="155"/>
      <c r="BZ47" s="153"/>
      <c r="CA47" s="154"/>
      <c r="CB47" s="154"/>
      <c r="CC47" s="155"/>
      <c r="CD47" s="153"/>
      <c r="CE47" s="154"/>
      <c r="CF47" s="154"/>
      <c r="CG47" s="155"/>
      <c r="CH47" s="157"/>
    </row>
    <row r="48" spans="1:86" ht="12.75" customHeight="1">
      <c r="A48" s="194"/>
      <c r="B48" s="190"/>
      <c r="C48" s="198"/>
      <c r="D48" s="190"/>
      <c r="E48" s="158" t="s">
        <v>302</v>
      </c>
      <c r="F48" s="159"/>
      <c r="G48" s="160"/>
      <c r="H48" s="160"/>
      <c r="I48" s="161"/>
      <c r="J48" s="159"/>
      <c r="K48" s="160"/>
      <c r="L48" s="160"/>
      <c r="M48" s="161"/>
      <c r="N48" s="159"/>
      <c r="O48" s="160"/>
      <c r="P48" s="160"/>
      <c r="Q48" s="161"/>
      <c r="R48" s="159"/>
      <c r="S48" s="160"/>
      <c r="T48" s="160"/>
      <c r="U48" s="161"/>
      <c r="V48" s="159"/>
      <c r="W48" s="160"/>
      <c r="X48" s="160"/>
      <c r="Y48" s="161"/>
      <c r="Z48" s="159"/>
      <c r="AA48" s="160"/>
      <c r="AB48" s="160"/>
      <c r="AC48" s="161"/>
      <c r="AD48" s="159"/>
      <c r="AE48" s="160"/>
      <c r="AF48" s="160"/>
      <c r="AG48" s="161"/>
      <c r="AH48" s="159"/>
      <c r="AI48" s="160"/>
      <c r="AJ48" s="160"/>
      <c r="AK48" s="161"/>
      <c r="AL48" s="159"/>
      <c r="AM48" s="160"/>
      <c r="AN48" s="160"/>
      <c r="AO48" s="161"/>
      <c r="AP48" s="159"/>
      <c r="AQ48" s="160"/>
      <c r="AR48" s="160"/>
      <c r="AS48" s="161"/>
      <c r="AT48" s="159"/>
      <c r="AU48" s="160"/>
      <c r="AV48" s="160"/>
      <c r="AW48" s="161"/>
      <c r="AX48" s="159"/>
      <c r="AY48" s="160"/>
      <c r="AZ48" s="160"/>
      <c r="BA48" s="161"/>
      <c r="BB48" s="159"/>
      <c r="BC48" s="160"/>
      <c r="BD48" s="160"/>
      <c r="BE48" s="161"/>
      <c r="BF48" s="159"/>
      <c r="BG48" s="160"/>
      <c r="BH48" s="160"/>
      <c r="BI48" s="161"/>
      <c r="BJ48" s="159"/>
      <c r="BK48" s="160"/>
      <c r="BL48" s="160"/>
      <c r="BM48" s="161"/>
      <c r="BN48" s="159"/>
      <c r="BO48" s="160"/>
      <c r="BP48" s="160"/>
      <c r="BQ48" s="161"/>
      <c r="BR48" s="159"/>
      <c r="BS48" s="160"/>
      <c r="BT48" s="160"/>
      <c r="BU48" s="161"/>
      <c r="BV48" s="159"/>
      <c r="BW48" s="160"/>
      <c r="BX48" s="160"/>
      <c r="BY48" s="161"/>
      <c r="BZ48" s="159"/>
      <c r="CA48" s="160"/>
      <c r="CB48" s="160"/>
      <c r="CC48" s="161"/>
      <c r="CD48" s="159"/>
      <c r="CE48" s="160"/>
      <c r="CF48" s="160"/>
      <c r="CG48" s="161"/>
      <c r="CH48" s="162"/>
    </row>
    <row r="49" spans="1:86" ht="12.75" customHeight="1">
      <c r="A49" s="196" t="s">
        <v>317</v>
      </c>
      <c r="B49" s="196" t="s">
        <v>318</v>
      </c>
      <c r="C49" s="199"/>
      <c r="D49" s="196"/>
      <c r="E49" s="147" t="s">
        <v>298</v>
      </c>
      <c r="F49" s="148"/>
      <c r="G49" s="149"/>
      <c r="H49" s="149"/>
      <c r="I49" s="150"/>
      <c r="J49" s="148"/>
      <c r="K49" s="149"/>
      <c r="L49" s="149"/>
      <c r="M49" s="150"/>
      <c r="N49" s="148"/>
      <c r="O49" s="149"/>
      <c r="P49" s="149"/>
      <c r="Q49" s="150"/>
      <c r="R49" s="148"/>
      <c r="S49" s="149"/>
      <c r="T49" s="149"/>
      <c r="U49" s="150"/>
      <c r="V49" s="148"/>
      <c r="W49" s="149"/>
      <c r="X49" s="149"/>
      <c r="Y49" s="150"/>
      <c r="Z49" s="148"/>
      <c r="AA49" s="149"/>
      <c r="AB49" s="149"/>
      <c r="AC49" s="150"/>
      <c r="AD49" s="148"/>
      <c r="AE49" s="149"/>
      <c r="AF49" s="149"/>
      <c r="AG49" s="150"/>
      <c r="AH49" s="148"/>
      <c r="AI49" s="149"/>
      <c r="AJ49" s="149"/>
      <c r="AK49" s="150"/>
      <c r="AL49" s="148"/>
      <c r="AM49" s="149"/>
      <c r="AN49" s="149"/>
      <c r="AO49" s="150"/>
      <c r="AP49" s="148"/>
      <c r="AQ49" s="149"/>
      <c r="AR49" s="149"/>
      <c r="AS49" s="150"/>
      <c r="AT49" s="148"/>
      <c r="AU49" s="149"/>
      <c r="AV49" s="149"/>
      <c r="AW49" s="150"/>
      <c r="AX49" s="148"/>
      <c r="AY49" s="149"/>
      <c r="AZ49" s="149"/>
      <c r="BA49" s="150"/>
      <c r="BB49" s="148"/>
      <c r="BC49" s="149"/>
      <c r="BD49" s="149"/>
      <c r="BE49" s="150"/>
      <c r="BF49" s="148"/>
      <c r="BG49" s="149"/>
      <c r="BH49" s="149"/>
      <c r="BI49" s="150"/>
      <c r="BJ49" s="148"/>
      <c r="BK49" s="149"/>
      <c r="BL49" s="149"/>
      <c r="BM49" s="150"/>
      <c r="BN49" s="148"/>
      <c r="BO49" s="149"/>
      <c r="BP49" s="149"/>
      <c r="BQ49" s="150"/>
      <c r="BR49" s="148"/>
      <c r="BS49" s="149"/>
      <c r="BT49" s="149"/>
      <c r="BU49" s="150"/>
      <c r="BV49" s="148"/>
      <c r="BW49" s="149"/>
      <c r="BX49" s="149"/>
      <c r="BY49" s="150"/>
      <c r="BZ49" s="148"/>
      <c r="CA49" s="149"/>
      <c r="CB49" s="149"/>
      <c r="CC49" s="150"/>
      <c r="CD49" s="148"/>
      <c r="CE49" s="149"/>
      <c r="CF49" s="149"/>
      <c r="CG49" s="150"/>
      <c r="CH49" s="151"/>
    </row>
    <row r="50" spans="1:86" ht="12.75" customHeight="1">
      <c r="A50" s="189"/>
      <c r="B50" s="189"/>
      <c r="C50" s="197"/>
      <c r="D50" s="189"/>
      <c r="E50" s="152" t="s">
        <v>302</v>
      </c>
      <c r="F50" s="153"/>
      <c r="G50" s="154"/>
      <c r="H50" s="154"/>
      <c r="I50" s="155"/>
      <c r="J50" s="153"/>
      <c r="K50" s="154"/>
      <c r="L50" s="154"/>
      <c r="M50" s="155"/>
      <c r="N50" s="153"/>
      <c r="O50" s="154"/>
      <c r="P50" s="154"/>
      <c r="Q50" s="155"/>
      <c r="R50" s="153"/>
      <c r="S50" s="154"/>
      <c r="T50" s="154"/>
      <c r="U50" s="155"/>
      <c r="V50" s="153"/>
      <c r="W50" s="154"/>
      <c r="X50" s="154"/>
      <c r="Y50" s="155"/>
      <c r="Z50" s="153"/>
      <c r="AA50" s="154"/>
      <c r="AB50" s="154"/>
      <c r="AC50" s="155"/>
      <c r="AD50" s="153"/>
      <c r="AE50" s="154"/>
      <c r="AF50" s="154"/>
      <c r="AG50" s="155"/>
      <c r="AH50" s="153"/>
      <c r="AI50" s="154"/>
      <c r="AJ50" s="154"/>
      <c r="AK50" s="155"/>
      <c r="AL50" s="153"/>
      <c r="AM50" s="154"/>
      <c r="AN50" s="154"/>
      <c r="AO50" s="155"/>
      <c r="AP50" s="153"/>
      <c r="AQ50" s="154"/>
      <c r="AR50" s="154"/>
      <c r="AS50" s="155"/>
      <c r="AT50" s="153"/>
      <c r="AU50" s="154"/>
      <c r="AV50" s="154"/>
      <c r="AW50" s="155"/>
      <c r="AX50" s="153"/>
      <c r="AY50" s="154"/>
      <c r="AZ50" s="154"/>
      <c r="BA50" s="155"/>
      <c r="BB50" s="153"/>
      <c r="BC50" s="154"/>
      <c r="BD50" s="154"/>
      <c r="BE50" s="155"/>
      <c r="BF50" s="153"/>
      <c r="BG50" s="154"/>
      <c r="BH50" s="154"/>
      <c r="BI50" s="155"/>
      <c r="BJ50" s="153"/>
      <c r="BK50" s="154"/>
      <c r="BL50" s="154"/>
      <c r="BM50" s="155"/>
      <c r="BN50" s="153"/>
      <c r="BO50" s="154"/>
      <c r="BP50" s="154"/>
      <c r="BQ50" s="155"/>
      <c r="BR50" s="153"/>
      <c r="BS50" s="154"/>
      <c r="BT50" s="154"/>
      <c r="BU50" s="155"/>
      <c r="BV50" s="153"/>
      <c r="BW50" s="154"/>
      <c r="BX50" s="154"/>
      <c r="BY50" s="155"/>
      <c r="BZ50" s="153"/>
      <c r="CA50" s="154"/>
      <c r="CB50" s="154"/>
      <c r="CC50" s="155"/>
      <c r="CD50" s="153"/>
      <c r="CE50" s="154"/>
      <c r="CF50" s="154"/>
      <c r="CG50" s="155"/>
      <c r="CH50" s="157"/>
    </row>
    <row r="51" spans="1:86" ht="12.75" customHeight="1">
      <c r="A51" s="189"/>
      <c r="B51" s="189"/>
      <c r="C51" s="197"/>
      <c r="D51" s="189"/>
      <c r="E51" s="152" t="s">
        <v>298</v>
      </c>
      <c r="F51" s="153"/>
      <c r="G51" s="154"/>
      <c r="H51" s="154"/>
      <c r="I51" s="155"/>
      <c r="J51" s="153"/>
      <c r="K51" s="154"/>
      <c r="L51" s="154"/>
      <c r="M51" s="155"/>
      <c r="N51" s="153"/>
      <c r="O51" s="154"/>
      <c r="P51" s="154"/>
      <c r="Q51" s="155"/>
      <c r="R51" s="153"/>
      <c r="S51" s="154"/>
      <c r="T51" s="154"/>
      <c r="U51" s="155"/>
      <c r="V51" s="153"/>
      <c r="W51" s="154"/>
      <c r="X51" s="154"/>
      <c r="Y51" s="155"/>
      <c r="Z51" s="153"/>
      <c r="AA51" s="154"/>
      <c r="AB51" s="154"/>
      <c r="AC51" s="155"/>
      <c r="AD51" s="153"/>
      <c r="AE51" s="154"/>
      <c r="AF51" s="154"/>
      <c r="AG51" s="155"/>
      <c r="AH51" s="153"/>
      <c r="AI51" s="154"/>
      <c r="AJ51" s="154"/>
      <c r="AK51" s="155"/>
      <c r="AL51" s="153"/>
      <c r="AM51" s="154"/>
      <c r="AN51" s="154"/>
      <c r="AO51" s="155"/>
      <c r="AP51" s="153"/>
      <c r="AQ51" s="154"/>
      <c r="AR51" s="154"/>
      <c r="AS51" s="155"/>
      <c r="AT51" s="153"/>
      <c r="AU51" s="154"/>
      <c r="AV51" s="154"/>
      <c r="AW51" s="155"/>
      <c r="AX51" s="153"/>
      <c r="AY51" s="154"/>
      <c r="AZ51" s="154"/>
      <c r="BA51" s="155"/>
      <c r="BB51" s="153"/>
      <c r="BC51" s="154"/>
      <c r="BD51" s="154"/>
      <c r="BE51" s="155"/>
      <c r="BF51" s="153"/>
      <c r="BG51" s="154"/>
      <c r="BH51" s="154"/>
      <c r="BI51" s="155"/>
      <c r="BJ51" s="153"/>
      <c r="BK51" s="154"/>
      <c r="BL51" s="154"/>
      <c r="BM51" s="155"/>
      <c r="BN51" s="153"/>
      <c r="BO51" s="154"/>
      <c r="BP51" s="154"/>
      <c r="BQ51" s="155"/>
      <c r="BR51" s="153"/>
      <c r="BS51" s="154"/>
      <c r="BT51" s="154"/>
      <c r="BU51" s="155"/>
      <c r="BV51" s="153"/>
      <c r="BW51" s="154"/>
      <c r="BX51" s="154"/>
      <c r="BY51" s="155"/>
      <c r="BZ51" s="153"/>
      <c r="CA51" s="154"/>
      <c r="CB51" s="154"/>
      <c r="CC51" s="155"/>
      <c r="CD51" s="153"/>
      <c r="CE51" s="154"/>
      <c r="CF51" s="154"/>
      <c r="CG51" s="155"/>
      <c r="CH51" s="157"/>
    </row>
    <row r="52" spans="1:86" ht="12.75" customHeight="1">
      <c r="A52" s="190"/>
      <c r="B52" s="190"/>
      <c r="C52" s="198"/>
      <c r="D52" s="190"/>
      <c r="E52" s="158" t="s">
        <v>302</v>
      </c>
      <c r="F52" s="159"/>
      <c r="G52" s="160"/>
      <c r="H52" s="160"/>
      <c r="I52" s="161"/>
      <c r="J52" s="159"/>
      <c r="K52" s="160"/>
      <c r="L52" s="160"/>
      <c r="M52" s="161"/>
      <c r="N52" s="159"/>
      <c r="O52" s="160"/>
      <c r="P52" s="160"/>
      <c r="Q52" s="161"/>
      <c r="R52" s="159"/>
      <c r="S52" s="160"/>
      <c r="T52" s="160"/>
      <c r="U52" s="161"/>
      <c r="V52" s="159"/>
      <c r="W52" s="160"/>
      <c r="X52" s="160"/>
      <c r="Y52" s="161"/>
      <c r="Z52" s="159"/>
      <c r="AA52" s="160"/>
      <c r="AB52" s="160"/>
      <c r="AC52" s="161"/>
      <c r="AD52" s="159"/>
      <c r="AE52" s="160"/>
      <c r="AF52" s="160"/>
      <c r="AG52" s="161"/>
      <c r="AH52" s="159"/>
      <c r="AI52" s="160"/>
      <c r="AJ52" s="160"/>
      <c r="AK52" s="161"/>
      <c r="AL52" s="159"/>
      <c r="AM52" s="160"/>
      <c r="AN52" s="160"/>
      <c r="AO52" s="161"/>
      <c r="AP52" s="159"/>
      <c r="AQ52" s="160"/>
      <c r="AR52" s="160"/>
      <c r="AS52" s="161"/>
      <c r="AT52" s="159"/>
      <c r="AU52" s="160"/>
      <c r="AV52" s="160"/>
      <c r="AW52" s="161"/>
      <c r="AX52" s="159"/>
      <c r="AY52" s="160"/>
      <c r="AZ52" s="160"/>
      <c r="BA52" s="161"/>
      <c r="BB52" s="159"/>
      <c r="BC52" s="160"/>
      <c r="BD52" s="160"/>
      <c r="BE52" s="161"/>
      <c r="BF52" s="159"/>
      <c r="BG52" s="160"/>
      <c r="BH52" s="160"/>
      <c r="BI52" s="161"/>
      <c r="BJ52" s="159"/>
      <c r="BK52" s="160"/>
      <c r="BL52" s="160"/>
      <c r="BM52" s="161"/>
      <c r="BN52" s="159"/>
      <c r="BO52" s="160"/>
      <c r="BP52" s="160"/>
      <c r="BQ52" s="161"/>
      <c r="BR52" s="159"/>
      <c r="BS52" s="160"/>
      <c r="BT52" s="160"/>
      <c r="BU52" s="161"/>
      <c r="BV52" s="159"/>
      <c r="BW52" s="160"/>
      <c r="BX52" s="160"/>
      <c r="BY52" s="161"/>
      <c r="BZ52" s="159"/>
      <c r="CA52" s="160"/>
      <c r="CB52" s="160"/>
      <c r="CC52" s="161"/>
      <c r="CD52" s="159"/>
      <c r="CE52" s="160"/>
      <c r="CF52" s="160"/>
      <c r="CG52" s="161"/>
      <c r="CH52" s="162"/>
    </row>
    <row r="53" spans="1:86" ht="12.75" customHeight="1">
      <c r="A53" s="196" t="s">
        <v>319</v>
      </c>
      <c r="B53" s="196" t="s">
        <v>320</v>
      </c>
      <c r="C53" s="199"/>
      <c r="D53" s="196"/>
      <c r="E53" s="147" t="s">
        <v>298</v>
      </c>
      <c r="F53" s="148"/>
      <c r="G53" s="149"/>
      <c r="H53" s="149"/>
      <c r="I53" s="150"/>
      <c r="J53" s="148"/>
      <c r="K53" s="149"/>
      <c r="L53" s="149"/>
      <c r="M53" s="150"/>
      <c r="N53" s="148"/>
      <c r="O53" s="149"/>
      <c r="P53" s="149"/>
      <c r="Q53" s="150"/>
      <c r="R53" s="148"/>
      <c r="S53" s="149"/>
      <c r="T53" s="149"/>
      <c r="U53" s="150"/>
      <c r="V53" s="148"/>
      <c r="W53" s="149"/>
      <c r="X53" s="149"/>
      <c r="Y53" s="150"/>
      <c r="Z53" s="148"/>
      <c r="AA53" s="149"/>
      <c r="AB53" s="149"/>
      <c r="AC53" s="150"/>
      <c r="AD53" s="148"/>
      <c r="AE53" s="149"/>
      <c r="AF53" s="149"/>
      <c r="AG53" s="150"/>
      <c r="AH53" s="148"/>
      <c r="AI53" s="149"/>
      <c r="AJ53" s="149"/>
      <c r="AK53" s="150"/>
      <c r="AL53" s="148"/>
      <c r="AM53" s="149"/>
      <c r="AN53" s="149"/>
      <c r="AO53" s="150"/>
      <c r="AP53" s="148"/>
      <c r="AQ53" s="149"/>
      <c r="AR53" s="149"/>
      <c r="AS53" s="150"/>
      <c r="AT53" s="148"/>
      <c r="AU53" s="149"/>
      <c r="AV53" s="149"/>
      <c r="AW53" s="150"/>
      <c r="AX53" s="148"/>
      <c r="AY53" s="149"/>
      <c r="AZ53" s="149"/>
      <c r="BA53" s="150"/>
      <c r="BB53" s="148"/>
      <c r="BC53" s="149"/>
      <c r="BD53" s="149"/>
      <c r="BE53" s="150"/>
      <c r="BF53" s="148"/>
      <c r="BG53" s="149"/>
      <c r="BH53" s="149"/>
      <c r="BI53" s="150"/>
      <c r="BJ53" s="148"/>
      <c r="BK53" s="149"/>
      <c r="BL53" s="149"/>
      <c r="BM53" s="150"/>
      <c r="BN53" s="148"/>
      <c r="BO53" s="149"/>
      <c r="BP53" s="149"/>
      <c r="BQ53" s="150"/>
      <c r="BR53" s="148"/>
      <c r="BS53" s="149"/>
      <c r="BT53" s="149"/>
      <c r="BU53" s="150"/>
      <c r="BV53" s="148"/>
      <c r="BW53" s="149"/>
      <c r="BX53" s="149"/>
      <c r="BY53" s="150"/>
      <c r="BZ53" s="148"/>
      <c r="CA53" s="149"/>
      <c r="CB53" s="149"/>
      <c r="CC53" s="150"/>
      <c r="CD53" s="148"/>
      <c r="CE53" s="149"/>
      <c r="CF53" s="149"/>
      <c r="CG53" s="150"/>
      <c r="CH53" s="151"/>
    </row>
    <row r="54" spans="1:86" ht="12.75" customHeight="1">
      <c r="A54" s="189"/>
      <c r="B54" s="189"/>
      <c r="C54" s="197"/>
      <c r="D54" s="189"/>
      <c r="E54" s="152" t="s">
        <v>302</v>
      </c>
      <c r="F54" s="153"/>
      <c r="G54" s="154"/>
      <c r="H54" s="154"/>
      <c r="I54" s="155"/>
      <c r="J54" s="153"/>
      <c r="K54" s="154"/>
      <c r="L54" s="154"/>
      <c r="M54" s="155"/>
      <c r="N54" s="153"/>
      <c r="O54" s="154"/>
      <c r="P54" s="154"/>
      <c r="Q54" s="155"/>
      <c r="R54" s="153"/>
      <c r="S54" s="154"/>
      <c r="T54" s="154"/>
      <c r="U54" s="155"/>
      <c r="V54" s="153"/>
      <c r="W54" s="154"/>
      <c r="X54" s="154"/>
      <c r="Y54" s="155"/>
      <c r="Z54" s="153"/>
      <c r="AA54" s="154"/>
      <c r="AB54" s="154"/>
      <c r="AC54" s="155"/>
      <c r="AD54" s="153"/>
      <c r="AE54" s="154"/>
      <c r="AF54" s="154"/>
      <c r="AG54" s="155"/>
      <c r="AH54" s="153"/>
      <c r="AI54" s="154"/>
      <c r="AJ54" s="154"/>
      <c r="AK54" s="155"/>
      <c r="AL54" s="153"/>
      <c r="AM54" s="154"/>
      <c r="AN54" s="154"/>
      <c r="AO54" s="155"/>
      <c r="AP54" s="153"/>
      <c r="AQ54" s="154"/>
      <c r="AR54" s="154"/>
      <c r="AS54" s="155"/>
      <c r="AT54" s="153"/>
      <c r="AU54" s="154"/>
      <c r="AV54" s="154"/>
      <c r="AW54" s="155"/>
      <c r="AX54" s="153"/>
      <c r="AY54" s="154"/>
      <c r="AZ54" s="154"/>
      <c r="BA54" s="155"/>
      <c r="BB54" s="153"/>
      <c r="BC54" s="154"/>
      <c r="BD54" s="154"/>
      <c r="BE54" s="155"/>
      <c r="BF54" s="153"/>
      <c r="BG54" s="154"/>
      <c r="BH54" s="154"/>
      <c r="BI54" s="155"/>
      <c r="BJ54" s="153"/>
      <c r="BK54" s="154"/>
      <c r="BL54" s="154"/>
      <c r="BM54" s="155"/>
      <c r="BN54" s="153"/>
      <c r="BO54" s="154"/>
      <c r="BP54" s="154"/>
      <c r="BQ54" s="155"/>
      <c r="BR54" s="153"/>
      <c r="BS54" s="154"/>
      <c r="BT54" s="154"/>
      <c r="BU54" s="155"/>
      <c r="BV54" s="153"/>
      <c r="BW54" s="154"/>
      <c r="BX54" s="154"/>
      <c r="BY54" s="155"/>
      <c r="BZ54" s="153"/>
      <c r="CA54" s="154"/>
      <c r="CB54" s="154"/>
      <c r="CC54" s="155"/>
      <c r="CD54" s="153"/>
      <c r="CE54" s="154"/>
      <c r="CF54" s="154"/>
      <c r="CG54" s="155"/>
      <c r="CH54" s="157"/>
    </row>
    <row r="55" spans="1:86" ht="12.75" customHeight="1">
      <c r="A55" s="189"/>
      <c r="B55" s="189"/>
      <c r="C55" s="197"/>
      <c r="D55" s="189"/>
      <c r="E55" s="152" t="s">
        <v>298</v>
      </c>
      <c r="F55" s="153"/>
      <c r="G55" s="154"/>
      <c r="H55" s="154"/>
      <c r="I55" s="155"/>
      <c r="J55" s="153"/>
      <c r="K55" s="154"/>
      <c r="L55" s="154"/>
      <c r="M55" s="155"/>
      <c r="N55" s="153"/>
      <c r="O55" s="154"/>
      <c r="P55" s="154"/>
      <c r="Q55" s="155"/>
      <c r="R55" s="153"/>
      <c r="S55" s="154"/>
      <c r="T55" s="154"/>
      <c r="U55" s="155"/>
      <c r="V55" s="153"/>
      <c r="W55" s="154"/>
      <c r="X55" s="154"/>
      <c r="Y55" s="155"/>
      <c r="Z55" s="153"/>
      <c r="AA55" s="154"/>
      <c r="AB55" s="154"/>
      <c r="AC55" s="155"/>
      <c r="AD55" s="153"/>
      <c r="AE55" s="154"/>
      <c r="AF55" s="154"/>
      <c r="AG55" s="155"/>
      <c r="AH55" s="153"/>
      <c r="AI55" s="154"/>
      <c r="AJ55" s="154"/>
      <c r="AK55" s="155"/>
      <c r="AL55" s="153"/>
      <c r="AM55" s="154"/>
      <c r="AN55" s="154"/>
      <c r="AO55" s="155"/>
      <c r="AP55" s="153"/>
      <c r="AQ55" s="154"/>
      <c r="AR55" s="154"/>
      <c r="AS55" s="155"/>
      <c r="AT55" s="153"/>
      <c r="AU55" s="154"/>
      <c r="AV55" s="154"/>
      <c r="AW55" s="155"/>
      <c r="AX55" s="153"/>
      <c r="AY55" s="154"/>
      <c r="AZ55" s="154"/>
      <c r="BA55" s="155"/>
      <c r="BB55" s="153"/>
      <c r="BC55" s="154"/>
      <c r="BD55" s="154"/>
      <c r="BE55" s="155"/>
      <c r="BF55" s="153"/>
      <c r="BG55" s="154"/>
      <c r="BH55" s="154"/>
      <c r="BI55" s="155"/>
      <c r="BJ55" s="153"/>
      <c r="BK55" s="154"/>
      <c r="BL55" s="154"/>
      <c r="BM55" s="155"/>
      <c r="BN55" s="153"/>
      <c r="BO55" s="154"/>
      <c r="BP55" s="154"/>
      <c r="BQ55" s="155"/>
      <c r="BR55" s="153"/>
      <c r="BS55" s="154"/>
      <c r="BT55" s="154"/>
      <c r="BU55" s="155"/>
      <c r="BV55" s="153"/>
      <c r="BW55" s="154"/>
      <c r="BX55" s="154"/>
      <c r="BY55" s="155"/>
      <c r="BZ55" s="153"/>
      <c r="CA55" s="154"/>
      <c r="CB55" s="154"/>
      <c r="CC55" s="155"/>
      <c r="CD55" s="153"/>
      <c r="CE55" s="154"/>
      <c r="CF55" s="154"/>
      <c r="CG55" s="155"/>
      <c r="CH55" s="157"/>
    </row>
    <row r="56" spans="1:86" ht="12.75" customHeight="1">
      <c r="A56" s="190"/>
      <c r="B56" s="190"/>
      <c r="C56" s="198"/>
      <c r="D56" s="190"/>
      <c r="E56" s="158" t="s">
        <v>302</v>
      </c>
      <c r="F56" s="159"/>
      <c r="G56" s="160"/>
      <c r="H56" s="160"/>
      <c r="I56" s="161"/>
      <c r="J56" s="159"/>
      <c r="K56" s="160"/>
      <c r="L56" s="160"/>
      <c r="M56" s="161"/>
      <c r="N56" s="159"/>
      <c r="O56" s="160"/>
      <c r="P56" s="160"/>
      <c r="Q56" s="161"/>
      <c r="R56" s="159"/>
      <c r="S56" s="160"/>
      <c r="T56" s="160"/>
      <c r="U56" s="161"/>
      <c r="V56" s="159"/>
      <c r="W56" s="160"/>
      <c r="X56" s="160"/>
      <c r="Y56" s="161"/>
      <c r="Z56" s="159"/>
      <c r="AA56" s="160"/>
      <c r="AB56" s="160"/>
      <c r="AC56" s="161"/>
      <c r="AD56" s="159"/>
      <c r="AE56" s="160"/>
      <c r="AF56" s="160"/>
      <c r="AG56" s="161"/>
      <c r="AH56" s="159"/>
      <c r="AI56" s="160"/>
      <c r="AJ56" s="160"/>
      <c r="AK56" s="161"/>
      <c r="AL56" s="159"/>
      <c r="AM56" s="160"/>
      <c r="AN56" s="160"/>
      <c r="AO56" s="161"/>
      <c r="AP56" s="159"/>
      <c r="AQ56" s="160"/>
      <c r="AR56" s="160"/>
      <c r="AS56" s="161"/>
      <c r="AT56" s="159"/>
      <c r="AU56" s="160"/>
      <c r="AV56" s="160"/>
      <c r="AW56" s="161"/>
      <c r="AX56" s="159"/>
      <c r="AY56" s="160"/>
      <c r="AZ56" s="160"/>
      <c r="BA56" s="161"/>
      <c r="BB56" s="159"/>
      <c r="BC56" s="160"/>
      <c r="BD56" s="160"/>
      <c r="BE56" s="161"/>
      <c r="BF56" s="159"/>
      <c r="BG56" s="160"/>
      <c r="BH56" s="160"/>
      <c r="BI56" s="161"/>
      <c r="BJ56" s="159"/>
      <c r="BK56" s="160"/>
      <c r="BL56" s="160"/>
      <c r="BM56" s="161"/>
      <c r="BN56" s="159"/>
      <c r="BO56" s="160"/>
      <c r="BP56" s="160"/>
      <c r="BQ56" s="161"/>
      <c r="BR56" s="159"/>
      <c r="BS56" s="160"/>
      <c r="BT56" s="160"/>
      <c r="BU56" s="161"/>
      <c r="BV56" s="159"/>
      <c r="BW56" s="160"/>
      <c r="BX56" s="160"/>
      <c r="BY56" s="161"/>
      <c r="BZ56" s="159"/>
      <c r="CA56" s="160"/>
      <c r="CB56" s="160"/>
      <c r="CC56" s="161"/>
      <c r="CD56" s="159"/>
      <c r="CE56" s="160"/>
      <c r="CF56" s="160"/>
      <c r="CG56" s="161"/>
      <c r="CH56" s="162"/>
    </row>
    <row r="57" spans="1:86" ht="13.5">
      <c r="A57" s="183" t="s">
        <v>270</v>
      </c>
      <c r="B57" s="200"/>
      <c r="C57" s="200"/>
      <c r="D57" s="200"/>
      <c r="E57" s="201"/>
      <c r="F57" s="163"/>
      <c r="G57" s="164"/>
      <c r="H57" s="164"/>
      <c r="I57" s="165"/>
      <c r="J57" s="163"/>
      <c r="K57" s="164"/>
      <c r="L57" s="164"/>
      <c r="M57" s="165"/>
      <c r="N57" s="163"/>
      <c r="O57" s="164"/>
      <c r="P57" s="164"/>
      <c r="Q57" s="165"/>
      <c r="R57" s="163"/>
      <c r="S57" s="164"/>
      <c r="T57" s="164"/>
      <c r="U57" s="165"/>
      <c r="V57" s="163"/>
      <c r="W57" s="164"/>
      <c r="X57" s="164"/>
      <c r="Y57" s="165"/>
      <c r="Z57" s="163"/>
      <c r="AA57" s="164"/>
      <c r="AB57" s="164"/>
      <c r="AC57" s="165"/>
      <c r="AD57" s="163"/>
      <c r="AE57" s="164"/>
      <c r="AF57" s="164"/>
      <c r="AG57" s="165"/>
      <c r="AH57" s="163"/>
      <c r="AI57" s="164"/>
      <c r="AJ57" s="164"/>
      <c r="AK57" s="165"/>
      <c r="AL57" s="163"/>
      <c r="AM57" s="164"/>
      <c r="AN57" s="164"/>
      <c r="AO57" s="165"/>
      <c r="AP57" s="163"/>
      <c r="AQ57" s="164"/>
      <c r="AR57" s="164"/>
      <c r="AS57" s="165"/>
      <c r="AT57" s="163"/>
      <c r="AU57" s="164"/>
      <c r="AV57" s="164"/>
      <c r="AW57" s="165"/>
      <c r="AX57" s="163"/>
      <c r="AY57" s="164"/>
      <c r="AZ57" s="164"/>
      <c r="BA57" s="165"/>
      <c r="BB57" s="163"/>
      <c r="BC57" s="164"/>
      <c r="BD57" s="164"/>
      <c r="BE57" s="165"/>
      <c r="BF57" s="163"/>
      <c r="BG57" s="164"/>
      <c r="BH57" s="164"/>
      <c r="BI57" s="165"/>
      <c r="BJ57" s="163"/>
      <c r="BK57" s="164"/>
      <c r="BL57" s="164"/>
      <c r="BM57" s="165"/>
      <c r="BN57" s="163"/>
      <c r="BO57" s="164"/>
      <c r="BP57" s="164"/>
      <c r="BQ57" s="165"/>
      <c r="BR57" s="163"/>
      <c r="BS57" s="164"/>
      <c r="BT57" s="164"/>
      <c r="BU57" s="165"/>
      <c r="BV57" s="163"/>
      <c r="BW57" s="164"/>
      <c r="BX57" s="164"/>
      <c r="BY57" s="165"/>
      <c r="BZ57" s="163"/>
      <c r="CA57" s="164"/>
      <c r="CB57" s="164"/>
      <c r="CC57" s="165"/>
      <c r="CD57" s="163"/>
      <c r="CE57" s="164"/>
      <c r="CF57" s="164"/>
      <c r="CG57" s="165"/>
      <c r="CH57" s="166"/>
    </row>
    <row r="58" spans="1:86" ht="13.5">
      <c r="A58" s="167"/>
      <c r="B58" s="168"/>
      <c r="C58" s="169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</row>
    <row r="59" spans="1:86" ht="13.5">
      <c r="A59" s="170"/>
      <c r="B59" s="171"/>
      <c r="C59" s="172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</row>
  </sheetData>
  <mergeCells count="104">
    <mergeCell ref="B45:B48"/>
    <mergeCell ref="B49:B52"/>
    <mergeCell ref="CH2:CH4"/>
    <mergeCell ref="BR3:BU3"/>
    <mergeCell ref="BV3:BY3"/>
    <mergeCell ref="BZ3:CC3"/>
    <mergeCell ref="CD3:CG3"/>
    <mergeCell ref="BB3:BE3"/>
    <mergeCell ref="BF3:BI3"/>
    <mergeCell ref="E2:E4"/>
    <mergeCell ref="C55:C56"/>
    <mergeCell ref="D55:D56"/>
    <mergeCell ref="D33:D34"/>
    <mergeCell ref="C33:C34"/>
    <mergeCell ref="C47:C48"/>
    <mergeCell ref="D47:D48"/>
    <mergeCell ref="D37:D38"/>
    <mergeCell ref="D51:D52"/>
    <mergeCell ref="D49:D50"/>
    <mergeCell ref="C37:C38"/>
    <mergeCell ref="C7:C8"/>
    <mergeCell ref="D7:D8"/>
    <mergeCell ref="C13:C14"/>
    <mergeCell ref="D13:D14"/>
    <mergeCell ref="C2:C4"/>
    <mergeCell ref="D2:D4"/>
    <mergeCell ref="C5:C6"/>
    <mergeCell ref="D53:D54"/>
    <mergeCell ref="D39:D40"/>
    <mergeCell ref="D41:D42"/>
    <mergeCell ref="D45:D46"/>
    <mergeCell ref="D43:D44"/>
    <mergeCell ref="D29:D30"/>
    <mergeCell ref="D35:D36"/>
    <mergeCell ref="D31:D32"/>
    <mergeCell ref="C49:C50"/>
    <mergeCell ref="C53:C54"/>
    <mergeCell ref="C39:C40"/>
    <mergeCell ref="C41:C42"/>
    <mergeCell ref="C45:C46"/>
    <mergeCell ref="C43:C44"/>
    <mergeCell ref="C31:C32"/>
    <mergeCell ref="C35:C36"/>
    <mergeCell ref="C51:C52"/>
    <mergeCell ref="B53:B56"/>
    <mergeCell ref="B2:B4"/>
    <mergeCell ref="B29:B32"/>
    <mergeCell ref="B33:B36"/>
    <mergeCell ref="B37:B40"/>
    <mergeCell ref="B41:B44"/>
    <mergeCell ref="B5:B10"/>
    <mergeCell ref="B11:B16"/>
    <mergeCell ref="B17:B20"/>
    <mergeCell ref="B21:B24"/>
    <mergeCell ref="BJ3:BM3"/>
    <mergeCell ref="BN3:BQ3"/>
    <mergeCell ref="AL3:AO3"/>
    <mergeCell ref="AP3:AS3"/>
    <mergeCell ref="AT3:AW3"/>
    <mergeCell ref="AX3:BA3"/>
    <mergeCell ref="A37:A40"/>
    <mergeCell ref="A2:A4"/>
    <mergeCell ref="A17:A20"/>
    <mergeCell ref="F3:I3"/>
    <mergeCell ref="C29:C30"/>
    <mergeCell ref="C9:C10"/>
    <mergeCell ref="C11:C12"/>
    <mergeCell ref="C15:C16"/>
    <mergeCell ref="C17:C18"/>
    <mergeCell ref="C19:C20"/>
    <mergeCell ref="A57:E57"/>
    <mergeCell ref="A29:A36"/>
    <mergeCell ref="A41:A48"/>
    <mergeCell ref="A25:A28"/>
    <mergeCell ref="B25:B28"/>
    <mergeCell ref="C25:C26"/>
    <mergeCell ref="D25:D26"/>
    <mergeCell ref="C27:C28"/>
    <mergeCell ref="A49:A52"/>
    <mergeCell ref="A53:A56"/>
    <mergeCell ref="AD3:AG3"/>
    <mergeCell ref="AH3:AK3"/>
    <mergeCell ref="C23:C24"/>
    <mergeCell ref="D17:D18"/>
    <mergeCell ref="J3:M3"/>
    <mergeCell ref="N3:Q3"/>
    <mergeCell ref="R3:U3"/>
    <mergeCell ref="C21:C22"/>
    <mergeCell ref="D19:D20"/>
    <mergeCell ref="D21:D22"/>
    <mergeCell ref="D27:D28"/>
    <mergeCell ref="A5:A16"/>
    <mergeCell ref="V3:Y3"/>
    <mergeCell ref="Z3:AC3"/>
    <mergeCell ref="A21:A24"/>
    <mergeCell ref="D23:D24"/>
    <mergeCell ref="D5:D6"/>
    <mergeCell ref="D9:D10"/>
    <mergeCell ref="D11:D12"/>
    <mergeCell ref="D15:D16"/>
    <mergeCell ref="F2:Y2"/>
    <mergeCell ref="Z2:AS2"/>
    <mergeCell ref="AT2:BM2"/>
    <mergeCell ref="BN2:CG2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8" scale="86" r:id="rId1"/>
  <colBreaks count="3" manualBreakCount="3">
    <brk id="25" max="56" man="1"/>
    <brk id="45" max="65535" man="1"/>
    <brk id="6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提出書類作成要領及び様式集　変更様式（excel）.xls</dc:title>
  <dc:subject/>
  <dc:creator>tkwuser</dc:creator>
  <cp:keywords/>
  <dc:description/>
  <cp:lastModifiedBy>uc95</cp:lastModifiedBy>
  <cp:lastPrinted>2008-08-13T13:07:40Z</cp:lastPrinted>
  <dcterms:created xsi:type="dcterms:W3CDTF">2008-04-14T04:39:42Z</dcterms:created>
  <dcterms:modified xsi:type="dcterms:W3CDTF">2008-08-13T13:07:53Z</dcterms:modified>
  <cp:category/>
  <cp:version/>
  <cp:contentType/>
  <cp:contentStatus/>
</cp:coreProperties>
</file>