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s\こども青少年局\03保育・教育給付課\100_給付事務\500_処遇改善\2025(R7)度\120_事務改善に向けた取組\120_積算表委託\70_積算表（横浜市修正版：こちらを使用）\20260205（人勧後）\20_セル固定あり・PWあり（HP掲載用）\"/>
    </mc:Choice>
  </mc:AlternateContent>
  <xr:revisionPtr revIDLastSave="0" documentId="13_ncr:1_{6C340366-6D65-44E2-8550-7947C384A048}" xr6:coauthVersionLast="47" xr6:coauthVersionMax="47" xr10:uidLastSave="{00000000-0000-0000-0000-000000000000}"/>
  <workbookProtection workbookAlgorithmName="SHA-512" workbookHashValue="V6P5Veh6VbfLpPcbOocTzi9w5gGPTEnKaLt7LGRhF9DYiLj358xACK1SJ/XWzJyH4M0EEtOBiO0DfEz2BZbaIg==" workbookSaltValue="87gRo0C8gaRTFQzBMs1Xyg==" workbookSpinCount="100000" lockStructure="1"/>
  <bookViews>
    <workbookView xWindow="-120" yWindow="-120" windowWidth="20730" windowHeight="11040" tabRatio="755" xr2:uid="{00000000-000D-0000-FFFF-FFFF00000000}"/>
  </bookViews>
  <sheets>
    <sheet name="積算表（教育）" sheetId="1" r:id="rId1"/>
    <sheet name="加算区分" sheetId="2" state="hidden" r:id="rId2"/>
    <sheet name="こども園 設定値" sheetId="13" state="hidden" r:id="rId3"/>
    <sheet name="こども園 本単価表" sheetId="9" state="hidden" r:id="rId4"/>
    <sheet name="こども園 本単価表②" sheetId="10" state="hidden" r:id="rId5"/>
    <sheet name="積算表（保育）" sheetId="5" r:id="rId6"/>
    <sheet name="保育 設定値" sheetId="14" state="hidden" r:id="rId7"/>
    <sheet name="保育単価表" sheetId="11" state="hidden" r:id="rId8"/>
    <sheet name="保育単価表②" sheetId="12" state="hidden" r:id="rId9"/>
    <sheet name="審査用" sheetId="15" state="hidden" r:id="rId10"/>
  </sheets>
  <definedNames>
    <definedName name="_Fill" localSheetId="1" hidden="1">#REF!</definedName>
    <definedName name="_Fill" hidden="1">#REF!</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3">'こども園 本単価表'!$B$1:$FF$53</definedName>
    <definedName name="_xlnm.Print_Area" localSheetId="4">'こども園 本単価表②'!$A$1:$AG$54</definedName>
    <definedName name="_xlnm.Print_Area" localSheetId="5">'積算表（保育）'!$A$1:$AG$73</definedName>
    <definedName name="_xlnm.Print_Area" localSheetId="7">保育単価表!$B$1:$EY$99</definedName>
    <definedName name="_xlnm.Print_Area" localSheetId="8">保育単価表②!$A$1:$AG$55</definedName>
    <definedName name="_xlnm.Print_Titles" localSheetId="3">'こども園 本単価表'!$B:$E,'こども園 本単価表'!$1:$7</definedName>
    <definedName name="_xlnm.Print_Titles" localSheetId="7">保育単価表!$B:$E,保育単価表!$1:$7</definedName>
    <definedName name="加算率C">'こども園 設定値'!$R$8:$AE$53</definedName>
    <definedName name="教育実施月数">'こども園 設定値'!$G$11:$G$22</definedName>
    <definedName name="教育単価表">'こども園 本単価表'!$A$8:$FF$53</definedName>
    <definedName name="教育定員">'こども園 設定値'!$C$11:$D$33</definedName>
    <definedName name="土日閉所">'保育 設定値'!$J$11:$J$15</definedName>
    <definedName name="平均勤続年数">加算区分!$B$3:$F$14</definedName>
    <definedName name="保育加算率C">'保育 設定値'!$R$8:$AB$99</definedName>
    <definedName name="保育実施月数">'保育 設定値'!$G$11:$G$22</definedName>
    <definedName name="保育実施年月">'保育 設定値'!$G$11:$G$22</definedName>
    <definedName name="保育単価表">保育単価表!$A$8:$EY$99</definedName>
    <definedName name="保育定員">'保育 設定値'!$C$11:$D$33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5" l="1"/>
  <c r="B9" i="15"/>
  <c r="B6" i="15"/>
  <c r="BK17" i="14"/>
  <c r="Y52" i="13"/>
  <c r="Y50" i="13"/>
  <c r="Y48" i="13"/>
  <c r="Y46" i="13"/>
  <c r="Y44" i="13"/>
  <c r="Y42" i="13"/>
  <c r="Y40" i="13"/>
  <c r="Y38" i="13"/>
  <c r="Y16" i="13"/>
  <c r="Y14" i="13"/>
  <c r="Y12" i="13"/>
  <c r="Y10" i="13"/>
  <c r="Y8" i="13"/>
  <c r="Y9" i="13" s="1"/>
  <c r="Y18" i="13"/>
  <c r="Y36" i="13"/>
  <c r="Y34" i="13"/>
  <c r="Y32" i="13"/>
  <c r="Y30" i="13"/>
  <c r="Y28" i="13"/>
  <c r="Y29" i="13" s="1"/>
  <c r="Y26" i="13"/>
  <c r="Y24" i="13"/>
  <c r="Y25" i="13" s="1"/>
  <c r="Y22" i="13"/>
  <c r="Y23" i="13" s="1"/>
  <c r="Y20" i="13"/>
  <c r="Y21" i="13" s="1"/>
  <c r="G16" i="5" l="1"/>
  <c r="BK16" i="14" l="1"/>
  <c r="AE44" i="5"/>
  <c r="AC44" i="5"/>
  <c r="U41" i="1"/>
  <c r="AC41" i="1"/>
  <c r="AA44" i="5"/>
  <c r="Y44" i="5"/>
  <c r="Q16" i="5"/>
  <c r="BI16" i="14"/>
  <c r="BG16" i="14"/>
  <c r="BE16" i="14"/>
  <c r="BC16" i="14"/>
  <c r="BA16" i="14"/>
  <c r="AS33" i="13"/>
  <c r="AS32" i="13"/>
  <c r="AS31" i="13"/>
  <c r="AS30" i="13"/>
  <c r="AS25" i="14"/>
  <c r="AY16" i="14"/>
  <c r="AS16" i="14"/>
  <c r="AW16" i="14"/>
  <c r="AU16" i="14"/>
  <c r="BK14" i="14"/>
  <c r="BI14" i="14"/>
  <c r="BG13" i="14"/>
  <c r="BE13" i="14"/>
  <c r="AY15" i="14"/>
  <c r="AW15" i="14"/>
  <c r="S12" i="14"/>
  <c r="T12" i="14"/>
  <c r="S13" i="14"/>
  <c r="T13" i="14"/>
  <c r="S14" i="14"/>
  <c r="T14" i="14"/>
  <c r="S15" i="14"/>
  <c r="T15" i="14"/>
  <c r="S16" i="14"/>
  <c r="T16" i="14"/>
  <c r="S17" i="14"/>
  <c r="T17" i="14"/>
  <c r="S18" i="14"/>
  <c r="T18" i="14"/>
  <c r="S19" i="14"/>
  <c r="T19" i="14"/>
  <c r="S20" i="14"/>
  <c r="T20" i="14"/>
  <c r="S21" i="14"/>
  <c r="T21" i="14"/>
  <c r="S22" i="14"/>
  <c r="T22" i="14"/>
  <c r="S23" i="14"/>
  <c r="T23" i="14"/>
  <c r="S24" i="14"/>
  <c r="T24" i="14"/>
  <c r="S25" i="14"/>
  <c r="T25" i="14"/>
  <c r="S26" i="14"/>
  <c r="T26" i="14"/>
  <c r="S27" i="14"/>
  <c r="T27" i="14"/>
  <c r="S28" i="14"/>
  <c r="T28" i="14"/>
  <c r="S29" i="14"/>
  <c r="T29" i="14"/>
  <c r="S30" i="14"/>
  <c r="T30" i="14"/>
  <c r="S31" i="14"/>
  <c r="T31" i="14"/>
  <c r="S32" i="14"/>
  <c r="T32" i="14"/>
  <c r="S33" i="14"/>
  <c r="T33" i="14"/>
  <c r="S34" i="14"/>
  <c r="T34" i="14"/>
  <c r="S35" i="14"/>
  <c r="T35" i="14"/>
  <c r="S36" i="14"/>
  <c r="T36" i="14"/>
  <c r="S37" i="14"/>
  <c r="T37" i="14"/>
  <c r="S38" i="14"/>
  <c r="T38" i="14"/>
  <c r="S39" i="14"/>
  <c r="T39" i="14"/>
  <c r="S40" i="14"/>
  <c r="T40" i="14"/>
  <c r="S41" i="14"/>
  <c r="T41" i="14"/>
  <c r="S42" i="14"/>
  <c r="T42" i="14"/>
  <c r="S43" i="14"/>
  <c r="T43" i="14"/>
  <c r="S44" i="14"/>
  <c r="T44" i="14"/>
  <c r="S45" i="14"/>
  <c r="T45" i="14"/>
  <c r="S46" i="14"/>
  <c r="T46" i="14"/>
  <c r="S47" i="14"/>
  <c r="T47" i="14"/>
  <c r="S48" i="14"/>
  <c r="T48" i="14"/>
  <c r="S49" i="14"/>
  <c r="T49" i="14"/>
  <c r="S50" i="14"/>
  <c r="T50" i="14"/>
  <c r="S51" i="14"/>
  <c r="T51" i="14"/>
  <c r="S52" i="14"/>
  <c r="T52" i="14"/>
  <c r="S53" i="14"/>
  <c r="T53" i="14"/>
  <c r="S54" i="14"/>
  <c r="T54" i="14"/>
  <c r="S55" i="14"/>
  <c r="T55" i="14"/>
  <c r="S56" i="14"/>
  <c r="T56" i="14"/>
  <c r="S57" i="14"/>
  <c r="T57" i="14"/>
  <c r="S58" i="14"/>
  <c r="T58" i="14"/>
  <c r="S59" i="14"/>
  <c r="T59" i="14"/>
  <c r="S60" i="14"/>
  <c r="T60" i="14"/>
  <c r="S61" i="14"/>
  <c r="T61" i="14"/>
  <c r="S62" i="14"/>
  <c r="T62" i="14"/>
  <c r="S63" i="14"/>
  <c r="T63" i="14"/>
  <c r="S64" i="14"/>
  <c r="T64" i="14"/>
  <c r="S65" i="14"/>
  <c r="T65" i="14"/>
  <c r="S66" i="14"/>
  <c r="T66" i="14"/>
  <c r="S67" i="14"/>
  <c r="T67" i="14"/>
  <c r="S68" i="14"/>
  <c r="T68" i="14"/>
  <c r="S69" i="14"/>
  <c r="T69" i="14"/>
  <c r="S70" i="14"/>
  <c r="T70" i="14"/>
  <c r="S71" i="14"/>
  <c r="T71" i="14"/>
  <c r="S72" i="14"/>
  <c r="T72" i="14"/>
  <c r="S73" i="14"/>
  <c r="T73" i="14"/>
  <c r="S74" i="14"/>
  <c r="T74" i="14"/>
  <c r="S75" i="14"/>
  <c r="T75" i="14"/>
  <c r="S76" i="14"/>
  <c r="T76" i="14"/>
  <c r="S77" i="14"/>
  <c r="T77" i="14"/>
  <c r="S78" i="14"/>
  <c r="T78" i="14"/>
  <c r="S79" i="14"/>
  <c r="T79" i="14"/>
  <c r="S80" i="14"/>
  <c r="T80" i="14"/>
  <c r="S81" i="14"/>
  <c r="T81" i="14"/>
  <c r="S82" i="14"/>
  <c r="T82" i="14"/>
  <c r="S83" i="14"/>
  <c r="T83" i="14"/>
  <c r="S84" i="14"/>
  <c r="T84" i="14"/>
  <c r="S85" i="14"/>
  <c r="T85" i="14"/>
  <c r="S86" i="14"/>
  <c r="T86" i="14"/>
  <c r="S87" i="14"/>
  <c r="T87" i="14"/>
  <c r="S88" i="14"/>
  <c r="T88" i="14"/>
  <c r="S89" i="14"/>
  <c r="T89" i="14"/>
  <c r="S90" i="14"/>
  <c r="T90" i="14"/>
  <c r="S91" i="14"/>
  <c r="T91" i="14"/>
  <c r="S92" i="14"/>
  <c r="T92" i="14"/>
  <c r="S93" i="14"/>
  <c r="T93" i="14"/>
  <c r="S94" i="14"/>
  <c r="T94" i="14"/>
  <c r="S95" i="14"/>
  <c r="T95" i="14"/>
  <c r="S96" i="14"/>
  <c r="T96" i="14"/>
  <c r="S97" i="14"/>
  <c r="T97" i="14"/>
  <c r="S98" i="14"/>
  <c r="T98" i="14"/>
  <c r="S99" i="14"/>
  <c r="T99" i="14"/>
  <c r="T8" i="14"/>
  <c r="T9" i="14"/>
  <c r="T10" i="14"/>
  <c r="T11" i="14"/>
  <c r="BE27" i="13"/>
  <c r="BE22" i="13"/>
  <c r="AE65" i="5"/>
  <c r="Q65" i="5"/>
  <c r="AS46" i="14" l="1"/>
  <c r="AS45" i="14"/>
  <c r="AS40" i="13"/>
  <c r="AS39" i="13"/>
  <c r="M50" i="1" l="1"/>
  <c r="M53" i="5"/>
  <c r="Y43" i="1"/>
  <c r="BE23" i="13" s="1"/>
  <c r="AC43" i="1"/>
  <c r="BI23" i="13" s="1"/>
  <c r="O26" i="14"/>
  <c r="O25" i="14"/>
  <c r="AS43" i="14" s="1"/>
  <c r="U43" i="1"/>
  <c r="BA23" i="13" s="1"/>
  <c r="U38" i="1"/>
  <c r="AS38" i="14"/>
  <c r="X12" i="14" l="1"/>
  <c r="X13" i="14" s="1"/>
  <c r="X14" i="14" s="1"/>
  <c r="X15" i="14" s="1"/>
  <c r="X16" i="14"/>
  <c r="X17" i="14" s="1"/>
  <c r="X18" i="14" s="1"/>
  <c r="X19" i="14" s="1"/>
  <c r="X20" i="14"/>
  <c r="X21" i="14" s="1"/>
  <c r="X22" i="14" s="1"/>
  <c r="X23" i="14" s="1"/>
  <c r="X24" i="14"/>
  <c r="X25" i="14" s="1"/>
  <c r="X26" i="14" s="1"/>
  <c r="X27" i="14" s="1"/>
  <c r="X28" i="14"/>
  <c r="X29" i="14" s="1"/>
  <c r="X30" i="14" s="1"/>
  <c r="X31" i="14" s="1"/>
  <c r="X32" i="14"/>
  <c r="X33" i="14" s="1"/>
  <c r="X34" i="14" s="1"/>
  <c r="X35" i="14" s="1"/>
  <c r="X36" i="14"/>
  <c r="X37" i="14" s="1"/>
  <c r="X38" i="14" s="1"/>
  <c r="X39" i="14" s="1"/>
  <c r="X40" i="14"/>
  <c r="X41" i="14" s="1"/>
  <c r="X42" i="14" s="1"/>
  <c r="X43" i="14" s="1"/>
  <c r="X44" i="14"/>
  <c r="X45" i="14" s="1"/>
  <c r="X46" i="14" s="1"/>
  <c r="X47" i="14" s="1"/>
  <c r="X48" i="14"/>
  <c r="X49" i="14" s="1"/>
  <c r="X50" i="14" s="1"/>
  <c r="X51" i="14" s="1"/>
  <c r="X52" i="14"/>
  <c r="X53" i="14" s="1"/>
  <c r="X54" i="14" s="1"/>
  <c r="X55" i="14" s="1"/>
  <c r="X56" i="14"/>
  <c r="X57" i="14" s="1"/>
  <c r="X58" i="14" s="1"/>
  <c r="X59" i="14" s="1"/>
  <c r="X60" i="14"/>
  <c r="X61" i="14" s="1"/>
  <c r="X62" i="14" s="1"/>
  <c r="X63" i="14" s="1"/>
  <c r="X64" i="14"/>
  <c r="X65" i="14" s="1"/>
  <c r="X66" i="14" s="1"/>
  <c r="X67" i="14" s="1"/>
  <c r="X68" i="14"/>
  <c r="X69" i="14" s="1"/>
  <c r="X70" i="14" s="1"/>
  <c r="X71" i="14" s="1"/>
  <c r="X72" i="14"/>
  <c r="X73" i="14" s="1"/>
  <c r="X74" i="14" s="1"/>
  <c r="X75" i="14" s="1"/>
  <c r="X76" i="14"/>
  <c r="X77" i="14" s="1"/>
  <c r="X78" i="14" s="1"/>
  <c r="X79" i="14" s="1"/>
  <c r="X80" i="14"/>
  <c r="X81" i="14" s="1"/>
  <c r="X82" i="14" s="1"/>
  <c r="X83" i="14" s="1"/>
  <c r="X84" i="14"/>
  <c r="X85" i="14" s="1"/>
  <c r="X86" i="14" s="1"/>
  <c r="X87" i="14" s="1"/>
  <c r="X88" i="14"/>
  <c r="X89" i="14" s="1"/>
  <c r="X90" i="14" s="1"/>
  <c r="X91" i="14" s="1"/>
  <c r="X92" i="14"/>
  <c r="X93" i="14" s="1"/>
  <c r="X94" i="14" s="1"/>
  <c r="X95" i="14" s="1"/>
  <c r="X96" i="14"/>
  <c r="X97" i="14" s="1"/>
  <c r="X98" i="14" s="1"/>
  <c r="X99" i="14" s="1"/>
  <c r="V12" i="14"/>
  <c r="W12" i="14"/>
  <c r="Y12" i="14"/>
  <c r="Y13" i="14" s="1"/>
  <c r="Y14" i="14" s="1"/>
  <c r="Y15" i="14" s="1"/>
  <c r="Z12" i="14"/>
  <c r="Z13" i="14" s="1"/>
  <c r="Z14" i="14" s="1"/>
  <c r="Z15" i="14" s="1"/>
  <c r="AA12" i="14"/>
  <c r="AA13" i="14" s="1"/>
  <c r="AA14" i="14" s="1"/>
  <c r="AA15" i="14" s="1"/>
  <c r="AB12" i="14"/>
  <c r="AB13" i="14" s="1"/>
  <c r="AB14" i="14" s="1"/>
  <c r="AB15" i="14" s="1"/>
  <c r="U13" i="14"/>
  <c r="V13" i="14"/>
  <c r="W13" i="14"/>
  <c r="U14" i="14"/>
  <c r="V14" i="14"/>
  <c r="W14" i="14"/>
  <c r="U15" i="14"/>
  <c r="V15" i="14"/>
  <c r="W15" i="14"/>
  <c r="V16" i="14"/>
  <c r="W16" i="14"/>
  <c r="Y16" i="14"/>
  <c r="Y17" i="14" s="1"/>
  <c r="Y18" i="14" s="1"/>
  <c r="Y19" i="14" s="1"/>
  <c r="Z16" i="14"/>
  <c r="Z17" i="14" s="1"/>
  <c r="Z18" i="14" s="1"/>
  <c r="Z19" i="14" s="1"/>
  <c r="AA16" i="14"/>
  <c r="AA17" i="14" s="1"/>
  <c r="AA18" i="14" s="1"/>
  <c r="AA19" i="14" s="1"/>
  <c r="AB16" i="14"/>
  <c r="AB17" i="14" s="1"/>
  <c r="AB18" i="14" s="1"/>
  <c r="AB19" i="14" s="1"/>
  <c r="U17" i="14"/>
  <c r="V17" i="14"/>
  <c r="W17" i="14"/>
  <c r="U18" i="14"/>
  <c r="V18" i="14"/>
  <c r="W18" i="14"/>
  <c r="U19" i="14"/>
  <c r="V19" i="14"/>
  <c r="W19" i="14"/>
  <c r="V20" i="14"/>
  <c r="W20" i="14"/>
  <c r="Y20" i="14"/>
  <c r="Y21" i="14" s="1"/>
  <c r="Y22" i="14" s="1"/>
  <c r="Y23" i="14" s="1"/>
  <c r="Z20" i="14"/>
  <c r="Z21" i="14" s="1"/>
  <c r="Z22" i="14" s="1"/>
  <c r="Z23" i="14" s="1"/>
  <c r="AA20" i="14"/>
  <c r="AA21" i="14" s="1"/>
  <c r="AA22" i="14" s="1"/>
  <c r="AA23" i="14" s="1"/>
  <c r="AB20" i="14"/>
  <c r="AB21" i="14" s="1"/>
  <c r="AB22" i="14" s="1"/>
  <c r="AB23" i="14" s="1"/>
  <c r="U21" i="14"/>
  <c r="V21" i="14"/>
  <c r="W21" i="14"/>
  <c r="U22" i="14"/>
  <c r="V22" i="14"/>
  <c r="W22" i="14"/>
  <c r="U23" i="14"/>
  <c r="V23" i="14"/>
  <c r="W23" i="14"/>
  <c r="V24" i="14"/>
  <c r="W24" i="14"/>
  <c r="Y24" i="14"/>
  <c r="Y25" i="14" s="1"/>
  <c r="Y26" i="14" s="1"/>
  <c r="Y27" i="14" s="1"/>
  <c r="Z24" i="14"/>
  <c r="Z25" i="14" s="1"/>
  <c r="Z26" i="14" s="1"/>
  <c r="Z27" i="14" s="1"/>
  <c r="AA24" i="14"/>
  <c r="AA25" i="14" s="1"/>
  <c r="AA26" i="14" s="1"/>
  <c r="AA27" i="14" s="1"/>
  <c r="AB24" i="14"/>
  <c r="AB25" i="14" s="1"/>
  <c r="AB26" i="14" s="1"/>
  <c r="AB27" i="14" s="1"/>
  <c r="U25" i="14"/>
  <c r="V25" i="14"/>
  <c r="W25" i="14"/>
  <c r="U26" i="14"/>
  <c r="V26" i="14"/>
  <c r="W26" i="14"/>
  <c r="U27" i="14"/>
  <c r="V27" i="14"/>
  <c r="W27" i="14"/>
  <c r="V28" i="14"/>
  <c r="W28" i="14"/>
  <c r="Y28" i="14"/>
  <c r="Y29" i="14" s="1"/>
  <c r="Y30" i="14" s="1"/>
  <c r="Y31" i="14" s="1"/>
  <c r="Z28" i="14"/>
  <c r="Z29" i="14" s="1"/>
  <c r="Z30" i="14" s="1"/>
  <c r="Z31" i="14" s="1"/>
  <c r="AA28" i="14"/>
  <c r="AA29" i="14" s="1"/>
  <c r="AA30" i="14" s="1"/>
  <c r="AA31" i="14" s="1"/>
  <c r="AB28" i="14"/>
  <c r="AB29" i="14" s="1"/>
  <c r="AB30" i="14" s="1"/>
  <c r="AB31" i="14" s="1"/>
  <c r="U29" i="14"/>
  <c r="V29" i="14"/>
  <c r="W29" i="14"/>
  <c r="U30" i="14"/>
  <c r="V30" i="14"/>
  <c r="W30" i="14"/>
  <c r="U31" i="14"/>
  <c r="V31" i="14"/>
  <c r="W31" i="14"/>
  <c r="V32" i="14"/>
  <c r="W32" i="14"/>
  <c r="Y32" i="14"/>
  <c r="Y33" i="14" s="1"/>
  <c r="Y34" i="14" s="1"/>
  <c r="Y35" i="14" s="1"/>
  <c r="Z32" i="14"/>
  <c r="Z33" i="14" s="1"/>
  <c r="Z34" i="14" s="1"/>
  <c r="Z35" i="14" s="1"/>
  <c r="AA32" i="14"/>
  <c r="AA33" i="14" s="1"/>
  <c r="AA34" i="14" s="1"/>
  <c r="AA35" i="14" s="1"/>
  <c r="AB32" i="14"/>
  <c r="AB33" i="14" s="1"/>
  <c r="AB34" i="14" s="1"/>
  <c r="AB35" i="14" s="1"/>
  <c r="U33" i="14"/>
  <c r="V33" i="14"/>
  <c r="W33" i="14"/>
  <c r="U34" i="14"/>
  <c r="V34" i="14"/>
  <c r="W34" i="14"/>
  <c r="U35" i="14"/>
  <c r="V35" i="14"/>
  <c r="W35" i="14"/>
  <c r="V36" i="14"/>
  <c r="W36" i="14"/>
  <c r="Y36" i="14"/>
  <c r="Y37" i="14" s="1"/>
  <c r="Y38" i="14" s="1"/>
  <c r="Y39" i="14" s="1"/>
  <c r="Z36" i="14"/>
  <c r="Z37" i="14" s="1"/>
  <c r="Z38" i="14" s="1"/>
  <c r="Z39" i="14" s="1"/>
  <c r="AA36" i="14"/>
  <c r="AA37" i="14" s="1"/>
  <c r="AA38" i="14" s="1"/>
  <c r="AA39" i="14" s="1"/>
  <c r="AB36" i="14"/>
  <c r="AB37" i="14" s="1"/>
  <c r="AB38" i="14" s="1"/>
  <c r="AB39" i="14" s="1"/>
  <c r="U37" i="14"/>
  <c r="V37" i="14"/>
  <c r="W37" i="14"/>
  <c r="U38" i="14"/>
  <c r="V38" i="14"/>
  <c r="W38" i="14"/>
  <c r="U39" i="14"/>
  <c r="V39" i="14"/>
  <c r="W39" i="14"/>
  <c r="V40" i="14"/>
  <c r="W40" i="14"/>
  <c r="Y40" i="14"/>
  <c r="Y41" i="14" s="1"/>
  <c r="Y42" i="14" s="1"/>
  <c r="Y43" i="14" s="1"/>
  <c r="Z40" i="14"/>
  <c r="Z41" i="14" s="1"/>
  <c r="Z42" i="14" s="1"/>
  <c r="Z43" i="14" s="1"/>
  <c r="AA40" i="14"/>
  <c r="AA41" i="14" s="1"/>
  <c r="AA42" i="14" s="1"/>
  <c r="AA43" i="14" s="1"/>
  <c r="AB40" i="14"/>
  <c r="AB41" i="14" s="1"/>
  <c r="AB42" i="14" s="1"/>
  <c r="AB43" i="14" s="1"/>
  <c r="U41" i="14"/>
  <c r="V41" i="14"/>
  <c r="W41" i="14"/>
  <c r="U42" i="14"/>
  <c r="V42" i="14"/>
  <c r="W42" i="14"/>
  <c r="U43" i="14"/>
  <c r="V43" i="14"/>
  <c r="W43" i="14"/>
  <c r="V44" i="14"/>
  <c r="W44" i="14"/>
  <c r="Y44" i="14"/>
  <c r="Y45" i="14" s="1"/>
  <c r="Y46" i="14" s="1"/>
  <c r="Y47" i="14" s="1"/>
  <c r="Z44" i="14"/>
  <c r="Z45" i="14" s="1"/>
  <c r="Z46" i="14" s="1"/>
  <c r="Z47" i="14" s="1"/>
  <c r="AA44" i="14"/>
  <c r="AA45" i="14" s="1"/>
  <c r="AA46" i="14" s="1"/>
  <c r="AA47" i="14" s="1"/>
  <c r="AB44" i="14"/>
  <c r="AB45" i="14" s="1"/>
  <c r="AB46" i="14" s="1"/>
  <c r="AB47" i="14" s="1"/>
  <c r="U45" i="14"/>
  <c r="V45" i="14"/>
  <c r="W45" i="14"/>
  <c r="U46" i="14"/>
  <c r="V46" i="14"/>
  <c r="W46" i="14"/>
  <c r="U47" i="14"/>
  <c r="V47" i="14"/>
  <c r="W47" i="14"/>
  <c r="V48" i="14"/>
  <c r="W48" i="14"/>
  <c r="Y48" i="14"/>
  <c r="Y49" i="14" s="1"/>
  <c r="Y50" i="14" s="1"/>
  <c r="Y51" i="14" s="1"/>
  <c r="Z48" i="14"/>
  <c r="Z49" i="14" s="1"/>
  <c r="Z50" i="14" s="1"/>
  <c r="Z51" i="14" s="1"/>
  <c r="AA48" i="14"/>
  <c r="AA49" i="14" s="1"/>
  <c r="AA50" i="14" s="1"/>
  <c r="AA51" i="14" s="1"/>
  <c r="AB48" i="14"/>
  <c r="AB49" i="14" s="1"/>
  <c r="AB50" i="14" s="1"/>
  <c r="AB51" i="14" s="1"/>
  <c r="U49" i="14"/>
  <c r="V49" i="14"/>
  <c r="W49" i="14"/>
  <c r="U50" i="14"/>
  <c r="V50" i="14"/>
  <c r="W50" i="14"/>
  <c r="U51" i="14"/>
  <c r="V51" i="14"/>
  <c r="W51" i="14"/>
  <c r="V52" i="14"/>
  <c r="W52" i="14"/>
  <c r="Y52" i="14"/>
  <c r="Y53" i="14" s="1"/>
  <c r="Y54" i="14" s="1"/>
  <c r="Y55" i="14" s="1"/>
  <c r="Z52" i="14"/>
  <c r="Z53" i="14" s="1"/>
  <c r="Z54" i="14" s="1"/>
  <c r="Z55" i="14" s="1"/>
  <c r="AA52" i="14"/>
  <c r="AA53" i="14" s="1"/>
  <c r="AA54" i="14" s="1"/>
  <c r="AA55" i="14" s="1"/>
  <c r="AB52" i="14"/>
  <c r="AB53" i="14" s="1"/>
  <c r="AB54" i="14" s="1"/>
  <c r="AB55" i="14" s="1"/>
  <c r="U53" i="14"/>
  <c r="V53" i="14"/>
  <c r="W53" i="14"/>
  <c r="U54" i="14"/>
  <c r="V54" i="14"/>
  <c r="W54" i="14"/>
  <c r="U55" i="14"/>
  <c r="V55" i="14"/>
  <c r="W55" i="14"/>
  <c r="V56" i="14"/>
  <c r="W56" i="14"/>
  <c r="Y56" i="14"/>
  <c r="Y57" i="14" s="1"/>
  <c r="Y58" i="14" s="1"/>
  <c r="Y59" i="14" s="1"/>
  <c r="Z56" i="14"/>
  <c r="Z57" i="14" s="1"/>
  <c r="Z58" i="14" s="1"/>
  <c r="Z59" i="14" s="1"/>
  <c r="AA56" i="14"/>
  <c r="AA57" i="14" s="1"/>
  <c r="AA58" i="14" s="1"/>
  <c r="AA59" i="14" s="1"/>
  <c r="AB56" i="14"/>
  <c r="AB57" i="14" s="1"/>
  <c r="AB58" i="14" s="1"/>
  <c r="AB59" i="14" s="1"/>
  <c r="U57" i="14"/>
  <c r="V57" i="14"/>
  <c r="W57" i="14"/>
  <c r="U58" i="14"/>
  <c r="V58" i="14"/>
  <c r="W58" i="14"/>
  <c r="U59" i="14"/>
  <c r="V59" i="14"/>
  <c r="W59" i="14"/>
  <c r="V60" i="14"/>
  <c r="W60" i="14"/>
  <c r="Y60" i="14"/>
  <c r="Y61" i="14" s="1"/>
  <c r="Y62" i="14" s="1"/>
  <c r="Y63" i="14" s="1"/>
  <c r="Z60" i="14"/>
  <c r="Z61" i="14" s="1"/>
  <c r="Z62" i="14" s="1"/>
  <c r="Z63" i="14" s="1"/>
  <c r="AA60" i="14"/>
  <c r="AA61" i="14" s="1"/>
  <c r="AA62" i="14" s="1"/>
  <c r="AA63" i="14" s="1"/>
  <c r="AB60" i="14"/>
  <c r="AB61" i="14" s="1"/>
  <c r="AB62" i="14" s="1"/>
  <c r="AB63" i="14" s="1"/>
  <c r="U61" i="14"/>
  <c r="V61" i="14"/>
  <c r="W61" i="14"/>
  <c r="U62" i="14"/>
  <c r="V62" i="14"/>
  <c r="W62" i="14"/>
  <c r="U63" i="14"/>
  <c r="V63" i="14"/>
  <c r="W63" i="14"/>
  <c r="V64" i="14"/>
  <c r="W64" i="14"/>
  <c r="Y64" i="14"/>
  <c r="Y65" i="14" s="1"/>
  <c r="Y66" i="14" s="1"/>
  <c r="Y67" i="14" s="1"/>
  <c r="Z64" i="14"/>
  <c r="Z65" i="14" s="1"/>
  <c r="Z66" i="14" s="1"/>
  <c r="Z67" i="14" s="1"/>
  <c r="AA64" i="14"/>
  <c r="AA65" i="14" s="1"/>
  <c r="AA66" i="14" s="1"/>
  <c r="AA67" i="14" s="1"/>
  <c r="AB64" i="14"/>
  <c r="AB65" i="14" s="1"/>
  <c r="AB66" i="14" s="1"/>
  <c r="AB67" i="14" s="1"/>
  <c r="U65" i="14"/>
  <c r="V65" i="14"/>
  <c r="W65" i="14"/>
  <c r="U66" i="14"/>
  <c r="V66" i="14"/>
  <c r="W66" i="14"/>
  <c r="U67" i="14"/>
  <c r="V67" i="14"/>
  <c r="W67" i="14"/>
  <c r="V68" i="14"/>
  <c r="W68" i="14"/>
  <c r="Y68" i="14"/>
  <c r="Y69" i="14" s="1"/>
  <c r="Y70" i="14" s="1"/>
  <c r="Y71" i="14" s="1"/>
  <c r="Z68" i="14"/>
  <c r="Z69" i="14" s="1"/>
  <c r="Z70" i="14" s="1"/>
  <c r="Z71" i="14" s="1"/>
  <c r="AA68" i="14"/>
  <c r="AA69" i="14" s="1"/>
  <c r="AA70" i="14" s="1"/>
  <c r="AA71" i="14" s="1"/>
  <c r="AB68" i="14"/>
  <c r="AB69" i="14" s="1"/>
  <c r="AB70" i="14" s="1"/>
  <c r="AB71" i="14" s="1"/>
  <c r="U69" i="14"/>
  <c r="V69" i="14"/>
  <c r="W69" i="14"/>
  <c r="U70" i="14"/>
  <c r="V70" i="14"/>
  <c r="W70" i="14"/>
  <c r="U71" i="14"/>
  <c r="V71" i="14"/>
  <c r="W71" i="14"/>
  <c r="V72" i="14"/>
  <c r="W72" i="14"/>
  <c r="Y72" i="14"/>
  <c r="Y73" i="14" s="1"/>
  <c r="Y74" i="14" s="1"/>
  <c r="Y75" i="14" s="1"/>
  <c r="Z72" i="14"/>
  <c r="Z73" i="14" s="1"/>
  <c r="Z74" i="14" s="1"/>
  <c r="Z75" i="14" s="1"/>
  <c r="AA72" i="14"/>
  <c r="AA73" i="14" s="1"/>
  <c r="AA74" i="14" s="1"/>
  <c r="AA75" i="14" s="1"/>
  <c r="AB72" i="14"/>
  <c r="AB73" i="14" s="1"/>
  <c r="AB74" i="14" s="1"/>
  <c r="AB75" i="14" s="1"/>
  <c r="U73" i="14"/>
  <c r="V73" i="14"/>
  <c r="W73" i="14"/>
  <c r="U74" i="14"/>
  <c r="V74" i="14"/>
  <c r="W74" i="14"/>
  <c r="U75" i="14"/>
  <c r="V75" i="14"/>
  <c r="W75" i="14"/>
  <c r="V76" i="14"/>
  <c r="W76" i="14"/>
  <c r="Y76" i="14"/>
  <c r="Y77" i="14" s="1"/>
  <c r="Y78" i="14" s="1"/>
  <c r="Y79" i="14" s="1"/>
  <c r="Z76" i="14"/>
  <c r="Z77" i="14" s="1"/>
  <c r="Z78" i="14" s="1"/>
  <c r="Z79" i="14" s="1"/>
  <c r="AA76" i="14"/>
  <c r="AA77" i="14" s="1"/>
  <c r="AA78" i="14" s="1"/>
  <c r="AA79" i="14" s="1"/>
  <c r="AB76" i="14"/>
  <c r="AB77" i="14" s="1"/>
  <c r="AB78" i="14" s="1"/>
  <c r="AB79" i="14" s="1"/>
  <c r="U77" i="14"/>
  <c r="V77" i="14"/>
  <c r="W77" i="14"/>
  <c r="U78" i="14"/>
  <c r="V78" i="14"/>
  <c r="W78" i="14"/>
  <c r="U79" i="14"/>
  <c r="V79" i="14"/>
  <c r="W79" i="14"/>
  <c r="V80" i="14"/>
  <c r="W80" i="14"/>
  <c r="Y80" i="14"/>
  <c r="Y81" i="14" s="1"/>
  <c r="Y82" i="14" s="1"/>
  <c r="Y83" i="14" s="1"/>
  <c r="Z80" i="14"/>
  <c r="Z81" i="14" s="1"/>
  <c r="Z82" i="14" s="1"/>
  <c r="Z83" i="14" s="1"/>
  <c r="AA80" i="14"/>
  <c r="AA81" i="14" s="1"/>
  <c r="AA82" i="14" s="1"/>
  <c r="AA83" i="14" s="1"/>
  <c r="AB80" i="14"/>
  <c r="AB81" i="14" s="1"/>
  <c r="AB82" i="14" s="1"/>
  <c r="AB83" i="14" s="1"/>
  <c r="U81" i="14"/>
  <c r="V81" i="14"/>
  <c r="W81" i="14"/>
  <c r="U82" i="14"/>
  <c r="V82" i="14"/>
  <c r="W82" i="14"/>
  <c r="U83" i="14"/>
  <c r="V83" i="14"/>
  <c r="W83" i="14"/>
  <c r="V84" i="14"/>
  <c r="W84" i="14"/>
  <c r="Y84" i="14"/>
  <c r="Y85" i="14" s="1"/>
  <c r="Y86" i="14" s="1"/>
  <c r="Y87" i="14" s="1"/>
  <c r="Z84" i="14"/>
  <c r="Z85" i="14" s="1"/>
  <c r="Z86" i="14" s="1"/>
  <c r="Z87" i="14" s="1"/>
  <c r="AA84" i="14"/>
  <c r="AA85" i="14" s="1"/>
  <c r="AA86" i="14" s="1"/>
  <c r="AA87" i="14" s="1"/>
  <c r="AB84" i="14"/>
  <c r="AB85" i="14" s="1"/>
  <c r="AB86" i="14" s="1"/>
  <c r="AB87" i="14" s="1"/>
  <c r="U85" i="14"/>
  <c r="V85" i="14"/>
  <c r="W85" i="14"/>
  <c r="U86" i="14"/>
  <c r="V86" i="14"/>
  <c r="W86" i="14"/>
  <c r="U87" i="14"/>
  <c r="V87" i="14"/>
  <c r="W87" i="14"/>
  <c r="V88" i="14"/>
  <c r="W88" i="14"/>
  <c r="Y88" i="14"/>
  <c r="Y89" i="14" s="1"/>
  <c r="Y90" i="14" s="1"/>
  <c r="Y91" i="14" s="1"/>
  <c r="Z88" i="14"/>
  <c r="Z89" i="14" s="1"/>
  <c r="Z90" i="14" s="1"/>
  <c r="Z91" i="14" s="1"/>
  <c r="AA88" i="14"/>
  <c r="AA89" i="14" s="1"/>
  <c r="AA90" i="14" s="1"/>
  <c r="AA91" i="14" s="1"/>
  <c r="AB88" i="14"/>
  <c r="AB89" i="14" s="1"/>
  <c r="AB90" i="14" s="1"/>
  <c r="AB91" i="14" s="1"/>
  <c r="U89" i="14"/>
  <c r="V89" i="14"/>
  <c r="W89" i="14"/>
  <c r="U90" i="14"/>
  <c r="V90" i="14"/>
  <c r="W90" i="14"/>
  <c r="U91" i="14"/>
  <c r="V91" i="14"/>
  <c r="W91" i="14"/>
  <c r="V92" i="14"/>
  <c r="W92" i="14"/>
  <c r="Y92" i="14"/>
  <c r="Y93" i="14" s="1"/>
  <c r="Y94" i="14" s="1"/>
  <c r="Y95" i="14" s="1"/>
  <c r="Z92" i="14"/>
  <c r="Z93" i="14" s="1"/>
  <c r="Z94" i="14" s="1"/>
  <c r="Z95" i="14" s="1"/>
  <c r="AA92" i="14"/>
  <c r="AA93" i="14" s="1"/>
  <c r="AA94" i="14" s="1"/>
  <c r="AA95" i="14" s="1"/>
  <c r="AB92" i="14"/>
  <c r="AB93" i="14" s="1"/>
  <c r="AB94" i="14" s="1"/>
  <c r="AB95" i="14" s="1"/>
  <c r="U93" i="14"/>
  <c r="V93" i="14"/>
  <c r="W93" i="14"/>
  <c r="U94" i="14"/>
  <c r="V94" i="14"/>
  <c r="W94" i="14"/>
  <c r="U95" i="14"/>
  <c r="V95" i="14"/>
  <c r="W95" i="14"/>
  <c r="V96" i="14"/>
  <c r="W96" i="14"/>
  <c r="Y96" i="14"/>
  <c r="Y97" i="14" s="1"/>
  <c r="Y98" i="14" s="1"/>
  <c r="Y99" i="14" s="1"/>
  <c r="Z96" i="14"/>
  <c r="Z97" i="14" s="1"/>
  <c r="Z98" i="14" s="1"/>
  <c r="Z99" i="14" s="1"/>
  <c r="AA96" i="14"/>
  <c r="AA97" i="14" s="1"/>
  <c r="AA98" i="14" s="1"/>
  <c r="AA99" i="14" s="1"/>
  <c r="AB96" i="14"/>
  <c r="AB97" i="14" s="1"/>
  <c r="AB98" i="14" s="1"/>
  <c r="AB99" i="14" s="1"/>
  <c r="U97" i="14"/>
  <c r="V97" i="14"/>
  <c r="W97" i="14"/>
  <c r="U98" i="14"/>
  <c r="V98" i="14"/>
  <c r="W98" i="14"/>
  <c r="U99" i="14"/>
  <c r="V99" i="14"/>
  <c r="W99" i="14"/>
  <c r="AB8" i="14"/>
  <c r="AB9" i="14" s="1"/>
  <c r="AB10" i="14" s="1"/>
  <c r="AB11" i="14" s="1"/>
  <c r="W11" i="14"/>
  <c r="V11" i="14"/>
  <c r="U11" i="14"/>
  <c r="S11" i="14"/>
  <c r="W10" i="14"/>
  <c r="V10" i="14"/>
  <c r="U10" i="14"/>
  <c r="S10" i="14"/>
  <c r="W9" i="14"/>
  <c r="V9" i="14"/>
  <c r="U9" i="14"/>
  <c r="S9" i="14"/>
  <c r="AA8" i="14"/>
  <c r="AA9" i="14" s="1"/>
  <c r="AA10" i="14" s="1"/>
  <c r="AA11" i="14" s="1"/>
  <c r="Z8" i="14"/>
  <c r="Z9" i="14" s="1"/>
  <c r="Z10" i="14" s="1"/>
  <c r="Z11" i="14" s="1"/>
  <c r="Y8" i="14"/>
  <c r="Y9" i="14" s="1"/>
  <c r="Y10" i="14" s="1"/>
  <c r="Y11" i="14" s="1"/>
  <c r="X8" i="14"/>
  <c r="X9" i="14" s="1"/>
  <c r="X10" i="14" s="1"/>
  <c r="X11" i="14" s="1"/>
  <c r="W8" i="14"/>
  <c r="V8" i="14"/>
  <c r="S8" i="14"/>
  <c r="P25" i="14"/>
  <c r="P24" i="14"/>
  <c r="P23" i="14"/>
  <c r="O24" i="14"/>
  <c r="O23" i="14"/>
  <c r="M54" i="5"/>
  <c r="AS26" i="14" l="1"/>
  <c r="BA18" i="13"/>
  <c r="AA16" i="5"/>
  <c r="AE10" i="13"/>
  <c r="AE11" i="13" s="1"/>
  <c r="AE12" i="13"/>
  <c r="AE13" i="13" s="1"/>
  <c r="AE14" i="13"/>
  <c r="AE15" i="13" s="1"/>
  <c r="AE16" i="13"/>
  <c r="AE17" i="13" s="1"/>
  <c r="AE18" i="13"/>
  <c r="AE19" i="13" s="1"/>
  <c r="AE20" i="13"/>
  <c r="AE21" i="13" s="1"/>
  <c r="AE22" i="13"/>
  <c r="AE23" i="13" s="1"/>
  <c r="AE24" i="13"/>
  <c r="AE25" i="13" s="1"/>
  <c r="AE26" i="13"/>
  <c r="AE27" i="13" s="1"/>
  <c r="AE28" i="13"/>
  <c r="AE29" i="13" s="1"/>
  <c r="AE30" i="13"/>
  <c r="AE31" i="13" s="1"/>
  <c r="AE32" i="13"/>
  <c r="AE33" i="13" s="1"/>
  <c r="AE34" i="13"/>
  <c r="AE35" i="13" s="1"/>
  <c r="AE36" i="13"/>
  <c r="AE37" i="13" s="1"/>
  <c r="AE38" i="13"/>
  <c r="AE39" i="13" s="1"/>
  <c r="AE40" i="13"/>
  <c r="AE41" i="13" s="1"/>
  <c r="AE42" i="13"/>
  <c r="AE43" i="13" s="1"/>
  <c r="AE44" i="13"/>
  <c r="AE45" i="13" s="1"/>
  <c r="AE46" i="13"/>
  <c r="AE47" i="13" s="1"/>
  <c r="AE48" i="13"/>
  <c r="AE49" i="13" s="1"/>
  <c r="AE50" i="13"/>
  <c r="AE51" i="13" s="1"/>
  <c r="AE52" i="13"/>
  <c r="AE53" i="13" s="1"/>
  <c r="AD10" i="13"/>
  <c r="AD11" i="13" s="1"/>
  <c r="AD12" i="13"/>
  <c r="AD13" i="13" s="1"/>
  <c r="AD14" i="13"/>
  <c r="AD15" i="13" s="1"/>
  <c r="AD16" i="13"/>
  <c r="AD17" i="13" s="1"/>
  <c r="AD18" i="13"/>
  <c r="AD19" i="13" s="1"/>
  <c r="AD20" i="13"/>
  <c r="AD21" i="13" s="1"/>
  <c r="AD22" i="13"/>
  <c r="AD23" i="13" s="1"/>
  <c r="AD24" i="13"/>
  <c r="AD25" i="13" s="1"/>
  <c r="AD26" i="13"/>
  <c r="AD27" i="13" s="1"/>
  <c r="AD28" i="13"/>
  <c r="AD29" i="13" s="1"/>
  <c r="AD30" i="13"/>
  <c r="AD31" i="13" s="1"/>
  <c r="AD32" i="13"/>
  <c r="AD33" i="13" s="1"/>
  <c r="AD34" i="13"/>
  <c r="AD35" i="13" s="1"/>
  <c r="AD36" i="13"/>
  <c r="AD37" i="13" s="1"/>
  <c r="AD38" i="13"/>
  <c r="AD39" i="13" s="1"/>
  <c r="AD40" i="13"/>
  <c r="AD41" i="13" s="1"/>
  <c r="AD42" i="13"/>
  <c r="AD43" i="13" s="1"/>
  <c r="AD44" i="13"/>
  <c r="AD45" i="13" s="1"/>
  <c r="AD46" i="13"/>
  <c r="AD47" i="13" s="1"/>
  <c r="AD48" i="13"/>
  <c r="AD49" i="13" s="1"/>
  <c r="AD50" i="13"/>
  <c r="AD51" i="13" s="1"/>
  <c r="AD52" i="13"/>
  <c r="AD53" i="13" s="1"/>
  <c r="AC11" i="13"/>
  <c r="AC10" i="13" s="1"/>
  <c r="AC13" i="13"/>
  <c r="AC12" i="13" s="1"/>
  <c r="AC15" i="13"/>
  <c r="AC14" i="13" s="1"/>
  <c r="AC17" i="13"/>
  <c r="AC16" i="13" s="1"/>
  <c r="AC19" i="13"/>
  <c r="AC18" i="13" s="1"/>
  <c r="AC21" i="13"/>
  <c r="AC20" i="13" s="1"/>
  <c r="AC23" i="13"/>
  <c r="AC22" i="13" s="1"/>
  <c r="AC25" i="13"/>
  <c r="AC24" i="13" s="1"/>
  <c r="AC27" i="13"/>
  <c r="AC26" i="13" s="1"/>
  <c r="AC29" i="13"/>
  <c r="AC28" i="13" s="1"/>
  <c r="AC31" i="13"/>
  <c r="AC30" i="13" s="1"/>
  <c r="AC33" i="13"/>
  <c r="AC32" i="13" s="1"/>
  <c r="AC35" i="13"/>
  <c r="AC34" i="13" s="1"/>
  <c r="AC37" i="13"/>
  <c r="AC36" i="13" s="1"/>
  <c r="AC39" i="13"/>
  <c r="AC38" i="13" s="1"/>
  <c r="AC41" i="13"/>
  <c r="AC40" i="13" s="1"/>
  <c r="AC43" i="13"/>
  <c r="AC42" i="13" s="1"/>
  <c r="AC45" i="13"/>
  <c r="AC44" i="13" s="1"/>
  <c r="AC47" i="13"/>
  <c r="AC46" i="13" s="1"/>
  <c r="AC49" i="13"/>
  <c r="AC48" i="13" s="1"/>
  <c r="AC51" i="13"/>
  <c r="AC50" i="13" s="1"/>
  <c r="AC53" i="13"/>
  <c r="AC52" i="13" s="1"/>
  <c r="AB11" i="13"/>
  <c r="AB10" i="13" s="1"/>
  <c r="AB13" i="13"/>
  <c r="AB12" i="13" s="1"/>
  <c r="AB15" i="13"/>
  <c r="AB14" i="13" s="1"/>
  <c r="AB17" i="13"/>
  <c r="AB16" i="13" s="1"/>
  <c r="AB19" i="13"/>
  <c r="AB18" i="13" s="1"/>
  <c r="AB21" i="13"/>
  <c r="AB20" i="13" s="1"/>
  <c r="AB23" i="13"/>
  <c r="AB22" i="13" s="1"/>
  <c r="AB25" i="13"/>
  <c r="AB24" i="13" s="1"/>
  <c r="AB27" i="13"/>
  <c r="AB26" i="13" s="1"/>
  <c r="AB29" i="13"/>
  <c r="AB28" i="13" s="1"/>
  <c r="AB31" i="13"/>
  <c r="AB30" i="13" s="1"/>
  <c r="AB33" i="13"/>
  <c r="AB32" i="13" s="1"/>
  <c r="AB35" i="13"/>
  <c r="AB34" i="13" s="1"/>
  <c r="AB37" i="13"/>
  <c r="AB36" i="13" s="1"/>
  <c r="AB39" i="13"/>
  <c r="AB38" i="13" s="1"/>
  <c r="AB41" i="13"/>
  <c r="AB40" i="13" s="1"/>
  <c r="AB43" i="13"/>
  <c r="AB42" i="13" s="1"/>
  <c r="AB45" i="13"/>
  <c r="AB44" i="13" s="1"/>
  <c r="AB47" i="13"/>
  <c r="AB46" i="13" s="1"/>
  <c r="AB49" i="13"/>
  <c r="AB48" i="13" s="1"/>
  <c r="AB51" i="13"/>
  <c r="AB50" i="13" s="1"/>
  <c r="AB53" i="13"/>
  <c r="AB52" i="13" s="1"/>
  <c r="AA52" i="13"/>
  <c r="AA53" i="13" s="1"/>
  <c r="AA50" i="13"/>
  <c r="AA51" i="13" s="1"/>
  <c r="AA48" i="13"/>
  <c r="AA49" i="13" s="1"/>
  <c r="AA46" i="13"/>
  <c r="AA47" i="13" s="1"/>
  <c r="AA44" i="13"/>
  <c r="AA45" i="13" s="1"/>
  <c r="AA42" i="13"/>
  <c r="AA43" i="13" s="1"/>
  <c r="AA40" i="13"/>
  <c r="AA41" i="13" s="1"/>
  <c r="AA38" i="13"/>
  <c r="AA39" i="13" s="1"/>
  <c r="AA36" i="13"/>
  <c r="AA37" i="13" s="1"/>
  <c r="AA34" i="13"/>
  <c r="AA35" i="13" s="1"/>
  <c r="AA32" i="13"/>
  <c r="AA33" i="13" s="1"/>
  <c r="AA30" i="13"/>
  <c r="AA31" i="13" s="1"/>
  <c r="AA28" i="13"/>
  <c r="AA29" i="13" s="1"/>
  <c r="AA26" i="13"/>
  <c r="AA27" i="13" s="1"/>
  <c r="AA24" i="13"/>
  <c r="AA25" i="13" s="1"/>
  <c r="AA22" i="13"/>
  <c r="AA23" i="13" s="1"/>
  <c r="AA20" i="13"/>
  <c r="AA21" i="13" s="1"/>
  <c r="AA18" i="13"/>
  <c r="AA19" i="13" s="1"/>
  <c r="AA16" i="13"/>
  <c r="AA17" i="13" s="1"/>
  <c r="AA14" i="13"/>
  <c r="AA15" i="13" s="1"/>
  <c r="AA12" i="13"/>
  <c r="AA13" i="13" s="1"/>
  <c r="AA10" i="13"/>
  <c r="AA11" i="13" s="1"/>
  <c r="AA8" i="13"/>
  <c r="AA9" i="13" s="1"/>
  <c r="Z52" i="13"/>
  <c r="Z53" i="13" s="1"/>
  <c r="Z50" i="13"/>
  <c r="Z51" i="13" s="1"/>
  <c r="Z48" i="13"/>
  <c r="Z49" i="13" s="1"/>
  <c r="Z46" i="13"/>
  <c r="Z47" i="13" s="1"/>
  <c r="Z44" i="13"/>
  <c r="Z45" i="13" s="1"/>
  <c r="Z42" i="13"/>
  <c r="Z43" i="13" s="1"/>
  <c r="Z40" i="13"/>
  <c r="Z41" i="13" s="1"/>
  <c r="Z38" i="13"/>
  <c r="Z39" i="13" s="1"/>
  <c r="Z36" i="13"/>
  <c r="Z37" i="13" s="1"/>
  <c r="Z34" i="13"/>
  <c r="Z35" i="13" s="1"/>
  <c r="Z32" i="13"/>
  <c r="Z33" i="13" s="1"/>
  <c r="Z30" i="13"/>
  <c r="Z31" i="13" s="1"/>
  <c r="Z28" i="13"/>
  <c r="Z29" i="13" s="1"/>
  <c r="Z26" i="13"/>
  <c r="Z27" i="13" s="1"/>
  <c r="Z24" i="13"/>
  <c r="Z25" i="13" s="1"/>
  <c r="Z22" i="13"/>
  <c r="Z23" i="13" s="1"/>
  <c r="Z20" i="13"/>
  <c r="Z21" i="13" s="1"/>
  <c r="Z18" i="13"/>
  <c r="Z19" i="13" s="1"/>
  <c r="Z16" i="13"/>
  <c r="Z17" i="13" s="1"/>
  <c r="Z14" i="13"/>
  <c r="Z15" i="13" s="1"/>
  <c r="Z12" i="13"/>
  <c r="Z13" i="13" s="1"/>
  <c r="Z10" i="13"/>
  <c r="Z11" i="13" s="1"/>
  <c r="Z8" i="13"/>
  <c r="Z9" i="13" s="1"/>
  <c r="Y53" i="13"/>
  <c r="Y51" i="13"/>
  <c r="Y49" i="13"/>
  <c r="Y47" i="13"/>
  <c r="Y45" i="13"/>
  <c r="Y43" i="13"/>
  <c r="Y41" i="13"/>
  <c r="Y39" i="13"/>
  <c r="Y37" i="13"/>
  <c r="Y35" i="13"/>
  <c r="Y33" i="13"/>
  <c r="Y31" i="13"/>
  <c r="Y27" i="13"/>
  <c r="Y19" i="13"/>
  <c r="Y17" i="13"/>
  <c r="Y15" i="13"/>
  <c r="Y13" i="13"/>
  <c r="Y11" i="13"/>
  <c r="T10" i="13"/>
  <c r="T11" i="13" s="1"/>
  <c r="T12" i="13"/>
  <c r="T13" i="13" s="1"/>
  <c r="T14" i="13"/>
  <c r="T15" i="13" s="1"/>
  <c r="T16" i="13"/>
  <c r="T17" i="13" s="1"/>
  <c r="T18" i="13"/>
  <c r="T19" i="13" s="1"/>
  <c r="T20" i="13"/>
  <c r="T21" i="13" s="1"/>
  <c r="T22" i="13"/>
  <c r="T23" i="13" s="1"/>
  <c r="T24" i="13"/>
  <c r="T25" i="13" s="1"/>
  <c r="T26" i="13"/>
  <c r="T27" i="13" s="1"/>
  <c r="T28" i="13"/>
  <c r="T29" i="13" s="1"/>
  <c r="T30" i="13"/>
  <c r="T31" i="13" s="1"/>
  <c r="T32" i="13"/>
  <c r="T33" i="13" s="1"/>
  <c r="T34" i="13"/>
  <c r="T35" i="13" s="1"/>
  <c r="T36" i="13"/>
  <c r="T37" i="13" s="1"/>
  <c r="T38" i="13"/>
  <c r="T39" i="13" s="1"/>
  <c r="T40" i="13"/>
  <c r="T41" i="13" s="1"/>
  <c r="T42" i="13"/>
  <c r="T43" i="13" s="1"/>
  <c r="T44" i="13"/>
  <c r="T45" i="13" s="1"/>
  <c r="T46" i="13"/>
  <c r="T47" i="13" s="1"/>
  <c r="T48" i="13"/>
  <c r="T49" i="13" s="1"/>
  <c r="T50" i="13"/>
  <c r="T51" i="13" s="1"/>
  <c r="T52" i="13"/>
  <c r="T53" i="13" s="1"/>
  <c r="S9" i="13"/>
  <c r="U9" i="13"/>
  <c r="V9" i="13"/>
  <c r="W9" i="13"/>
  <c r="X9" i="13"/>
  <c r="AB9" i="13"/>
  <c r="AB8" i="13" s="1"/>
  <c r="AC9" i="13"/>
  <c r="AC8" i="13" s="1"/>
  <c r="S10" i="13"/>
  <c r="U10" i="13"/>
  <c r="V10" i="13"/>
  <c r="W10" i="13"/>
  <c r="X10" i="13"/>
  <c r="S11" i="13"/>
  <c r="U11" i="13"/>
  <c r="V11" i="13"/>
  <c r="W11" i="13"/>
  <c r="X11" i="13"/>
  <c r="S12" i="13"/>
  <c r="U12" i="13"/>
  <c r="V12" i="13"/>
  <c r="W12" i="13"/>
  <c r="X12" i="13"/>
  <c r="S13" i="13"/>
  <c r="U13" i="13"/>
  <c r="V13" i="13"/>
  <c r="W13" i="13"/>
  <c r="X13" i="13"/>
  <c r="S14" i="13"/>
  <c r="U14" i="13"/>
  <c r="V14" i="13"/>
  <c r="W14" i="13"/>
  <c r="X14" i="13"/>
  <c r="S15" i="13"/>
  <c r="U15" i="13"/>
  <c r="V15" i="13"/>
  <c r="W15" i="13"/>
  <c r="X15" i="13"/>
  <c r="S16" i="13"/>
  <c r="U16" i="13"/>
  <c r="V16" i="13"/>
  <c r="W16" i="13"/>
  <c r="X16" i="13"/>
  <c r="S17" i="13"/>
  <c r="U17" i="13"/>
  <c r="V17" i="13"/>
  <c r="W17" i="13"/>
  <c r="X17" i="13"/>
  <c r="S18" i="13"/>
  <c r="U18" i="13"/>
  <c r="V18" i="13"/>
  <c r="W18" i="13"/>
  <c r="X18" i="13"/>
  <c r="S19" i="13"/>
  <c r="U19" i="13"/>
  <c r="V19" i="13"/>
  <c r="W19" i="13"/>
  <c r="X19" i="13"/>
  <c r="S20" i="13"/>
  <c r="U20" i="13"/>
  <c r="V20" i="13"/>
  <c r="W20" i="13"/>
  <c r="X20" i="13"/>
  <c r="S21" i="13"/>
  <c r="U21" i="13"/>
  <c r="V21" i="13"/>
  <c r="W21" i="13"/>
  <c r="X21" i="13"/>
  <c r="S22" i="13"/>
  <c r="U22" i="13"/>
  <c r="V22" i="13"/>
  <c r="W22" i="13"/>
  <c r="X22" i="13"/>
  <c r="S23" i="13"/>
  <c r="U23" i="13"/>
  <c r="V23" i="13"/>
  <c r="W23" i="13"/>
  <c r="X23" i="13"/>
  <c r="S24" i="13"/>
  <c r="U24" i="13"/>
  <c r="V24" i="13"/>
  <c r="W24" i="13"/>
  <c r="X24" i="13"/>
  <c r="S25" i="13"/>
  <c r="U25" i="13"/>
  <c r="V25" i="13"/>
  <c r="W25" i="13"/>
  <c r="X25" i="13"/>
  <c r="S26" i="13"/>
  <c r="U26" i="13"/>
  <c r="V26" i="13"/>
  <c r="W26" i="13"/>
  <c r="X26" i="13"/>
  <c r="S27" i="13"/>
  <c r="U27" i="13"/>
  <c r="V27" i="13"/>
  <c r="W27" i="13"/>
  <c r="X27" i="13"/>
  <c r="S28" i="13"/>
  <c r="U28" i="13"/>
  <c r="V28" i="13"/>
  <c r="W28" i="13"/>
  <c r="X28" i="13"/>
  <c r="S29" i="13"/>
  <c r="U29" i="13"/>
  <c r="V29" i="13"/>
  <c r="W29" i="13"/>
  <c r="X29" i="13"/>
  <c r="S30" i="13"/>
  <c r="U30" i="13"/>
  <c r="V30" i="13"/>
  <c r="W30" i="13"/>
  <c r="X30" i="13"/>
  <c r="S31" i="13"/>
  <c r="U31" i="13"/>
  <c r="V31" i="13"/>
  <c r="W31" i="13"/>
  <c r="X31" i="13"/>
  <c r="S32" i="13"/>
  <c r="U32" i="13"/>
  <c r="V32" i="13"/>
  <c r="W32" i="13"/>
  <c r="X32" i="13"/>
  <c r="S33" i="13"/>
  <c r="U33" i="13"/>
  <c r="V33" i="13"/>
  <c r="W33" i="13"/>
  <c r="X33" i="13"/>
  <c r="S34" i="13"/>
  <c r="U34" i="13"/>
  <c r="V34" i="13"/>
  <c r="W34" i="13"/>
  <c r="X34" i="13"/>
  <c r="S35" i="13"/>
  <c r="U35" i="13"/>
  <c r="V35" i="13"/>
  <c r="W35" i="13"/>
  <c r="X35" i="13"/>
  <c r="S36" i="13"/>
  <c r="U36" i="13"/>
  <c r="V36" i="13"/>
  <c r="W36" i="13"/>
  <c r="X36" i="13"/>
  <c r="S37" i="13"/>
  <c r="U37" i="13"/>
  <c r="V37" i="13"/>
  <c r="W37" i="13"/>
  <c r="X37" i="13"/>
  <c r="S38" i="13"/>
  <c r="U38" i="13"/>
  <c r="V38" i="13"/>
  <c r="W38" i="13"/>
  <c r="X38" i="13"/>
  <c r="S39" i="13"/>
  <c r="U39" i="13"/>
  <c r="V39" i="13"/>
  <c r="W39" i="13"/>
  <c r="X39" i="13"/>
  <c r="S40" i="13"/>
  <c r="U40" i="13"/>
  <c r="V40" i="13"/>
  <c r="W40" i="13"/>
  <c r="X40" i="13"/>
  <c r="S41" i="13"/>
  <c r="U41" i="13"/>
  <c r="V41" i="13"/>
  <c r="W41" i="13"/>
  <c r="X41" i="13"/>
  <c r="S42" i="13"/>
  <c r="U42" i="13"/>
  <c r="V42" i="13"/>
  <c r="W42" i="13"/>
  <c r="X42" i="13"/>
  <c r="S43" i="13"/>
  <c r="U43" i="13"/>
  <c r="V43" i="13"/>
  <c r="W43" i="13"/>
  <c r="X43" i="13"/>
  <c r="S44" i="13"/>
  <c r="U44" i="13"/>
  <c r="V44" i="13"/>
  <c r="W44" i="13"/>
  <c r="X44" i="13"/>
  <c r="S45" i="13"/>
  <c r="U45" i="13"/>
  <c r="V45" i="13"/>
  <c r="W45" i="13"/>
  <c r="X45" i="13"/>
  <c r="S46" i="13"/>
  <c r="U46" i="13"/>
  <c r="V46" i="13"/>
  <c r="W46" i="13"/>
  <c r="X46" i="13"/>
  <c r="S47" i="13"/>
  <c r="U47" i="13"/>
  <c r="V47" i="13"/>
  <c r="W47" i="13"/>
  <c r="X47" i="13"/>
  <c r="S48" i="13"/>
  <c r="U48" i="13"/>
  <c r="V48" i="13"/>
  <c r="W48" i="13"/>
  <c r="X48" i="13"/>
  <c r="S49" i="13"/>
  <c r="U49" i="13"/>
  <c r="V49" i="13"/>
  <c r="W49" i="13"/>
  <c r="X49" i="13"/>
  <c r="S50" i="13"/>
  <c r="U50" i="13"/>
  <c r="V50" i="13"/>
  <c r="W50" i="13"/>
  <c r="X50" i="13"/>
  <c r="S51" i="13"/>
  <c r="U51" i="13"/>
  <c r="V51" i="13"/>
  <c r="W51" i="13"/>
  <c r="X51" i="13"/>
  <c r="S52" i="13"/>
  <c r="U52" i="13"/>
  <c r="V52" i="13"/>
  <c r="W52" i="13"/>
  <c r="X52" i="13"/>
  <c r="S53" i="13"/>
  <c r="U53" i="13"/>
  <c r="V53" i="13"/>
  <c r="W53" i="13"/>
  <c r="X53" i="13"/>
  <c r="T8" i="13"/>
  <c r="T9" i="13" s="1"/>
  <c r="U8" i="13"/>
  <c r="V8" i="13"/>
  <c r="W8" i="13"/>
  <c r="X8" i="13"/>
  <c r="AD8" i="13"/>
  <c r="AD9" i="13" s="1"/>
  <c r="AE8" i="13"/>
  <c r="AE9" i="13" s="1"/>
  <c r="S8" i="13"/>
  <c r="P28" i="13"/>
  <c r="P27" i="13"/>
  <c r="O28" i="13"/>
  <c r="O27" i="13"/>
  <c r="P26" i="13"/>
  <c r="O26" i="13"/>
  <c r="P25" i="13"/>
  <c r="P24" i="13"/>
  <c r="O25" i="13"/>
  <c r="O24" i="13"/>
  <c r="K11" i="13"/>
  <c r="K12" i="13"/>
  <c r="AC65" i="5"/>
  <c r="N11" i="14" l="1"/>
  <c r="N14" i="14"/>
  <c r="N13" i="14"/>
  <c r="N15" i="14"/>
  <c r="N12" i="14"/>
  <c r="K13" i="13"/>
  <c r="K14" i="13" s="1"/>
  <c r="O11" i="13" s="1"/>
  <c r="P29" i="14" l="1"/>
  <c r="AW33" i="14" s="1"/>
  <c r="P31" i="14"/>
  <c r="P30" i="14"/>
  <c r="P32" i="14"/>
  <c r="BK33" i="14" s="1"/>
  <c r="P33" i="14"/>
  <c r="BI33" i="14" s="1"/>
  <c r="AA40" i="5"/>
  <c r="Y40" i="5"/>
  <c r="AE49" i="5"/>
  <c r="AC49" i="5"/>
  <c r="AA49" i="5"/>
  <c r="Y49" i="5"/>
  <c r="W49" i="5"/>
  <c r="Q49" i="5"/>
  <c r="O49" i="5"/>
  <c r="M49" i="5"/>
  <c r="U49" i="5"/>
  <c r="S49" i="5"/>
  <c r="S42" i="5"/>
  <c r="Q42" i="5"/>
  <c r="AA47" i="5"/>
  <c r="BG21" i="14" s="1"/>
  <c r="W46" i="5"/>
  <c r="BC19" i="14" s="1"/>
  <c r="AA43" i="5"/>
  <c r="Y47" i="5"/>
  <c r="BE21" i="14" s="1"/>
  <c r="U46" i="5"/>
  <c r="BA19" i="14" s="1"/>
  <c r="AC43" i="5"/>
  <c r="W47" i="5"/>
  <c r="BC21" i="14" s="1"/>
  <c r="S46" i="5"/>
  <c r="AY19" i="14" s="1"/>
  <c r="AE43" i="5"/>
  <c r="U47" i="5"/>
  <c r="BA21" i="14" s="1"/>
  <c r="Q46" i="5"/>
  <c r="M43" i="5"/>
  <c r="S47" i="5"/>
  <c r="AY21" i="14" s="1"/>
  <c r="O46" i="5"/>
  <c r="AU19" i="14" s="1"/>
  <c r="Q47" i="5"/>
  <c r="AW21" i="14" s="1"/>
  <c r="M46" i="5"/>
  <c r="O47" i="5"/>
  <c r="AU21" i="14" s="1"/>
  <c r="O43" i="5"/>
  <c r="AE41" i="5"/>
  <c r="M47" i="5"/>
  <c r="AS21" i="14" s="1"/>
  <c r="Q43" i="5"/>
  <c r="AC41" i="5"/>
  <c r="AE46" i="5"/>
  <c r="BK19" i="14" s="1"/>
  <c r="S43" i="5"/>
  <c r="AC46" i="5"/>
  <c r="BI19" i="14" s="1"/>
  <c r="U43" i="5"/>
  <c r="AE47" i="5"/>
  <c r="BK21" i="14" s="1"/>
  <c r="AA46" i="5"/>
  <c r="BG19" i="14" s="1"/>
  <c r="W43" i="5"/>
  <c r="AC47" i="5"/>
  <c r="BI21" i="14" s="1"/>
  <c r="Y46" i="5"/>
  <c r="BE19" i="14" s="1"/>
  <c r="Y43" i="5"/>
  <c r="BG17" i="14"/>
  <c r="BI17" i="14"/>
  <c r="BI21" i="13"/>
  <c r="Y41" i="1"/>
  <c r="BE21" i="13" s="1"/>
  <c r="AW19" i="14"/>
  <c r="O15" i="13"/>
  <c r="O14" i="13"/>
  <c r="O13" i="13"/>
  <c r="O12" i="13"/>
  <c r="BE17" i="14" s="1"/>
  <c r="BA21" i="13" l="1"/>
  <c r="AS19" i="14"/>
  <c r="BI34" i="14"/>
  <c r="AE48" i="5" l="1"/>
  <c r="BK22" i="14" s="1"/>
  <c r="AC48" i="5"/>
  <c r="BI22" i="14" s="1"/>
  <c r="AA48" i="5"/>
  <c r="BG22" i="14" s="1"/>
  <c r="Y48" i="5"/>
  <c r="BE22" i="14" s="1"/>
  <c r="W48" i="5"/>
  <c r="BC22" i="14" s="1"/>
  <c r="U48" i="5"/>
  <c r="BA22" i="14" s="1"/>
  <c r="S48" i="5"/>
  <c r="AY22" i="14" s="1"/>
  <c r="Q48" i="5"/>
  <c r="AW22" i="14" s="1"/>
  <c r="O48" i="5"/>
  <c r="AU22" i="14" s="1"/>
  <c r="M48" i="5"/>
  <c r="V22" i="5"/>
  <c r="V7" i="5"/>
  <c r="V5" i="5"/>
  <c r="V4" i="5"/>
  <c r="V3" i="5"/>
  <c r="Y2" i="5"/>
  <c r="AS22" i="14" l="1"/>
  <c r="M50" i="5"/>
  <c r="AE39" i="5"/>
  <c r="AA39" i="5"/>
  <c r="W39" i="5"/>
  <c r="S39" i="5"/>
  <c r="AY12" i="14" s="1"/>
  <c r="AY42" i="14" s="1"/>
  <c r="O39" i="5"/>
  <c r="AC39" i="5"/>
  <c r="Y39" i="5"/>
  <c r="U39" i="5"/>
  <c r="Q39" i="5"/>
  <c r="AW12" i="14" s="1"/>
  <c r="AW42" i="14" s="1"/>
  <c r="M39" i="5"/>
  <c r="AC66" i="5"/>
  <c r="U65" i="5"/>
  <c r="M55" i="5"/>
  <c r="L22" i="5"/>
  <c r="F14" i="2"/>
  <c r="F13" i="2"/>
  <c r="F12" i="2"/>
  <c r="F11" i="2"/>
  <c r="F10" i="2"/>
  <c r="F9" i="2"/>
  <c r="F8" i="2"/>
  <c r="F7" i="2"/>
  <c r="F6" i="2"/>
  <c r="F5" i="2"/>
  <c r="F4" i="2"/>
  <c r="F3" i="2"/>
  <c r="M53" i="1"/>
  <c r="M52" i="1"/>
  <c r="M51" i="1"/>
  <c r="Q21" i="1"/>
  <c r="B11" i="15" s="1"/>
  <c r="L21" i="1"/>
  <c r="B10" i="15" s="1"/>
  <c r="AA16" i="1"/>
  <c r="N12" i="13" s="1"/>
  <c r="U66" i="5" l="1"/>
  <c r="BA33" i="14"/>
  <c r="BA34" i="14" s="1"/>
  <c r="AY40" i="14"/>
  <c r="BS40" i="14" s="1"/>
  <c r="S51" i="5" s="1"/>
  <c r="AS40" i="14"/>
  <c r="BM40" i="14" s="1"/>
  <c r="M51" i="5" s="1"/>
  <c r="BA40" i="14"/>
  <c r="BU40" i="14" s="1"/>
  <c r="U51" i="5" s="1"/>
  <c r="BE40" i="14"/>
  <c r="BY40" i="14" s="1"/>
  <c r="Y51" i="5" s="1"/>
  <c r="AU40" i="14"/>
  <c r="BO40" i="14" s="1"/>
  <c r="O51" i="5" s="1"/>
  <c r="BG40" i="14"/>
  <c r="CA40" i="14" s="1"/>
  <c r="AA51" i="5" s="1"/>
  <c r="AW40" i="14"/>
  <c r="BQ40" i="14" s="1"/>
  <c r="Q51" i="5" s="1"/>
  <c r="BI40" i="14"/>
  <c r="CC40" i="14" s="1"/>
  <c r="AC51" i="5" s="1"/>
  <c r="BC40" i="14"/>
  <c r="BW40" i="14" s="1"/>
  <c r="W51" i="5" s="1"/>
  <c r="BK40" i="14"/>
  <c r="CE40" i="14" s="1"/>
  <c r="AE51" i="5" s="1"/>
  <c r="U39" i="1"/>
  <c r="Y33" i="1"/>
  <c r="U33" i="1"/>
  <c r="AC48" i="1"/>
  <c r="Y48" i="1"/>
  <c r="Y36" i="1"/>
  <c r="U36" i="1"/>
  <c r="U48" i="1"/>
  <c r="Q66" i="5"/>
  <c r="AW34" i="14"/>
  <c r="AS27" i="14"/>
  <c r="AS34" i="13"/>
  <c r="AS12" i="14"/>
  <c r="AS42" i="14" s="1"/>
  <c r="BK12" i="14"/>
  <c r="BK42" i="14" s="1"/>
  <c r="AU12" i="14"/>
  <c r="AU42" i="14" s="1"/>
  <c r="BA12" i="14"/>
  <c r="BA42" i="14" s="1"/>
  <c r="BG12" i="14"/>
  <c r="BG42" i="14" s="1"/>
  <c r="BE12" i="14"/>
  <c r="BE42" i="14" s="1"/>
  <c r="BC12" i="14"/>
  <c r="BC42" i="14" s="1"/>
  <c r="BI12" i="14"/>
  <c r="BI42" i="14" s="1"/>
  <c r="N11" i="13"/>
  <c r="Y47" i="1" s="1"/>
  <c r="N15" i="13"/>
  <c r="N13" i="13"/>
  <c r="N14" i="13"/>
  <c r="M54" i="1"/>
  <c r="Q22" i="5"/>
  <c r="AY41" i="14" s="1"/>
  <c r="BG41" i="14" l="1"/>
  <c r="CA41" i="14" s="1"/>
  <c r="AA52" i="5" s="1"/>
  <c r="AU41" i="14"/>
  <c r="BO41" i="14" s="1"/>
  <c r="O52" i="5" s="1"/>
  <c r="BE41" i="14"/>
  <c r="BY41" i="14" s="1"/>
  <c r="Y52" i="5" s="1"/>
  <c r="BK41" i="14"/>
  <c r="CE41" i="14" s="1"/>
  <c r="AE52" i="5" s="1"/>
  <c r="BC41" i="14"/>
  <c r="BW41" i="14" s="1"/>
  <c r="W52" i="5" s="1"/>
  <c r="BA41" i="14"/>
  <c r="BU41" i="14" s="1"/>
  <c r="U52" i="5" s="1"/>
  <c r="BI41" i="14"/>
  <c r="CC41" i="14" s="1"/>
  <c r="AC52" i="5" s="1"/>
  <c r="AS41" i="14"/>
  <c r="BM41" i="14" s="1"/>
  <c r="M52" i="5" s="1"/>
  <c r="AW41" i="14"/>
  <c r="BQ41" i="14" s="1"/>
  <c r="Q52" i="5" s="1"/>
  <c r="BS41" i="14"/>
  <c r="S52" i="5" s="1"/>
  <c r="M71" i="5"/>
  <c r="K29" i="15" s="1"/>
  <c r="B29" i="15" s="1"/>
  <c r="U47" i="1"/>
  <c r="BA27" i="13" s="1"/>
  <c r="Y35" i="1"/>
  <c r="BE15" i="13" s="1"/>
  <c r="Y46" i="1"/>
  <c r="BE26" i="13" s="1"/>
  <c r="AC40" i="1"/>
  <c r="BI20" i="13" s="1"/>
  <c r="Y34" i="1"/>
  <c r="U35" i="1"/>
  <c r="BA15" i="13" s="1"/>
  <c r="AC46" i="1"/>
  <c r="BI26" i="13" s="1"/>
  <c r="AC34" i="1"/>
  <c r="U46" i="1"/>
  <c r="BA26" i="13" s="1"/>
  <c r="Y40" i="1"/>
  <c r="BE20" i="13" s="1"/>
  <c r="U40" i="1"/>
  <c r="BA20" i="13" s="1"/>
  <c r="AC33" i="1"/>
  <c r="BI13" i="13" s="1"/>
  <c r="U34" i="1"/>
  <c r="AC44" i="1"/>
  <c r="BI24" i="13" s="1"/>
  <c r="Y44" i="1"/>
  <c r="BE24" i="13" s="1"/>
  <c r="U44" i="1"/>
  <c r="BA24" i="13" s="1"/>
  <c r="AC42" i="1"/>
  <c r="BI22" i="13" s="1"/>
  <c r="AC37" i="1"/>
  <c r="BI17" i="13" s="1"/>
  <c r="Y42" i="1"/>
  <c r="AC35" i="1"/>
  <c r="BI15" i="13" s="1"/>
  <c r="AC47" i="1"/>
  <c r="BI27" i="13" s="1"/>
  <c r="U42" i="1"/>
  <c r="BA22" i="13" s="1"/>
  <c r="AW18" i="14"/>
  <c r="AW20" i="14"/>
  <c r="AW24" i="14" s="1"/>
  <c r="BK18" i="14"/>
  <c r="BK20" i="14"/>
  <c r="BK24" i="14" s="1"/>
  <c r="BG18" i="14"/>
  <c r="BG20" i="14"/>
  <c r="BG24" i="14" s="1"/>
  <c r="BI18" i="14"/>
  <c r="BI20" i="14"/>
  <c r="BI24" i="14" s="1"/>
  <c r="BE18" i="14"/>
  <c r="BE20" i="14"/>
  <c r="BE24" i="14" s="1"/>
  <c r="AS18" i="14"/>
  <c r="AS20" i="14"/>
  <c r="AS24" i="14" s="1"/>
  <c r="AY18" i="14"/>
  <c r="AY20" i="14"/>
  <c r="AY24" i="14" s="1"/>
  <c r="BA18" i="14"/>
  <c r="BA20" i="14"/>
  <c r="BA24" i="14" s="1"/>
  <c r="BC18" i="14"/>
  <c r="BC20" i="14"/>
  <c r="BC24" i="14" s="1"/>
  <c r="AU18" i="14"/>
  <c r="AU20" i="14"/>
  <c r="AU24" i="14" s="1"/>
  <c r="AS35" i="14"/>
  <c r="M72" i="5" s="1"/>
  <c r="K30" i="15" s="1"/>
  <c r="B30" i="15" s="1"/>
  <c r="M68" i="5"/>
  <c r="K27" i="15" s="1"/>
  <c r="B27" i="15" s="1"/>
  <c r="S45" i="5"/>
  <c r="AC50" i="5"/>
  <c r="BA16" i="13"/>
  <c r="BA13" i="13"/>
  <c r="BA19" i="13"/>
  <c r="BE16" i="13"/>
  <c r="BE13" i="13"/>
  <c r="U45" i="5"/>
  <c r="M45" i="5"/>
  <c r="W45" i="5"/>
  <c r="AU28" i="14" l="1"/>
  <c r="AU29" i="14" s="1"/>
  <c r="AS28" i="14"/>
  <c r="AS29" i="14" s="1"/>
  <c r="BC28" i="14"/>
  <c r="BC29" i="14" s="1"/>
  <c r="AY28" i="14"/>
  <c r="AY29" i="14" s="1"/>
  <c r="AW28" i="14"/>
  <c r="AW29" i="14" s="1"/>
  <c r="BE28" i="14"/>
  <c r="BE29" i="14" s="1"/>
  <c r="BG28" i="14"/>
  <c r="BG29" i="14" s="1"/>
  <c r="BI28" i="14"/>
  <c r="BI29" i="14" s="1"/>
  <c r="BA28" i="14"/>
  <c r="BA29" i="14" s="1"/>
  <c r="BK28" i="14"/>
  <c r="BK29" i="14" s="1"/>
  <c r="M69" i="5"/>
  <c r="BA29" i="13"/>
  <c r="BI25" i="13"/>
  <c r="BE25" i="13"/>
  <c r="BA25" i="13"/>
  <c r="BE29" i="13"/>
  <c r="BI29" i="13"/>
  <c r="S50" i="5"/>
  <c r="S56" i="5" s="1"/>
  <c r="S57" i="5" s="1"/>
  <c r="AE50" i="5"/>
  <c r="W50" i="5"/>
  <c r="W56" i="5" s="1"/>
  <c r="W57" i="5" s="1"/>
  <c r="U50" i="5"/>
  <c r="U56" i="5" s="1"/>
  <c r="U57" i="5" s="1"/>
  <c r="Y49" i="1"/>
  <c r="U49" i="1"/>
  <c r="AC49" i="1"/>
  <c r="U45" i="1"/>
  <c r="AC45" i="1"/>
  <c r="Y45" i="1"/>
  <c r="Y50" i="5"/>
  <c r="AA50" i="5"/>
  <c r="O45" i="5"/>
  <c r="O50" i="5"/>
  <c r="Q45" i="5"/>
  <c r="Q50" i="5"/>
  <c r="AC45" i="5"/>
  <c r="Y45" i="5"/>
  <c r="AE45" i="5"/>
  <c r="AA45" i="5"/>
  <c r="M67" i="5" l="1"/>
  <c r="K28" i="15"/>
  <c r="B28" i="15" s="1"/>
  <c r="BA35" i="13"/>
  <c r="BA36" i="13" s="1"/>
  <c r="BE35" i="13"/>
  <c r="BE36" i="13" s="1"/>
  <c r="BI35" i="13"/>
  <c r="BI36" i="13" s="1"/>
  <c r="AC56" i="5"/>
  <c r="AC57" i="5" s="1"/>
  <c r="M56" i="5"/>
  <c r="M57" i="5" s="1"/>
  <c r="AS30" i="14"/>
  <c r="M63" i="5" s="1"/>
  <c r="K23" i="15" s="1"/>
  <c r="Y55" i="1"/>
  <c r="Y56" i="1" s="1"/>
  <c r="AC55" i="1"/>
  <c r="AC56" i="1" s="1"/>
  <c r="U55" i="1"/>
  <c r="U56" i="1" s="1"/>
  <c r="AA56" i="5"/>
  <c r="AA57" i="5" s="1"/>
  <c r="Y56" i="5"/>
  <c r="Y57" i="5" s="1"/>
  <c r="Q56" i="5"/>
  <c r="Q57" i="5" s="1"/>
  <c r="O56" i="5"/>
  <c r="O57" i="5" s="1"/>
  <c r="AE56" i="5"/>
  <c r="AE57" i="5" s="1"/>
  <c r="M29" i="5" l="1"/>
  <c r="K17" i="15" s="1"/>
  <c r="B17" i="15" s="1"/>
  <c r="K26" i="15"/>
  <c r="B26" i="15" s="1"/>
  <c r="M62" i="5"/>
  <c r="M59" i="5"/>
  <c r="K20" i="15" s="1"/>
  <c r="BA37" i="13"/>
  <c r="M62" i="1" s="1"/>
  <c r="I23" i="15" s="1"/>
  <c r="B23" i="15" s="1"/>
  <c r="M61" i="1"/>
  <c r="I22" i="15" s="1"/>
  <c r="M58" i="1"/>
  <c r="I20" i="15" s="1"/>
  <c r="B20" i="15" l="1"/>
  <c r="M60" i="5"/>
  <c r="K21" i="15" s="1"/>
  <c r="K22" i="15"/>
  <c r="B22" i="15" s="1"/>
  <c r="M59" i="1"/>
  <c r="M58" i="5" l="1"/>
  <c r="K19" i="15" s="1"/>
  <c r="M57" i="1"/>
  <c r="I21" i="15"/>
  <c r="B21" i="15" s="1"/>
  <c r="M28" i="5" l="1"/>
  <c r="K16" i="15" s="1"/>
  <c r="M26" i="1"/>
  <c r="I15" i="15" s="1"/>
  <c r="I19" i="15"/>
  <c r="B19" i="15" s="1"/>
  <c r="M27" i="5" l="1"/>
  <c r="K15" i="15" s="1"/>
  <c r="B15" i="15" s="1"/>
  <c r="B16" i="15"/>
</calcChain>
</file>

<file path=xl/sharedStrings.xml><?xml version="1.0" encoding="utf-8"?>
<sst xmlns="http://schemas.openxmlformats.org/spreadsheetml/2006/main" count="7197" uniqueCount="714">
  <si>
    <t>定員</t>
    <rPh sb="0" eb="2">
      <t>テイイン</t>
    </rPh>
    <phoneticPr fontId="4"/>
  </si>
  <si>
    <t>年度</t>
    <rPh sb="0" eb="2">
      <t>ネンド</t>
    </rPh>
    <phoneticPr fontId="1"/>
  </si>
  <si>
    <t>基準年度加算率</t>
    <rPh sb="0" eb="2">
      <t>キジュン</t>
    </rPh>
    <rPh sb="2" eb="4">
      <t>ネンド</t>
    </rPh>
    <rPh sb="4" eb="6">
      <t>カサン</t>
    </rPh>
    <rPh sb="6" eb="7">
      <t>リツ</t>
    </rPh>
    <phoneticPr fontId="1"/>
  </si>
  <si>
    <t>市町村</t>
    <rPh sb="0" eb="3">
      <t>シチョウソン</t>
    </rPh>
    <phoneticPr fontId="7"/>
  </si>
  <si>
    <t>横浜市</t>
    <rPh sb="0" eb="3">
      <t>ヨコハマシ</t>
    </rPh>
    <phoneticPr fontId="1"/>
  </si>
  <si>
    <t>区</t>
    <rPh sb="0" eb="1">
      <t>ク</t>
    </rPh>
    <phoneticPr fontId="1"/>
  </si>
  <si>
    <t>施設・事業種別</t>
    <rPh sb="0" eb="2">
      <t>シセツ</t>
    </rPh>
    <rPh sb="3" eb="5">
      <t>ジギョウ</t>
    </rPh>
    <rPh sb="5" eb="7">
      <t>シュベツ</t>
    </rPh>
    <phoneticPr fontId="7"/>
  </si>
  <si>
    <t>チーム保育用</t>
    <rPh sb="3" eb="6">
      <t>ホイクヨウ</t>
    </rPh>
    <phoneticPr fontId="1"/>
  </si>
  <si>
    <t>施設・事業所番号</t>
    <rPh sb="0" eb="2">
      <t>シセツ</t>
    </rPh>
    <rPh sb="3" eb="6">
      <t>ジギョウショ</t>
    </rPh>
    <rPh sb="6" eb="8">
      <t>バンゴウ</t>
    </rPh>
    <phoneticPr fontId="7"/>
  </si>
  <si>
    <t>４歳以上児</t>
    <rPh sb="1" eb="4">
      <t>サイイジョウ</t>
    </rPh>
    <rPh sb="4" eb="5">
      <t>ジ</t>
    </rPh>
    <phoneticPr fontId="7"/>
  </si>
  <si>
    <t>施設・事業所名称</t>
    <rPh sb="0" eb="2">
      <t>シセツ</t>
    </rPh>
    <rPh sb="3" eb="6">
      <t>ジギョウショ</t>
    </rPh>
    <rPh sb="6" eb="8">
      <t>メイショウ</t>
    </rPh>
    <phoneticPr fontId="5"/>
  </si>
  <si>
    <t>３歳児</t>
    <rPh sb="1" eb="3">
      <t>サイジ</t>
    </rPh>
    <phoneticPr fontId="7"/>
  </si>
  <si>
    <t>代表者職・氏名</t>
    <rPh sb="0" eb="3">
      <t>ダイヒョウシャ</t>
    </rPh>
    <rPh sb="3" eb="4">
      <t>ショク</t>
    </rPh>
    <rPh sb="5" eb="7">
      <t>シメイ</t>
    </rPh>
    <phoneticPr fontId="5"/>
  </si>
  <si>
    <t>２歳児</t>
    <rPh sb="1" eb="2">
      <t>サイ</t>
    </rPh>
    <rPh sb="2" eb="3">
      <t>ジ</t>
    </rPh>
    <phoneticPr fontId="7"/>
  </si>
  <si>
    <t>１歳児</t>
    <rPh sb="1" eb="2">
      <t>サイ</t>
    </rPh>
    <rPh sb="2" eb="3">
      <t>ジ</t>
    </rPh>
    <phoneticPr fontId="7"/>
  </si>
  <si>
    <t>乳児</t>
    <rPh sb="0" eb="2">
      <t>ニュウジ</t>
    </rPh>
    <phoneticPr fontId="7"/>
  </si>
  <si>
    <t>※青色欄を記入してください。</t>
    <rPh sb="1" eb="3">
      <t>アオイロ</t>
    </rPh>
    <rPh sb="3" eb="4">
      <t>ラン</t>
    </rPh>
    <rPh sb="5" eb="7">
      <t>キニュウ</t>
    </rPh>
    <phoneticPr fontId="5"/>
  </si>
  <si>
    <t>平均経験年数</t>
    <rPh sb="0" eb="2">
      <t>ヘイキン</t>
    </rPh>
    <rPh sb="2" eb="4">
      <t>ケイケン</t>
    </rPh>
    <rPh sb="4" eb="6">
      <t>ネンスウ</t>
    </rPh>
    <phoneticPr fontId="7"/>
  </si>
  <si>
    <t>１号利用定員</t>
    <rPh sb="1" eb="2">
      <t>ゴウ</t>
    </rPh>
    <rPh sb="2" eb="4">
      <t>リヨウ</t>
    </rPh>
    <rPh sb="4" eb="6">
      <t>テイイン</t>
    </rPh>
    <phoneticPr fontId="7"/>
  </si>
  <si>
    <t>定員区分</t>
    <rPh sb="0" eb="2">
      <t>テイイン</t>
    </rPh>
    <rPh sb="2" eb="4">
      <t>クブン</t>
    </rPh>
    <phoneticPr fontId="7"/>
  </si>
  <si>
    <t>１号利用定員</t>
    <rPh sb="1" eb="2">
      <t>ゴウ</t>
    </rPh>
    <rPh sb="2" eb="4">
      <t>リヨウ</t>
    </rPh>
    <rPh sb="4" eb="6">
      <t>テイイン</t>
    </rPh>
    <phoneticPr fontId="1"/>
  </si>
  <si>
    <t>２号利用定員</t>
    <rPh sb="1" eb="2">
      <t>ゴウ</t>
    </rPh>
    <rPh sb="2" eb="4">
      <t>リヨウ</t>
    </rPh>
    <rPh sb="4" eb="6">
      <t>テイイン</t>
    </rPh>
    <phoneticPr fontId="1"/>
  </si>
  <si>
    <t>実施月数
（通常12月）</t>
    <phoneticPr fontId="5"/>
  </si>
  <si>
    <t>基礎分</t>
    <rPh sb="0" eb="2">
      <t>キソ</t>
    </rPh>
    <rPh sb="2" eb="3">
      <t>ブン</t>
    </rPh>
    <phoneticPr fontId="5"/>
  </si>
  <si>
    <t>うちｷｬﾘｱﾊﾟｽ要件</t>
    <rPh sb="9" eb="11">
      <t>ヨウケン</t>
    </rPh>
    <phoneticPr fontId="7"/>
  </si>
  <si>
    <t>合計定員区分</t>
    <rPh sb="0" eb="2">
      <t>ゴウケイ</t>
    </rPh>
    <rPh sb="2" eb="4">
      <t>テイイン</t>
    </rPh>
    <rPh sb="4" eb="6">
      <t>クブン</t>
    </rPh>
    <phoneticPr fontId="1"/>
  </si>
  <si>
    <t>区分</t>
    <rPh sb="0" eb="2">
      <t>クブン</t>
    </rPh>
    <phoneticPr fontId="7"/>
  </si>
  <si>
    <t>適用
する
場合</t>
    <rPh sb="0" eb="2">
      <t>テキヨウ</t>
    </rPh>
    <rPh sb="6" eb="8">
      <t>バアイ</t>
    </rPh>
    <phoneticPr fontId="7"/>
  </si>
  <si>
    <t>年齢別単価</t>
    <rPh sb="0" eb="2">
      <t>ネンレイ</t>
    </rPh>
    <rPh sb="2" eb="3">
      <t>ベツ</t>
    </rPh>
    <rPh sb="3" eb="5">
      <t>タンカ</t>
    </rPh>
    <phoneticPr fontId="7"/>
  </si>
  <si>
    <t>満３歳児</t>
    <rPh sb="0" eb="1">
      <t>マン</t>
    </rPh>
    <rPh sb="2" eb="4">
      <t>サイジ</t>
    </rPh>
    <phoneticPr fontId="7"/>
  </si>
  <si>
    <t>３歳児</t>
    <rPh sb="1" eb="2">
      <t>サイ</t>
    </rPh>
    <rPh sb="2" eb="3">
      <t>ジ</t>
    </rPh>
    <phoneticPr fontId="7"/>
  </si>
  <si>
    <t>４歳以上児</t>
    <rPh sb="1" eb="2">
      <t>サイ</t>
    </rPh>
    <rPh sb="2" eb="4">
      <t>イジョウ</t>
    </rPh>
    <rPh sb="4" eb="5">
      <t>ジ</t>
    </rPh>
    <phoneticPr fontId="7"/>
  </si>
  <si>
    <t>平均利用子ども数(人)</t>
    <rPh sb="9" eb="10">
      <t>ニン</t>
    </rPh>
    <phoneticPr fontId="5"/>
  </si>
  <si>
    <t>①</t>
    <phoneticPr fontId="5"/>
  </si>
  <si>
    <t>処遇改善等加算分単価(円)</t>
    <rPh sb="0" eb="2">
      <t>ショグウ</t>
    </rPh>
    <rPh sb="2" eb="4">
      <t>カイゼン</t>
    </rPh>
    <rPh sb="4" eb="5">
      <t>ナド</t>
    </rPh>
    <rPh sb="5" eb="7">
      <t>カサン</t>
    </rPh>
    <rPh sb="7" eb="8">
      <t>ブン</t>
    </rPh>
    <rPh sb="8" eb="10">
      <t>タンカ</t>
    </rPh>
    <rPh sb="11" eb="12">
      <t>エン</t>
    </rPh>
    <phoneticPr fontId="7"/>
  </si>
  <si>
    <t>基本加算②</t>
    <rPh sb="0" eb="2">
      <t>キホン</t>
    </rPh>
    <rPh sb="2" eb="4">
      <t>カサン</t>
    </rPh>
    <phoneticPr fontId="7"/>
  </si>
  <si>
    <t>副園長・教頭配置加算</t>
    <rPh sb="0" eb="3">
      <t>フクエンチョウ</t>
    </rPh>
    <rPh sb="4" eb="6">
      <t>キョウトウ</t>
    </rPh>
    <rPh sb="6" eb="8">
      <t>ハイチ</t>
    </rPh>
    <rPh sb="8" eb="10">
      <t>カサン</t>
    </rPh>
    <phoneticPr fontId="7"/>
  </si>
  <si>
    <t>学級編成調整加配加算</t>
    <rPh sb="0" eb="2">
      <t>ガッキュウ</t>
    </rPh>
    <rPh sb="2" eb="4">
      <t>ヘンセイ</t>
    </rPh>
    <rPh sb="4" eb="6">
      <t>チョウセイ</t>
    </rPh>
    <rPh sb="6" eb="8">
      <t>カハイ</t>
    </rPh>
    <rPh sb="8" eb="10">
      <t>カサン</t>
    </rPh>
    <phoneticPr fontId="1"/>
  </si>
  <si>
    <t>３歳児配置改善加算</t>
    <rPh sb="1" eb="2">
      <t>サイ</t>
    </rPh>
    <rPh sb="2" eb="3">
      <t>ジ</t>
    </rPh>
    <rPh sb="3" eb="5">
      <t>ハイチ</t>
    </rPh>
    <rPh sb="5" eb="7">
      <t>カイゼン</t>
    </rPh>
    <rPh sb="7" eb="9">
      <t>カサン</t>
    </rPh>
    <phoneticPr fontId="7"/>
  </si>
  <si>
    <r>
      <t xml:space="preserve">満３歳児対応加配加算
</t>
    </r>
    <r>
      <rPr>
        <sz val="10"/>
        <rFont val="HGPｺﾞｼｯｸM"/>
        <family val="3"/>
        <charset val="128"/>
      </rPr>
      <t>（３歳児配置改善加算無し）</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1"/>
  </si>
  <si>
    <r>
      <t xml:space="preserve">満３歳児対応加配加算
</t>
    </r>
    <r>
      <rPr>
        <sz val="10"/>
        <rFont val="HGPｺﾞｼｯｸM"/>
        <family val="3"/>
        <charset val="128"/>
      </rPr>
      <t>（３歳児配置改善加算有り）</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1"/>
  </si>
  <si>
    <t>講師配置加算</t>
    <rPh sb="0" eb="2">
      <t>コウシ</t>
    </rPh>
    <rPh sb="2" eb="4">
      <t>ハイチ</t>
    </rPh>
    <rPh sb="4" eb="6">
      <t>カサン</t>
    </rPh>
    <phoneticPr fontId="1"/>
  </si>
  <si>
    <t>チーム保育加配加算</t>
    <rPh sb="3" eb="5">
      <t>ホイク</t>
    </rPh>
    <rPh sb="5" eb="7">
      <t>カハイ</t>
    </rPh>
    <rPh sb="7" eb="9">
      <t>カサン</t>
    </rPh>
    <phoneticPr fontId="4"/>
  </si>
  <si>
    <t>通園送迎加算</t>
    <rPh sb="0" eb="2">
      <t>ツウエン</t>
    </rPh>
    <rPh sb="2" eb="4">
      <t>ソウゲイ</t>
    </rPh>
    <rPh sb="4" eb="6">
      <t>カサン</t>
    </rPh>
    <phoneticPr fontId="1"/>
  </si>
  <si>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1"/>
  </si>
  <si>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1"/>
  </si>
  <si>
    <t>②合計</t>
    <rPh sb="1" eb="3">
      <t>ゴウケイ</t>
    </rPh>
    <phoneticPr fontId="5"/>
  </si>
  <si>
    <t>加減調整部分③</t>
    <rPh sb="0" eb="2">
      <t>カゲン</t>
    </rPh>
    <rPh sb="2" eb="4">
      <t>チョウセイ</t>
    </rPh>
    <rPh sb="4" eb="6">
      <t>ブブン</t>
    </rPh>
    <phoneticPr fontId="5"/>
  </si>
  <si>
    <t>主幹教諭等の専任化により子育て支援の取り組みを実施していない場合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1"/>
  </si>
  <si>
    <t>年齢別配置基準を下回る場合</t>
    <rPh sb="0" eb="2">
      <t>ネンレイ</t>
    </rPh>
    <rPh sb="2" eb="3">
      <t>ベツ</t>
    </rPh>
    <rPh sb="3" eb="5">
      <t>ハイチ</t>
    </rPh>
    <rPh sb="5" eb="7">
      <t>キジュン</t>
    </rPh>
    <rPh sb="8" eb="10">
      <t>シタマワ</t>
    </rPh>
    <rPh sb="11" eb="13">
      <t>バアイ</t>
    </rPh>
    <phoneticPr fontId="1"/>
  </si>
  <si>
    <t>配置基準上求められる職員資格を有しない場合</t>
    <rPh sb="0" eb="2">
      <t>ハイチ</t>
    </rPh>
    <rPh sb="2" eb="4">
      <t>キジュン</t>
    </rPh>
    <rPh sb="4" eb="5">
      <t>ジョウ</t>
    </rPh>
    <rPh sb="5" eb="6">
      <t>モト</t>
    </rPh>
    <rPh sb="10" eb="12">
      <t>ショクイン</t>
    </rPh>
    <rPh sb="12" eb="14">
      <t>シカク</t>
    </rPh>
    <rPh sb="15" eb="16">
      <t>ユウ</t>
    </rPh>
    <rPh sb="19" eb="21">
      <t>バアイ</t>
    </rPh>
    <phoneticPr fontId="1"/>
  </si>
  <si>
    <t>③合計</t>
    <rPh sb="1" eb="3">
      <t>ゴウケイ</t>
    </rPh>
    <phoneticPr fontId="5"/>
  </si>
  <si>
    <t>特定加算④</t>
    <rPh sb="0" eb="2">
      <t>トクテイ</t>
    </rPh>
    <rPh sb="2" eb="4">
      <t>カサン</t>
    </rPh>
    <phoneticPr fontId="7"/>
  </si>
  <si>
    <t>療育支援加算</t>
    <rPh sb="0" eb="2">
      <t>リョウイク</t>
    </rPh>
    <rPh sb="2" eb="4">
      <t>シエン</t>
    </rPh>
    <rPh sb="4" eb="6">
      <t>カサン</t>
    </rPh>
    <phoneticPr fontId="1"/>
  </si>
  <si>
    <t>A</t>
    <phoneticPr fontId="1"/>
  </si>
  <si>
    <t>事務職員配置加算</t>
    <rPh sb="0" eb="2">
      <t>ジム</t>
    </rPh>
    <rPh sb="2" eb="4">
      <t>ショクイン</t>
    </rPh>
    <rPh sb="4" eb="6">
      <t>ハイチ</t>
    </rPh>
    <rPh sb="6" eb="8">
      <t>カサン</t>
    </rPh>
    <phoneticPr fontId="1"/>
  </si>
  <si>
    <t>B</t>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</si>
  <si>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</si>
  <si>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7"/>
  </si>
  <si>
    <t>④合計</t>
    <rPh sb="1" eb="3">
      <t>ゴウケイ</t>
    </rPh>
    <phoneticPr fontId="5"/>
  </si>
  <si>
    <t>事務負担対応加配加算</t>
    <rPh sb="0" eb="2">
      <t>ジム</t>
    </rPh>
    <rPh sb="2" eb="4">
      <t>フタン</t>
    </rPh>
    <rPh sb="4" eb="6">
      <t>タイオウ</t>
    </rPh>
    <rPh sb="6" eb="8">
      <t>カハイ</t>
    </rPh>
    <rPh sb="8" eb="10">
      <t>カサン</t>
    </rPh>
    <phoneticPr fontId="1"/>
  </si>
  <si>
    <t>⑤</t>
    <phoneticPr fontId="5"/>
  </si>
  <si>
    <t>平均利用子ども数①×⑤</t>
    <rPh sb="0" eb="2">
      <t>ヘイキン</t>
    </rPh>
    <rPh sb="2" eb="4">
      <t>リヨウ</t>
    </rPh>
    <rPh sb="4" eb="5">
      <t>コ</t>
    </rPh>
    <rPh sb="7" eb="8">
      <t>スウ</t>
    </rPh>
    <phoneticPr fontId="5"/>
  </si>
  <si>
    <t>合計額（年額）</t>
    <rPh sb="0" eb="2">
      <t>ゴウケイ</t>
    </rPh>
    <rPh sb="2" eb="3">
      <t>ガク</t>
    </rPh>
    <rPh sb="4" eb="6">
      <t>ネンガク</t>
    </rPh>
    <phoneticPr fontId="5"/>
  </si>
  <si>
    <t>職員一人当たりの
平均勤続年数</t>
    <phoneticPr fontId="7"/>
  </si>
  <si>
    <t>賃金改善要件分</t>
    <rPh sb="0" eb="2">
      <t>チンギン</t>
    </rPh>
    <rPh sb="2" eb="4">
      <t>カイゼン</t>
    </rPh>
    <rPh sb="4" eb="6">
      <t>ヨウケン</t>
    </rPh>
    <rPh sb="6" eb="7">
      <t>ブン</t>
    </rPh>
    <phoneticPr fontId="5"/>
  </si>
  <si>
    <t>合計</t>
    <rPh sb="0" eb="2">
      <t>ゴウケイ</t>
    </rPh>
    <phoneticPr fontId="5"/>
  </si>
  <si>
    <t>１年未満</t>
    <phoneticPr fontId="7"/>
  </si>
  <si>
    <t>１年以上２年未満</t>
    <phoneticPr fontId="7"/>
  </si>
  <si>
    <t>２年以上３年未満</t>
    <phoneticPr fontId="7"/>
  </si>
  <si>
    <t>３年以上４年未満</t>
    <phoneticPr fontId="7"/>
  </si>
  <si>
    <t>４年以上５年未満</t>
    <phoneticPr fontId="7"/>
  </si>
  <si>
    <t>５年以上６年未満</t>
    <phoneticPr fontId="7"/>
  </si>
  <si>
    <t>６年以上７年未満</t>
    <phoneticPr fontId="7"/>
  </si>
  <si>
    <t>７年以上８年未満</t>
    <phoneticPr fontId="7"/>
  </si>
  <si>
    <t>８年以上９年未満</t>
    <phoneticPr fontId="7"/>
  </si>
  <si>
    <t>９年以上１０年未満</t>
    <phoneticPr fontId="7"/>
  </si>
  <si>
    <t>１０年以上１１年未満</t>
    <phoneticPr fontId="7"/>
  </si>
  <si>
    <t>１１年以上</t>
    <phoneticPr fontId="7"/>
  </si>
  <si>
    <t>加算部分２</t>
    <rPh sb="0" eb="2">
      <t>カサン</t>
    </rPh>
    <rPh sb="2" eb="4">
      <t>ブブン</t>
    </rPh>
    <phoneticPr fontId="4"/>
  </si>
  <si>
    <t>主幹教諭等専任加算</t>
    <rPh sb="0" eb="2">
      <t>シュカン</t>
    </rPh>
    <rPh sb="2" eb="4">
      <t>キョウユ</t>
    </rPh>
    <rPh sb="4" eb="5">
      <t>トウ</t>
    </rPh>
    <rPh sb="5" eb="7">
      <t>センニン</t>
    </rPh>
    <rPh sb="7" eb="9">
      <t>カサン</t>
    </rPh>
    <phoneticPr fontId="4"/>
  </si>
  <si>
    <t>⑯</t>
    <phoneticPr fontId="4"/>
  </si>
  <si>
    <t>基本額</t>
    <phoneticPr fontId="7"/>
  </si>
  <si>
    <t>※各月初日の利用子どもの単価に加算</t>
    <phoneticPr fontId="4"/>
  </si>
  <si>
    <t>（</t>
    <phoneticPr fontId="7"/>
  </si>
  <si>
    <t>＋</t>
    <phoneticPr fontId="7"/>
  </si>
  <si>
    <t>）</t>
    <phoneticPr fontId="7"/>
  </si>
  <si>
    <t>÷各月初日の利用子ども数</t>
    <phoneticPr fontId="7"/>
  </si>
  <si>
    <t>療育支援加算</t>
    <rPh sb="0" eb="2">
      <t>リョウイク</t>
    </rPh>
    <rPh sb="2" eb="4">
      <t>シエン</t>
    </rPh>
    <rPh sb="4" eb="6">
      <t>カサン</t>
    </rPh>
    <phoneticPr fontId="7"/>
  </si>
  <si>
    <t>Ａ</t>
    <phoneticPr fontId="7"/>
  </si>
  <si>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7"/>
  </si>
  <si>
    <t>Ｂ</t>
    <phoneticPr fontId="7"/>
  </si>
  <si>
    <t>事務職員配置加算</t>
    <rPh sb="0" eb="2">
      <t>ジム</t>
    </rPh>
    <rPh sb="2" eb="4">
      <t>ショクイン</t>
    </rPh>
    <rPh sb="4" eb="6">
      <t>ハイチ</t>
    </rPh>
    <rPh sb="6" eb="8">
      <t>カサン</t>
    </rPh>
    <phoneticPr fontId="4"/>
  </si>
  <si>
    <t>㉒</t>
  </si>
  <si>
    <t>指導充実加配加算</t>
    <rPh sb="0" eb="2">
      <t>シドウ</t>
    </rPh>
    <rPh sb="2" eb="4">
      <t>ジュウジツ</t>
    </rPh>
    <rPh sb="4" eb="6">
      <t>カハイ</t>
    </rPh>
    <rPh sb="6" eb="8">
      <t>カサン</t>
    </rPh>
    <phoneticPr fontId="4"/>
  </si>
  <si>
    <t>㉓</t>
  </si>
  <si>
    <t>事務負担対応加配加算</t>
    <rPh sb="0" eb="2">
      <t>ジム</t>
    </rPh>
    <rPh sb="2" eb="4">
      <t>フタン</t>
    </rPh>
    <rPh sb="4" eb="6">
      <t>タイオウ</t>
    </rPh>
    <rPh sb="6" eb="8">
      <t>カハイ</t>
    </rPh>
    <rPh sb="8" eb="10">
      <t>カサン</t>
    </rPh>
    <phoneticPr fontId="4"/>
  </si>
  <si>
    <t>㉔</t>
  </si>
  <si>
    <t>㉕</t>
  </si>
  <si>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4"/>
  </si>
  <si>
    <t>×</t>
    <phoneticPr fontId="7"/>
  </si>
  <si>
    <t>1/2</t>
    <phoneticPr fontId="1"/>
  </si>
  <si>
    <t>冷暖房費加算</t>
    <rPh sb="0" eb="3">
      <t>レイダンボウ</t>
    </rPh>
    <rPh sb="3" eb="4">
      <t>ヒ</t>
    </rPh>
    <rPh sb="4" eb="6">
      <t>カサン</t>
    </rPh>
    <phoneticPr fontId="7"/>
  </si>
  <si>
    <t>１級地</t>
    <rPh sb="1" eb="3">
      <t>キュウチ</t>
    </rPh>
    <phoneticPr fontId="7"/>
  </si>
  <si>
    <t>４級地</t>
    <rPh sb="1" eb="3">
      <t>キュウチ</t>
    </rPh>
    <phoneticPr fontId="7"/>
  </si>
  <si>
    <t>２級地</t>
    <rPh sb="1" eb="3">
      <t>キュウチ</t>
    </rPh>
    <phoneticPr fontId="7"/>
  </si>
  <si>
    <t>その他地域</t>
    <rPh sb="2" eb="3">
      <t>タ</t>
    </rPh>
    <rPh sb="3" eb="5">
      <t>チイキ</t>
    </rPh>
    <phoneticPr fontId="7"/>
  </si>
  <si>
    <t>３級地</t>
    <rPh sb="1" eb="3">
      <t>キュウチ</t>
    </rPh>
    <phoneticPr fontId="7"/>
  </si>
  <si>
    <t>施設関係者評価加算</t>
    <rPh sb="0" eb="2">
      <t>シセツ</t>
    </rPh>
    <rPh sb="2" eb="5">
      <t>カンケイシャ</t>
    </rPh>
    <rPh sb="5" eb="7">
      <t>ヒョウカ</t>
    </rPh>
    <rPh sb="7" eb="9">
      <t>カサン</t>
    </rPh>
    <phoneticPr fontId="7"/>
  </si>
  <si>
    <t>除雪費加算</t>
    <rPh sb="0" eb="2">
      <t>ジョセツ</t>
    </rPh>
    <rPh sb="2" eb="3">
      <t>ヒ</t>
    </rPh>
    <rPh sb="3" eb="5">
      <t>カサン</t>
    </rPh>
    <phoneticPr fontId="7"/>
  </si>
  <si>
    <t>※３月初日の利用子どもの単価に加算</t>
    <rPh sb="3" eb="5">
      <t>ショニチ</t>
    </rPh>
    <rPh sb="6" eb="8">
      <t>リヨウ</t>
    </rPh>
    <rPh sb="8" eb="9">
      <t>コ</t>
    </rPh>
    <phoneticPr fontId="7"/>
  </si>
  <si>
    <t>降灰除去費加算</t>
    <rPh sb="0" eb="2">
      <t>コウカイ</t>
    </rPh>
    <rPh sb="2" eb="4">
      <t>ジョキョ</t>
    </rPh>
    <rPh sb="4" eb="5">
      <t>ヒ</t>
    </rPh>
    <rPh sb="5" eb="7">
      <t>カサン</t>
    </rPh>
    <phoneticPr fontId="7"/>
  </si>
  <si>
    <t xml:space="preserve"> 400時間以上 800時間未満</t>
    <rPh sb="4" eb="6">
      <t>ジカン</t>
    </rPh>
    <rPh sb="6" eb="8">
      <t>イジョウ</t>
    </rPh>
    <rPh sb="12" eb="14">
      <t>ジカン</t>
    </rPh>
    <rPh sb="14" eb="16">
      <t>ミマン</t>
    </rPh>
    <phoneticPr fontId="7"/>
  </si>
  <si>
    <t>÷３月初日の利用子ども数</t>
    <phoneticPr fontId="4"/>
  </si>
  <si>
    <t xml:space="preserve"> 800時間以上1200時間未満</t>
    <rPh sb="4" eb="6">
      <t>ジカン</t>
    </rPh>
    <rPh sb="6" eb="8">
      <t>イジョウ</t>
    </rPh>
    <rPh sb="12" eb="14">
      <t>ジカン</t>
    </rPh>
    <rPh sb="14" eb="16">
      <t>ミマン</t>
    </rPh>
    <phoneticPr fontId="7"/>
  </si>
  <si>
    <t>施設機能強化推進費加算</t>
    <rPh sb="0" eb="2">
      <t>シセツ</t>
    </rPh>
    <rPh sb="2" eb="4">
      <t>キノウ</t>
    </rPh>
    <rPh sb="4" eb="6">
      <t>キョウカ</t>
    </rPh>
    <rPh sb="6" eb="8">
      <t>スイシン</t>
    </rPh>
    <rPh sb="8" eb="9">
      <t>ヒ</t>
    </rPh>
    <rPh sb="9" eb="11">
      <t>カサン</t>
    </rPh>
    <phoneticPr fontId="7"/>
  </si>
  <si>
    <t>小学校接続加算</t>
    <rPh sb="0" eb="3">
      <t>ショウガッコウ</t>
    </rPh>
    <rPh sb="3" eb="5">
      <t>セツゾク</t>
    </rPh>
    <rPh sb="5" eb="7">
      <t>カサン</t>
    </rPh>
    <phoneticPr fontId="7"/>
  </si>
  <si>
    <t>　</t>
    <phoneticPr fontId="7"/>
  </si>
  <si>
    <t>第三者評価受審加算</t>
    <rPh sb="0" eb="3">
      <t>ダイサンシャ</t>
    </rPh>
    <rPh sb="3" eb="5">
      <t>ヒョウカ</t>
    </rPh>
    <rPh sb="5" eb="7">
      <t>ジュシン</t>
    </rPh>
    <rPh sb="7" eb="9">
      <t>カサン</t>
    </rPh>
    <phoneticPr fontId="7"/>
  </si>
  <si>
    <t>㉜</t>
    <phoneticPr fontId="7"/>
  </si>
  <si>
    <t>2・3号利用定員</t>
    <rPh sb="3" eb="4">
      <t>ゴウ</t>
    </rPh>
    <rPh sb="4" eb="6">
      <t>リヨウ</t>
    </rPh>
    <rPh sb="6" eb="8">
      <t>テイイン</t>
    </rPh>
    <phoneticPr fontId="7"/>
  </si>
  <si>
    <t>３号利用定員</t>
    <rPh sb="1" eb="2">
      <t>ゴウ</t>
    </rPh>
    <rPh sb="2" eb="4">
      <t>リヨウ</t>
    </rPh>
    <rPh sb="4" eb="6">
      <t>テイイン</t>
    </rPh>
    <phoneticPr fontId="7"/>
  </si>
  <si>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5"/>
  </si>
  <si>
    <t>職員配置加算【市】（1,000円未満切り捨て）</t>
    <rPh sb="0" eb="2">
      <t>ショクイン</t>
    </rPh>
    <rPh sb="2" eb="4">
      <t>ハイチ</t>
    </rPh>
    <rPh sb="4" eb="6">
      <t>カサン</t>
    </rPh>
    <rPh sb="7" eb="8">
      <t>シ</t>
    </rPh>
    <phoneticPr fontId="5"/>
  </si>
  <si>
    <t>２歳児</t>
    <rPh sb="1" eb="2">
      <t>サイ</t>
    </rPh>
    <rPh sb="2" eb="3">
      <t>ジ</t>
    </rPh>
    <phoneticPr fontId="1"/>
  </si>
  <si>
    <t>標準時間</t>
    <rPh sb="0" eb="2">
      <t>ヒョウジュン</t>
    </rPh>
    <rPh sb="2" eb="4">
      <t>ジカン</t>
    </rPh>
    <phoneticPr fontId="7"/>
  </si>
  <si>
    <t>短時間</t>
    <rPh sb="0" eb="3">
      <t>タンジカン</t>
    </rPh>
    <phoneticPr fontId="7"/>
  </si>
  <si>
    <t>３歳児配置改善加算</t>
    <rPh sb="1" eb="3">
      <t>サイジ</t>
    </rPh>
    <rPh sb="3" eb="5">
      <t>ハイチ</t>
    </rPh>
    <rPh sb="5" eb="7">
      <t>カイゼン</t>
    </rPh>
    <rPh sb="7" eb="9">
      <t>カサン</t>
    </rPh>
    <phoneticPr fontId="7"/>
  </si>
  <si>
    <t>夜間保育加算</t>
    <rPh sb="0" eb="2">
      <t>ヤカン</t>
    </rPh>
    <rPh sb="2" eb="4">
      <t>ホイク</t>
    </rPh>
    <rPh sb="4" eb="6">
      <t>カサン</t>
    </rPh>
    <phoneticPr fontId="1"/>
  </si>
  <si>
    <t>チーム保育加配加算</t>
    <rPh sb="3" eb="5">
      <t>ホイク</t>
    </rPh>
    <rPh sb="5" eb="7">
      <t>カハイ</t>
    </rPh>
    <rPh sb="7" eb="9">
      <t>カサン</t>
    </rPh>
    <phoneticPr fontId="1"/>
  </si>
  <si>
    <t>―</t>
    <phoneticPr fontId="1"/>
  </si>
  <si>
    <t>１号認定こどもの利用定員を設定しない場合</t>
    <rPh sb="1" eb="2">
      <t>ゴウ</t>
    </rPh>
    <rPh sb="2" eb="4">
      <t>ニンテイ</t>
    </rPh>
    <rPh sb="8" eb="10">
      <t>リヨウ</t>
    </rPh>
    <rPh sb="10" eb="12">
      <t>テイイン</t>
    </rPh>
    <rPh sb="13" eb="15">
      <t>セッテイ</t>
    </rPh>
    <rPh sb="18" eb="20">
      <t>バアイ</t>
    </rPh>
    <phoneticPr fontId="1"/>
  </si>
  <si>
    <t>1日</t>
    <rPh sb="1" eb="2">
      <t>ニチ</t>
    </rPh>
    <phoneticPr fontId="1"/>
  </si>
  <si>
    <t>土曜日に閉所する場合</t>
    <rPh sb="0" eb="3">
      <t>ドヨウビ</t>
    </rPh>
    <rPh sb="4" eb="6">
      <t>ヘイショ</t>
    </rPh>
    <rPh sb="8" eb="10">
      <t>バアイ</t>
    </rPh>
    <phoneticPr fontId="1"/>
  </si>
  <si>
    <t>2日</t>
    <rPh sb="1" eb="2">
      <t>ニチ</t>
    </rPh>
    <phoneticPr fontId="1"/>
  </si>
  <si>
    <t>主幹教諭等の専任化により子育て支援の取り組みを実施していない場合で、かつ、代替保育教諭等を配置していない場合</t>
    <rPh sb="0" eb="2">
      <t>シュカン</t>
    </rPh>
    <rPh sb="2" eb="4">
      <t>キョウユ</t>
    </rPh>
    <rPh sb="4" eb="5">
      <t>トウ</t>
    </rPh>
    <rPh sb="6" eb="8">
      <t>センニン</t>
    </rPh>
    <rPh sb="8" eb="9">
      <t>カ</t>
    </rPh>
    <rPh sb="12" eb="14">
      <t>コソダ</t>
    </rPh>
    <rPh sb="15" eb="17">
      <t>シエン</t>
    </rPh>
    <rPh sb="18" eb="19">
      <t>ト</t>
    </rPh>
    <rPh sb="20" eb="21">
      <t>ク</t>
    </rPh>
    <rPh sb="23" eb="25">
      <t>ジッシ</t>
    </rPh>
    <rPh sb="30" eb="32">
      <t>バアイ</t>
    </rPh>
    <phoneticPr fontId="1"/>
  </si>
  <si>
    <t>③合計</t>
    <rPh sb="1" eb="3">
      <t>ゴウケイ</t>
    </rPh>
    <phoneticPr fontId="1"/>
  </si>
  <si>
    <t>栄養管理加算</t>
    <rPh sb="0" eb="2">
      <t>エイヨウ</t>
    </rPh>
    <rPh sb="2" eb="4">
      <t>カンリ</t>
    </rPh>
    <rPh sb="4" eb="6">
      <t>カサン</t>
    </rPh>
    <phoneticPr fontId="1"/>
  </si>
  <si>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5"/>
  </si>
  <si>
    <t>栄養管理加算</t>
    <rPh sb="0" eb="2">
      <t>エイヨウ</t>
    </rPh>
    <rPh sb="2" eb="4">
      <t>カンリ</t>
    </rPh>
    <rPh sb="4" eb="6">
      <t>カサン</t>
    </rPh>
    <phoneticPr fontId="2"/>
  </si>
  <si>
    <t>配置</t>
    <rPh sb="0" eb="2">
      <t>ハイチ</t>
    </rPh>
    <phoneticPr fontId="2"/>
  </si>
  <si>
    <t>兼務</t>
    <rPh sb="0" eb="2">
      <t>ケンム</t>
    </rPh>
    <phoneticPr fontId="2"/>
  </si>
  <si>
    <t>１歳</t>
    <rPh sb="1" eb="2">
      <t>サイ</t>
    </rPh>
    <phoneticPr fontId="1"/>
  </si>
  <si>
    <t>２歳</t>
    <rPh sb="1" eb="2">
      <t>サイ</t>
    </rPh>
    <phoneticPr fontId="1"/>
  </si>
  <si>
    <t>地域
区分</t>
    <phoneticPr fontId="7"/>
  </si>
  <si>
    <t>認定
区分</t>
    <rPh sb="0" eb="2">
      <t>ニンテイ</t>
    </rPh>
    <rPh sb="3" eb="5">
      <t>クブン</t>
    </rPh>
    <phoneticPr fontId="4"/>
  </si>
  <si>
    <t>年齢区分</t>
    <rPh sb="0" eb="2">
      <t>ネンレイ</t>
    </rPh>
    <rPh sb="2" eb="4">
      <t>クブン</t>
    </rPh>
    <phoneticPr fontId="7"/>
  </si>
  <si>
    <t>保育必要量区分　⑤</t>
    <rPh sb="0" eb="2">
      <t>ホイク</t>
    </rPh>
    <rPh sb="2" eb="5">
      <t>ヒツヨウリョウ</t>
    </rPh>
    <rPh sb="5" eb="7">
      <t>クブン</t>
    </rPh>
    <phoneticPr fontId="4"/>
  </si>
  <si>
    <t>３歳児配置改善加算</t>
    <rPh sb="1" eb="3">
      <t>サイジ</t>
    </rPh>
    <rPh sb="3" eb="5">
      <t>ハイチ</t>
    </rPh>
    <rPh sb="5" eb="7">
      <t>カイゼン</t>
    </rPh>
    <rPh sb="7" eb="9">
      <t>カサン</t>
    </rPh>
    <phoneticPr fontId="4"/>
  </si>
  <si>
    <t>休日保育加算</t>
    <rPh sb="0" eb="2">
      <t>キュウジツ</t>
    </rPh>
    <rPh sb="2" eb="4">
      <t>ホイク</t>
    </rPh>
    <rPh sb="4" eb="6">
      <t>カサン</t>
    </rPh>
    <phoneticPr fontId="4"/>
  </si>
  <si>
    <t>夜間保育加算</t>
    <rPh sb="0" eb="2">
      <t>ヤカン</t>
    </rPh>
    <rPh sb="2" eb="4">
      <t>ホイク</t>
    </rPh>
    <rPh sb="4" eb="6">
      <t>カサン</t>
    </rPh>
    <phoneticPr fontId="4"/>
  </si>
  <si>
    <t>減価償却費加算</t>
    <rPh sb="0" eb="2">
      <t>ゲンカ</t>
    </rPh>
    <rPh sb="2" eb="4">
      <t>ショウキャク</t>
    </rPh>
    <rPh sb="4" eb="5">
      <t>ヒ</t>
    </rPh>
    <rPh sb="5" eb="7">
      <t>カサン</t>
    </rPh>
    <phoneticPr fontId="4"/>
  </si>
  <si>
    <t>賃借料加算</t>
    <rPh sb="0" eb="3">
      <t>チンシャクリョウ</t>
    </rPh>
    <rPh sb="3" eb="5">
      <t>カサン</t>
    </rPh>
    <phoneticPr fontId="4"/>
  </si>
  <si>
    <t>外部監査費加算</t>
    <rPh sb="0" eb="2">
      <t>ガイブ</t>
    </rPh>
    <rPh sb="2" eb="4">
      <t>カンサ</t>
    </rPh>
    <rPh sb="4" eb="5">
      <t>ヒ</t>
    </rPh>
    <rPh sb="5" eb="7">
      <t>カサン</t>
    </rPh>
    <phoneticPr fontId="4"/>
  </si>
  <si>
    <t>１号認定こどもの利用定員を設定しない場合</t>
    <rPh sb="1" eb="2">
      <t>ゴウ</t>
    </rPh>
    <rPh sb="2" eb="4">
      <t>ニンテイ</t>
    </rPh>
    <rPh sb="8" eb="10">
      <t>リヨウ</t>
    </rPh>
    <rPh sb="10" eb="12">
      <t>テイイン</t>
    </rPh>
    <rPh sb="13" eb="15">
      <t>セッテイ</t>
    </rPh>
    <rPh sb="18" eb="20">
      <t>バアイ</t>
    </rPh>
    <phoneticPr fontId="4"/>
  </si>
  <si>
    <t>分園の場合</t>
    <rPh sb="0" eb="2">
      <t>ブンエン</t>
    </rPh>
    <rPh sb="3" eb="5">
      <t>バアイ</t>
    </rPh>
    <phoneticPr fontId="4"/>
  </si>
  <si>
    <t>土曜日に閉所する場合</t>
    <rPh sb="0" eb="3">
      <t>ドヨウビ</t>
    </rPh>
    <rPh sb="4" eb="6">
      <t>ヘイショ</t>
    </rPh>
    <rPh sb="8" eb="10">
      <t>バアイ</t>
    </rPh>
    <phoneticPr fontId="4"/>
  </si>
  <si>
    <t>年齢別配置基準を下回る場合</t>
    <rPh sb="0" eb="3">
      <t>ネンレイベツ</t>
    </rPh>
    <rPh sb="3" eb="5">
      <t>ハイチ</t>
    </rPh>
    <rPh sb="5" eb="7">
      <t>キジュン</t>
    </rPh>
    <rPh sb="8" eb="10">
      <t>シタマワ</t>
    </rPh>
    <rPh sb="11" eb="13">
      <t>バアイ</t>
    </rPh>
    <phoneticPr fontId="4"/>
  </si>
  <si>
    <t>定員を恒常的に
超過する場合</t>
    <rPh sb="0" eb="2">
      <t>テイイン</t>
    </rPh>
    <rPh sb="3" eb="6">
      <t>コウジョウテキ</t>
    </rPh>
    <rPh sb="8" eb="10">
      <t>チョウカ</t>
    </rPh>
    <rPh sb="12" eb="14">
      <t>バアイ</t>
    </rPh>
    <phoneticPr fontId="4"/>
  </si>
  <si>
    <t>保育標準時間認定</t>
    <rPh sb="0" eb="2">
      <t>ホイク</t>
    </rPh>
    <rPh sb="2" eb="4">
      <t>ヒョウジュン</t>
    </rPh>
    <rPh sb="4" eb="6">
      <t>ジカン</t>
    </rPh>
    <rPh sb="6" eb="8">
      <t>ニンテイ</t>
    </rPh>
    <phoneticPr fontId="4"/>
  </si>
  <si>
    <t>保育短時間認定</t>
    <rPh sb="0" eb="2">
      <t>ホイク</t>
    </rPh>
    <rPh sb="2" eb="3">
      <t>タン</t>
    </rPh>
    <rPh sb="3" eb="5">
      <t>ジカン</t>
    </rPh>
    <rPh sb="5" eb="7">
      <t>ニンテイ</t>
    </rPh>
    <phoneticPr fontId="4"/>
  </si>
  <si>
    <t>加算額</t>
    <phoneticPr fontId="4"/>
  </si>
  <si>
    <t>月に１日土曜日を閉所する場合</t>
    <rPh sb="0" eb="1">
      <t>ツキ</t>
    </rPh>
    <rPh sb="3" eb="4">
      <t>ニチ</t>
    </rPh>
    <rPh sb="4" eb="7">
      <t>ドヨウビ</t>
    </rPh>
    <rPh sb="8" eb="10">
      <t>ヘイショ</t>
    </rPh>
    <rPh sb="12" eb="14">
      <t>バアイ</t>
    </rPh>
    <phoneticPr fontId="4"/>
  </si>
  <si>
    <t>月に２日土曜日を閉所する場合</t>
    <rPh sb="0" eb="1">
      <t>ツキ</t>
    </rPh>
    <rPh sb="3" eb="4">
      <t>ニチ</t>
    </rPh>
    <rPh sb="4" eb="7">
      <t>ドヨウビ</t>
    </rPh>
    <rPh sb="8" eb="10">
      <t>ヘイショ</t>
    </rPh>
    <rPh sb="12" eb="14">
      <t>バアイ</t>
    </rPh>
    <phoneticPr fontId="4"/>
  </si>
  <si>
    <t>月に３日以上土曜日を閉所する場合</t>
    <rPh sb="0" eb="1">
      <t>ツキ</t>
    </rPh>
    <rPh sb="3" eb="4">
      <t>ニチ</t>
    </rPh>
    <rPh sb="4" eb="6">
      <t>イジョウ</t>
    </rPh>
    <rPh sb="6" eb="9">
      <t>ドヨウビ</t>
    </rPh>
    <rPh sb="10" eb="12">
      <t>ヘイショ</t>
    </rPh>
    <rPh sb="14" eb="16">
      <t>バアイ</t>
    </rPh>
    <phoneticPr fontId="4"/>
  </si>
  <si>
    <t>全ての土曜日を閉所する場合</t>
    <rPh sb="0" eb="1">
      <t>スベ</t>
    </rPh>
    <rPh sb="3" eb="6">
      <t>ドヨウビ</t>
    </rPh>
    <rPh sb="7" eb="9">
      <t>ヘイショ</t>
    </rPh>
    <rPh sb="11" eb="13">
      <t>バアイ</t>
    </rPh>
    <phoneticPr fontId="4"/>
  </si>
  <si>
    <t>基本分単価</t>
    <rPh sb="0" eb="2">
      <t>キホン</t>
    </rPh>
    <rPh sb="2" eb="3">
      <t>ブン</t>
    </rPh>
    <rPh sb="3" eb="4">
      <t>タン</t>
    </rPh>
    <rPh sb="4" eb="5">
      <t>アタイ</t>
    </rPh>
    <phoneticPr fontId="7"/>
  </si>
  <si>
    <t>認可施設</t>
    <rPh sb="0" eb="2">
      <t>ニンカ</t>
    </rPh>
    <rPh sb="2" eb="4">
      <t>シセツ</t>
    </rPh>
    <phoneticPr fontId="4"/>
  </si>
  <si>
    <t>機能部分</t>
    <rPh sb="0" eb="2">
      <t>キノウ</t>
    </rPh>
    <rPh sb="2" eb="4">
      <t>ブブン</t>
    </rPh>
    <phoneticPr fontId="4"/>
  </si>
  <si>
    <t>(注１)</t>
    <rPh sb="1" eb="2">
      <t>チュウ</t>
    </rPh>
    <phoneticPr fontId="7"/>
  </si>
  <si>
    <t>標　準</t>
    <rPh sb="0" eb="1">
      <t>シルベ</t>
    </rPh>
    <rPh sb="2" eb="3">
      <t>ジュン</t>
    </rPh>
    <phoneticPr fontId="4"/>
  </si>
  <si>
    <t>都市部</t>
    <rPh sb="0" eb="3">
      <t>トシブ</t>
    </rPh>
    <phoneticPr fontId="4"/>
  </si>
  <si>
    <t>①</t>
    <phoneticPr fontId="4"/>
  </si>
  <si>
    <t>②</t>
    <phoneticPr fontId="4"/>
  </si>
  <si>
    <t>③</t>
    <phoneticPr fontId="4"/>
  </si>
  <si>
    <t>④</t>
    <phoneticPr fontId="4"/>
  </si>
  <si>
    <t>⑥</t>
    <phoneticPr fontId="4"/>
  </si>
  <si>
    <t>⑦</t>
    <phoneticPr fontId="4"/>
  </si>
  <si>
    <t>⑧</t>
    <phoneticPr fontId="4"/>
  </si>
  <si>
    <t>⑨</t>
    <phoneticPr fontId="4"/>
  </si>
  <si>
    <t>⑩</t>
    <phoneticPr fontId="4"/>
  </si>
  <si>
    <t>⑪</t>
    <phoneticPr fontId="4"/>
  </si>
  <si>
    <t>⑫</t>
    <phoneticPr fontId="4"/>
  </si>
  <si>
    <t>⑬</t>
    <phoneticPr fontId="4"/>
  </si>
  <si>
    <t>⑭</t>
    <phoneticPr fontId="4"/>
  </si>
  <si>
    <t>⑮</t>
    <phoneticPr fontId="4"/>
  </si>
  <si>
    <t>⑰</t>
    <phoneticPr fontId="4"/>
  </si>
  <si>
    <t>⑱</t>
    <phoneticPr fontId="4"/>
  </si>
  <si>
    <t>⑲</t>
    <phoneticPr fontId="4"/>
  </si>
  <si>
    <t>⑳</t>
    <phoneticPr fontId="4"/>
  </si>
  <si>
    <t>㉑</t>
    <phoneticPr fontId="4"/>
  </si>
  <si>
    <t>㉒</t>
    <phoneticPr fontId="4"/>
  </si>
  <si>
    <t>16/100
地域</t>
    <phoneticPr fontId="7"/>
  </si>
  <si>
    <t>2号</t>
    <rPh sb="1" eb="2">
      <t>ゴウ</t>
    </rPh>
    <phoneticPr fontId="4"/>
  </si>
  <si>
    <t>＋</t>
    <phoneticPr fontId="4"/>
  </si>
  <si>
    <t>＋</t>
  </si>
  <si>
    <t>÷</t>
    <phoneticPr fontId="4"/>
  </si>
  <si>
    <t>＋</t>
    <phoneticPr fontId="1"/>
  </si>
  <si>
    <t>ａ地域</t>
    <rPh sb="1" eb="3">
      <t>チイキ</t>
    </rPh>
    <phoneticPr fontId="4"/>
  </si>
  <si>
    <t>－</t>
    <phoneticPr fontId="4"/>
  </si>
  <si>
    <t>ｂ地域</t>
    <rPh sb="1" eb="3">
      <t>チイキ</t>
    </rPh>
    <phoneticPr fontId="4"/>
  </si>
  <si>
    <t>3号</t>
    <rPh sb="1" eb="2">
      <t>ゴウ</t>
    </rPh>
    <phoneticPr fontId="4"/>
  </si>
  <si>
    <t>１、２歳児</t>
    <rPh sb="3" eb="5">
      <t>サイジ</t>
    </rPh>
    <phoneticPr fontId="7"/>
  </si>
  <si>
    <t>ｃ地域</t>
    <rPh sb="1" eb="3">
      <t>チイキ</t>
    </rPh>
    <phoneticPr fontId="4"/>
  </si>
  <si>
    <t>ｄ地域</t>
    <rPh sb="1" eb="3">
      <t>チイキ</t>
    </rPh>
    <phoneticPr fontId="4"/>
  </si>
  <si>
    <t>×人数</t>
    <phoneticPr fontId="4"/>
  </si>
  <si>
    <t>認定こども園全体の利用定員</t>
    <rPh sb="0" eb="2">
      <t>ニンテイ</t>
    </rPh>
    <rPh sb="5" eb="6">
      <t>エン</t>
    </rPh>
    <rPh sb="6" eb="8">
      <t>ゼンタイ</t>
    </rPh>
    <rPh sb="9" eb="11">
      <t>リヨウ</t>
    </rPh>
    <rPh sb="11" eb="13">
      <t>テイイン</t>
    </rPh>
    <phoneticPr fontId="4"/>
  </si>
  <si>
    <t>休日保育の年間延べ利用子ども数</t>
    <rPh sb="0" eb="2">
      <t>キュウジツ</t>
    </rPh>
    <rPh sb="2" eb="4">
      <t>ホイク</t>
    </rPh>
    <rPh sb="5" eb="7">
      <t>ネンカン</t>
    </rPh>
    <rPh sb="7" eb="8">
      <t>ノ</t>
    </rPh>
    <rPh sb="9" eb="11">
      <t>リヨウ</t>
    </rPh>
    <rPh sb="11" eb="12">
      <t>コ</t>
    </rPh>
    <rPh sb="14" eb="15">
      <t>スウ</t>
    </rPh>
    <phoneticPr fontId="4"/>
  </si>
  <si>
    <t>　 　　 ～　210人</t>
    <rPh sb="10" eb="11">
      <t>ニン</t>
    </rPh>
    <phoneticPr fontId="4"/>
  </si>
  <si>
    <t>　 211人～　279人</t>
    <rPh sb="5" eb="6">
      <t>ニン</t>
    </rPh>
    <rPh sb="11" eb="12">
      <t>ニン</t>
    </rPh>
    <phoneticPr fontId="4"/>
  </si>
  <si>
    <t xml:space="preserve">  61人～　75人</t>
  </si>
  <si>
    <t>　 280人～　349人</t>
    <rPh sb="5" eb="6">
      <t>ニン</t>
    </rPh>
    <rPh sb="11" eb="12">
      <t>ニン</t>
    </rPh>
    <phoneticPr fontId="4"/>
  </si>
  <si>
    <t>　61人
　　から
　70人
　　まで</t>
    <rPh sb="3" eb="4">
      <t>ニン</t>
    </rPh>
    <rPh sb="13" eb="14">
      <t>ニン</t>
    </rPh>
    <phoneticPr fontId="7"/>
  </si>
  <si>
    <t xml:space="preserve"> 　350人～　419人</t>
    <rPh sb="5" eb="6">
      <t>ニン</t>
    </rPh>
    <rPh sb="11" eb="12">
      <t>ニン</t>
    </rPh>
    <phoneticPr fontId="4"/>
  </si>
  <si>
    <t xml:space="preserve">  76人～　90人</t>
  </si>
  <si>
    <t>　 420人～　489人</t>
    <rPh sb="5" eb="6">
      <t>ニン</t>
    </rPh>
    <rPh sb="11" eb="12">
      <t>ニン</t>
    </rPh>
    <phoneticPr fontId="4"/>
  </si>
  <si>
    <t xml:space="preserve">  61人～　75人</t>
    <rPh sb="4" eb="5">
      <t>ニン</t>
    </rPh>
    <rPh sb="9" eb="10">
      <t>ニン</t>
    </rPh>
    <phoneticPr fontId="4"/>
  </si>
  <si>
    <t>　71人
　　から
　80人
　　まで</t>
    <rPh sb="3" eb="4">
      <t>ニン</t>
    </rPh>
    <rPh sb="13" eb="14">
      <t>ニン</t>
    </rPh>
    <phoneticPr fontId="7"/>
  </si>
  <si>
    <t xml:space="preserve">  91人～ 105人</t>
  </si>
  <si>
    <t xml:space="preserve"> 　490人～　559人</t>
    <rPh sb="5" eb="6">
      <t>ニン</t>
    </rPh>
    <rPh sb="11" eb="12">
      <t>ニン</t>
    </rPh>
    <phoneticPr fontId="4"/>
  </si>
  <si>
    <t xml:space="preserve">  76人～　90人</t>
    <rPh sb="4" eb="5">
      <t>ニン</t>
    </rPh>
    <rPh sb="9" eb="10">
      <t>ニン</t>
    </rPh>
    <phoneticPr fontId="4"/>
  </si>
  <si>
    <t>　81人
　　から
　90人
　　まで</t>
    <rPh sb="3" eb="4">
      <t>ニン</t>
    </rPh>
    <rPh sb="13" eb="14">
      <t>ニン</t>
    </rPh>
    <phoneticPr fontId="7"/>
  </si>
  <si>
    <t xml:space="preserve"> 106人～ 120人</t>
  </si>
  <si>
    <t>　 560人～　629人</t>
    <rPh sb="5" eb="6">
      <t>ニン</t>
    </rPh>
    <rPh sb="11" eb="12">
      <t>ニン</t>
    </rPh>
    <phoneticPr fontId="4"/>
  </si>
  <si>
    <t>各月初日の</t>
    <rPh sb="0" eb="2">
      <t>カクツキ</t>
    </rPh>
    <rPh sb="2" eb="4">
      <t>ショニチ</t>
    </rPh>
    <phoneticPr fontId="4"/>
  </si>
  <si>
    <t xml:space="preserve">  91人～ 105人</t>
    <rPh sb="4" eb="5">
      <t>ニン</t>
    </rPh>
    <rPh sb="10" eb="11">
      <t>ニン</t>
    </rPh>
    <phoneticPr fontId="4"/>
  </si>
  <si>
    <t>利用子ども数</t>
    <rPh sb="0" eb="2">
      <t>リヨウ</t>
    </rPh>
    <rPh sb="2" eb="3">
      <t>コ</t>
    </rPh>
    <rPh sb="5" eb="6">
      <t>スウ</t>
    </rPh>
    <phoneticPr fontId="4"/>
  </si>
  <si>
    <t>(⑥＋⑦)</t>
    <phoneticPr fontId="4"/>
  </si>
  <si>
    <t>　91人
　　から
　100人
　　まで</t>
    <rPh sb="3" eb="4">
      <t>ニン</t>
    </rPh>
    <rPh sb="14" eb="15">
      <t>ニン</t>
    </rPh>
    <phoneticPr fontId="7"/>
  </si>
  <si>
    <t>　 630人～　699人</t>
    <rPh sb="5" eb="6">
      <t>ニン</t>
    </rPh>
    <rPh sb="11" eb="12">
      <t>ニン</t>
    </rPh>
    <phoneticPr fontId="4"/>
  </si>
  <si>
    <t xml:space="preserve"> 121人～ 135人</t>
  </si>
  <si>
    <t xml:space="preserve"> 106人～ 120人</t>
    <rPh sb="4" eb="5">
      <t>ニン</t>
    </rPh>
    <rPh sb="10" eb="11">
      <t>ニン</t>
    </rPh>
    <phoneticPr fontId="4"/>
  </si>
  <si>
    <t xml:space="preserve"> 　700人～　769人</t>
    <rPh sb="5" eb="6">
      <t>ニン</t>
    </rPh>
    <rPh sb="11" eb="12">
      <t>ニン</t>
    </rPh>
    <phoneticPr fontId="4"/>
  </si>
  <si>
    <t xml:space="preserve"> 121人～ 135人</t>
    <rPh sb="4" eb="5">
      <t>ニン</t>
    </rPh>
    <rPh sb="10" eb="11">
      <t>ニン</t>
    </rPh>
    <phoneticPr fontId="4"/>
  </si>
  <si>
    <t>　101人
　　から
　110人
　　まで</t>
    <rPh sb="4" eb="5">
      <t>ニン</t>
    </rPh>
    <rPh sb="15" eb="16">
      <t>ニン</t>
    </rPh>
    <phoneticPr fontId="7"/>
  </si>
  <si>
    <t xml:space="preserve"> 136人～ 150人</t>
  </si>
  <si>
    <t xml:space="preserve"> 　770人～　839人</t>
    <rPh sb="5" eb="6">
      <t>ニン</t>
    </rPh>
    <rPh sb="11" eb="12">
      <t>ニン</t>
    </rPh>
    <phoneticPr fontId="4"/>
  </si>
  <si>
    <t xml:space="preserve"> 136人～ 150人</t>
    <rPh sb="4" eb="5">
      <t>ニン</t>
    </rPh>
    <rPh sb="10" eb="11">
      <t>ニン</t>
    </rPh>
    <phoneticPr fontId="4"/>
  </si>
  <si>
    <t>　111人
　　から
　120人
　　まで</t>
    <rPh sb="4" eb="5">
      <t>ニン</t>
    </rPh>
    <rPh sb="15" eb="16">
      <t>ニン</t>
    </rPh>
    <phoneticPr fontId="7"/>
  </si>
  <si>
    <t xml:space="preserve"> 151人～ 180人</t>
  </si>
  <si>
    <t>　 840人～　909人</t>
    <rPh sb="5" eb="6">
      <t>ニン</t>
    </rPh>
    <rPh sb="11" eb="12">
      <t>ニン</t>
    </rPh>
    <phoneticPr fontId="4"/>
  </si>
  <si>
    <t xml:space="preserve"> 151人～ 180人</t>
    <rPh sb="4" eb="5">
      <t>ニン</t>
    </rPh>
    <rPh sb="10" eb="11">
      <t>ニン</t>
    </rPh>
    <phoneticPr fontId="4"/>
  </si>
  <si>
    <t>　121人
　　から
　130人
　　まで</t>
    <rPh sb="4" eb="5">
      <t>ニン</t>
    </rPh>
    <rPh sb="15" eb="16">
      <t>ニン</t>
    </rPh>
    <phoneticPr fontId="7"/>
  </si>
  <si>
    <t xml:space="preserve"> 　910人～　979人</t>
    <rPh sb="5" eb="6">
      <t>ニン</t>
    </rPh>
    <rPh sb="11" eb="12">
      <t>ニン</t>
    </rPh>
    <phoneticPr fontId="4"/>
  </si>
  <si>
    <t xml:space="preserve"> 181人～ 210人</t>
  </si>
  <si>
    <t xml:space="preserve"> 181人～ 210人</t>
    <rPh sb="4" eb="5">
      <t>ニン</t>
    </rPh>
    <rPh sb="10" eb="11">
      <t>ニン</t>
    </rPh>
    <phoneticPr fontId="4"/>
  </si>
  <si>
    <t>　 980人～1,049人</t>
    <rPh sb="5" eb="6">
      <t>ニン</t>
    </rPh>
    <rPh sb="12" eb="13">
      <t>ニン</t>
    </rPh>
    <phoneticPr fontId="4"/>
  </si>
  <si>
    <t xml:space="preserve"> 211人～ 240人</t>
    <rPh sb="4" eb="5">
      <t>ニン</t>
    </rPh>
    <rPh sb="10" eb="11">
      <t>ニン</t>
    </rPh>
    <phoneticPr fontId="4"/>
  </si>
  <si>
    <t>　131人
　　から
　140人
　　まで</t>
    <rPh sb="4" eb="5">
      <t>ニン</t>
    </rPh>
    <rPh sb="15" eb="16">
      <t>ニン</t>
    </rPh>
    <phoneticPr fontId="7"/>
  </si>
  <si>
    <t xml:space="preserve"> 211人～ 240人</t>
  </si>
  <si>
    <t xml:space="preserve"> 1,050人～</t>
    <rPh sb="6" eb="7">
      <t>ニン</t>
    </rPh>
    <phoneticPr fontId="4"/>
  </si>
  <si>
    <t xml:space="preserve"> 241人～ 270人</t>
    <rPh sb="4" eb="5">
      <t>ニン</t>
    </rPh>
    <rPh sb="10" eb="11">
      <t>ニン</t>
    </rPh>
    <phoneticPr fontId="4"/>
  </si>
  <si>
    <t>　141人
　　から
　150人
　　まで</t>
    <rPh sb="4" eb="5">
      <t>ニン</t>
    </rPh>
    <rPh sb="15" eb="16">
      <t>ニン</t>
    </rPh>
    <phoneticPr fontId="7"/>
  </si>
  <si>
    <t xml:space="preserve"> 241人～ 270人</t>
  </si>
  <si>
    <t xml:space="preserve"> 271人～ 300人</t>
    <rPh sb="4" eb="5">
      <t>ニン</t>
    </rPh>
    <rPh sb="10" eb="11">
      <t>ニン</t>
    </rPh>
    <phoneticPr fontId="4"/>
  </si>
  <si>
    <t>　151人
　　から
　160人
　　まで</t>
    <rPh sb="4" eb="5">
      <t>ニン</t>
    </rPh>
    <rPh sb="15" eb="16">
      <t>ニン</t>
    </rPh>
    <phoneticPr fontId="7"/>
  </si>
  <si>
    <t xml:space="preserve"> 271人～ 300人</t>
  </si>
  <si>
    <t xml:space="preserve"> 301人～</t>
    <rPh sb="4" eb="5">
      <t>ニン</t>
    </rPh>
    <phoneticPr fontId="4"/>
  </si>
  <si>
    <t>　161人
　　から
　170人
　　まで</t>
    <rPh sb="4" eb="5">
      <t>ニン</t>
    </rPh>
    <rPh sb="15" eb="16">
      <t>ニン</t>
    </rPh>
    <phoneticPr fontId="7"/>
  </si>
  <si>
    <t xml:space="preserve"> 301人～</t>
  </si>
  <si>
    <t>※3月分の単価に加算</t>
    <rPh sb="2" eb="4">
      <t>ガツブン</t>
    </rPh>
    <rPh sb="5" eb="7">
      <t>タンカ</t>
    </rPh>
    <rPh sb="8" eb="10">
      <t>カサン</t>
    </rPh>
    <phoneticPr fontId="4"/>
  </si>
  <si>
    <t>　171人
　　以上</t>
    <rPh sb="4" eb="5">
      <t>ニン</t>
    </rPh>
    <rPh sb="8" eb="10">
      <t>イジョウ</t>
    </rPh>
    <phoneticPr fontId="7"/>
  </si>
  <si>
    <t>㉓</t>
    <phoneticPr fontId="4"/>
  </si>
  <si>
    <t>㉔</t>
    <phoneticPr fontId="4"/>
  </si>
  <si>
    <t xml:space="preserve">× 人数Ａ × 1/2 </t>
    <phoneticPr fontId="4"/>
  </si>
  <si>
    <t xml:space="preserve">× 人数Ｂ × 1/2 </t>
    <phoneticPr fontId="4"/>
  </si>
  <si>
    <t>㉖</t>
    <phoneticPr fontId="4"/>
  </si>
  <si>
    <t>㉗</t>
    <phoneticPr fontId="7"/>
  </si>
  <si>
    <t>高齢者等活躍促進加算</t>
    <rPh sb="0" eb="3">
      <t>コウレイシャ</t>
    </rPh>
    <rPh sb="3" eb="4">
      <t>トウ</t>
    </rPh>
    <rPh sb="4" eb="6">
      <t>カツヤク</t>
    </rPh>
    <rPh sb="6" eb="8">
      <t>ソクシン</t>
    </rPh>
    <rPh sb="8" eb="10">
      <t>カサン</t>
    </rPh>
    <phoneticPr fontId="7"/>
  </si>
  <si>
    <t>㉙</t>
    <phoneticPr fontId="7"/>
  </si>
  <si>
    <t>※加算額は、高齢者等の年間総雇用時間数を基に区分
※３月初日の利用子どもの単価に加算</t>
    <phoneticPr fontId="7"/>
  </si>
  <si>
    <t>㉚</t>
    <phoneticPr fontId="7"/>
  </si>
  <si>
    <t>栄養管理加算</t>
    <rPh sb="0" eb="2">
      <t>エイヨウ</t>
    </rPh>
    <rPh sb="2" eb="4">
      <t>カンリ</t>
    </rPh>
    <rPh sb="4" eb="6">
      <t>カサン</t>
    </rPh>
    <phoneticPr fontId="4"/>
  </si>
  <si>
    <t>Ｂ</t>
    <phoneticPr fontId="4"/>
  </si>
  <si>
    <t>Ｃ</t>
    <phoneticPr fontId="7"/>
  </si>
  <si>
    <t>÷各月初日の利用子ども数</t>
  </si>
  <si>
    <t>㉝</t>
    <phoneticPr fontId="7"/>
  </si>
  <si>
    <t>副園長・教頭配置加算</t>
    <rPh sb="0" eb="3">
      <t>フクエンチョウ</t>
    </rPh>
    <rPh sb="4" eb="6">
      <t>キョウトウ</t>
    </rPh>
    <rPh sb="6" eb="8">
      <t>ハイチ</t>
    </rPh>
    <rPh sb="8" eb="10">
      <t>カサン</t>
    </rPh>
    <phoneticPr fontId="4"/>
  </si>
  <si>
    <t>講師配置加算</t>
    <rPh sb="0" eb="2">
      <t>コウシ</t>
    </rPh>
    <rPh sb="2" eb="4">
      <t>ハイチ</t>
    </rPh>
    <rPh sb="4" eb="6">
      <t>カサン</t>
    </rPh>
    <phoneticPr fontId="4"/>
  </si>
  <si>
    <t>通園送迎加算</t>
    <rPh sb="0" eb="2">
      <t>ツウエン</t>
    </rPh>
    <rPh sb="2" eb="4">
      <t>ソウゲイ</t>
    </rPh>
    <rPh sb="4" eb="6">
      <t>カサン</t>
    </rPh>
    <phoneticPr fontId="4"/>
  </si>
  <si>
    <t>給食実施加算（施設内調理）</t>
    <rPh sb="0" eb="2">
      <t>キュウショク</t>
    </rPh>
    <rPh sb="2" eb="4">
      <t>ジッシ</t>
    </rPh>
    <rPh sb="4" eb="6">
      <t>カサン</t>
    </rPh>
    <rPh sb="7" eb="9">
      <t>シセツ</t>
    </rPh>
    <rPh sb="9" eb="10">
      <t>ナイ</t>
    </rPh>
    <rPh sb="10" eb="12">
      <t>チョウリ</t>
    </rPh>
    <phoneticPr fontId="4"/>
  </si>
  <si>
    <t>給食実施加算（外部搬入）</t>
    <rPh sb="0" eb="2">
      <t>キュウショク</t>
    </rPh>
    <rPh sb="2" eb="4">
      <t>ジッシ</t>
    </rPh>
    <rPh sb="4" eb="6">
      <t>カサン</t>
    </rPh>
    <rPh sb="7" eb="9">
      <t>ガイブ</t>
    </rPh>
    <rPh sb="9" eb="11">
      <t>ハンニュウ</t>
    </rPh>
    <phoneticPr fontId="4"/>
  </si>
  <si>
    <t>年齢別配置基準を
下回る場合</t>
    <rPh sb="0" eb="2">
      <t>ネンレイ</t>
    </rPh>
    <rPh sb="2" eb="3">
      <t>ベツ</t>
    </rPh>
    <rPh sb="3" eb="5">
      <t>ハイチ</t>
    </rPh>
    <rPh sb="5" eb="7">
      <t>キジュン</t>
    </rPh>
    <rPh sb="9" eb="11">
      <t>シタマワ</t>
    </rPh>
    <rPh sb="12" eb="14">
      <t>バアイ</t>
    </rPh>
    <phoneticPr fontId="4"/>
  </si>
  <si>
    <t>配置基準上求められる
職員資格を有しない場合</t>
    <rPh sb="0" eb="2">
      <t>ハイチ</t>
    </rPh>
    <rPh sb="2" eb="4">
      <t>キジュン</t>
    </rPh>
    <rPh sb="4" eb="5">
      <t>ジョウ</t>
    </rPh>
    <rPh sb="5" eb="6">
      <t>モト</t>
    </rPh>
    <rPh sb="11" eb="13">
      <t>ショクイン</t>
    </rPh>
    <rPh sb="13" eb="15">
      <t>シカク</t>
    </rPh>
    <rPh sb="16" eb="17">
      <t>ユウ</t>
    </rPh>
    <rPh sb="20" eb="22">
      <t>バアイ</t>
    </rPh>
    <phoneticPr fontId="4"/>
  </si>
  <si>
    <t>1号</t>
    <rPh sb="1" eb="2">
      <t>ゴウ</t>
    </rPh>
    <phoneticPr fontId="4"/>
  </si>
  <si>
    <t/>
  </si>
  <si>
    <t>－</t>
  </si>
  <si>
    <t>地域
区分</t>
    <rPh sb="0" eb="2">
      <t>チイキ</t>
    </rPh>
    <rPh sb="3" eb="5">
      <t>クブン</t>
    </rPh>
    <phoneticPr fontId="7"/>
  </si>
  <si>
    <t>⑤</t>
    <phoneticPr fontId="4"/>
  </si>
  <si>
    <t>15４歳以上児</t>
    <rPh sb="3" eb="4">
      <t>サイ</t>
    </rPh>
    <rPh sb="4" eb="6">
      <t>イジョウ</t>
    </rPh>
    <rPh sb="6" eb="7">
      <t>ジ</t>
    </rPh>
    <phoneticPr fontId="1"/>
  </si>
  <si>
    <t>15３歳児</t>
    <rPh sb="3" eb="4">
      <t>サイ</t>
    </rPh>
    <rPh sb="4" eb="5">
      <t>ジ</t>
    </rPh>
    <phoneticPr fontId="1"/>
  </si>
  <si>
    <t>×週当たり実施日数</t>
    <phoneticPr fontId="1"/>
  </si>
  <si>
    <t>25４歳以上児</t>
    <rPh sb="3" eb="6">
      <t>サイイジョウ</t>
    </rPh>
    <rPh sb="6" eb="7">
      <t>ジ</t>
    </rPh>
    <phoneticPr fontId="1"/>
  </si>
  <si>
    <t>25３歳児</t>
    <rPh sb="3" eb="4">
      <t>サイ</t>
    </rPh>
    <rPh sb="4" eb="5">
      <t>ジ</t>
    </rPh>
    <phoneticPr fontId="1"/>
  </si>
  <si>
    <t>　61人
　　から
　75人
　　まで</t>
    <rPh sb="3" eb="4">
      <t>ニン</t>
    </rPh>
    <rPh sb="13" eb="14">
      <t>ニン</t>
    </rPh>
    <phoneticPr fontId="7"/>
  </si>
  <si>
    <t>　76人
　　から
　90人
　　まで</t>
    <rPh sb="3" eb="4">
      <t>ニン</t>
    </rPh>
    <rPh sb="13" eb="14">
      <t>ニン</t>
    </rPh>
    <phoneticPr fontId="7"/>
  </si>
  <si>
    <t>　91人
　　から
　105人
　　まで</t>
    <rPh sb="3" eb="4">
      <t>ニン</t>
    </rPh>
    <rPh sb="14" eb="15">
      <t>ニン</t>
    </rPh>
    <phoneticPr fontId="7"/>
  </si>
  <si>
    <t>　106人
　　から
　120人
　　まで</t>
    <rPh sb="4" eb="5">
      <t>ニン</t>
    </rPh>
    <rPh sb="15" eb="16">
      <t>ニン</t>
    </rPh>
    <phoneticPr fontId="7"/>
  </si>
  <si>
    <t>　121人
　　から
　135人
　　まで</t>
    <rPh sb="4" eb="5">
      <t>ニン</t>
    </rPh>
    <rPh sb="15" eb="16">
      <t>ニン</t>
    </rPh>
    <phoneticPr fontId="7"/>
  </si>
  <si>
    <t>　136人
　　から
　150人
　　まで</t>
    <rPh sb="4" eb="5">
      <t>ニン</t>
    </rPh>
    <rPh sb="15" eb="16">
      <t>ニン</t>
    </rPh>
    <phoneticPr fontId="7"/>
  </si>
  <si>
    <t>　151人
　　から
　180人
　　まで</t>
    <rPh sb="4" eb="5">
      <t>ニン</t>
    </rPh>
    <rPh sb="15" eb="16">
      <t>ニン</t>
    </rPh>
    <phoneticPr fontId="7"/>
  </si>
  <si>
    <t>　181人
　　から
　210人
　　まで</t>
    <rPh sb="4" eb="5">
      <t>ニン</t>
    </rPh>
    <rPh sb="15" eb="16">
      <t>ニン</t>
    </rPh>
    <phoneticPr fontId="7"/>
  </si>
  <si>
    <t>　211人
　　から
　240人
　　まで</t>
    <rPh sb="4" eb="5">
      <t>ニン</t>
    </rPh>
    <rPh sb="15" eb="16">
      <t>ニン</t>
    </rPh>
    <phoneticPr fontId="7"/>
  </si>
  <si>
    <t>　241人
　　から
　270人
　　まで</t>
    <rPh sb="4" eb="5">
      <t>ニン</t>
    </rPh>
    <rPh sb="15" eb="16">
      <t>ニン</t>
    </rPh>
    <phoneticPr fontId="7"/>
  </si>
  <si>
    <t>　271人
　　から
　300人
　　まで</t>
    <rPh sb="4" eb="5">
      <t>ニン</t>
    </rPh>
    <rPh sb="15" eb="16">
      <t>ニン</t>
    </rPh>
    <phoneticPr fontId="7"/>
  </si>
  <si>
    <t>　301人
　　以上</t>
    <phoneticPr fontId="7"/>
  </si>
  <si>
    <t>定員を恒常的に超過する場合</t>
    <phoneticPr fontId="4"/>
  </si>
  <si>
    <t xml:space="preserve">   実施日数　　</t>
    <rPh sb="3" eb="5">
      <t>ジッシ</t>
    </rPh>
    <rPh sb="5" eb="7">
      <t>ニッスウ</t>
    </rPh>
    <phoneticPr fontId="1"/>
  </si>
  <si>
    <t>平均利用子ども数×職員配置加算の単価の合計</t>
    <rPh sb="0" eb="2">
      <t>ヘイキン</t>
    </rPh>
    <rPh sb="2" eb="4">
      <t>リヨウ</t>
    </rPh>
    <rPh sb="9" eb="11">
      <t>ショクイン</t>
    </rPh>
    <rPh sb="11" eb="13">
      <t>ハイチ</t>
    </rPh>
    <rPh sb="13" eb="15">
      <t>カサン</t>
    </rPh>
    <rPh sb="16" eb="18">
      <t>タンカ</t>
    </rPh>
    <rPh sb="19" eb="21">
      <t>ゴウケイ</t>
    </rPh>
    <phoneticPr fontId="5"/>
  </si>
  <si>
    <t>４歳以上児配置改善加算</t>
    <rPh sb="1" eb="2">
      <t>サイ</t>
    </rPh>
    <rPh sb="2" eb="4">
      <t>イジョウ</t>
    </rPh>
    <rPh sb="4" eb="5">
      <t>ジ</t>
    </rPh>
    <rPh sb="5" eb="7">
      <t>ハイチ</t>
    </rPh>
    <rPh sb="7" eb="9">
      <t>カイゼン</t>
    </rPh>
    <rPh sb="9" eb="11">
      <t>カサン</t>
    </rPh>
    <phoneticPr fontId="7"/>
  </si>
  <si>
    <t>４歳以上児配置改善加算</t>
    <rPh sb="1" eb="4">
      <t>サイイジョウ</t>
    </rPh>
    <rPh sb="4" eb="5">
      <t>ジ</t>
    </rPh>
    <rPh sb="5" eb="7">
      <t>ハイチ</t>
    </rPh>
    <rPh sb="7" eb="9">
      <t>カイゼン</t>
    </rPh>
    <rPh sb="9" eb="11">
      <t>カサン</t>
    </rPh>
    <phoneticPr fontId="4"/>
  </si>
  <si>
    <t>⑪’</t>
    <phoneticPr fontId="4"/>
  </si>
  <si>
    <t>⑮'</t>
    <phoneticPr fontId="4"/>
  </si>
  <si>
    <t>⑰</t>
    <phoneticPr fontId="1"/>
  </si>
  <si>
    <t>㉗</t>
    <phoneticPr fontId="1"/>
  </si>
  <si>
    <t>×</t>
    <phoneticPr fontId="4"/>
  </si>
  <si>
    <t>㉘</t>
    <phoneticPr fontId="1"/>
  </si>
  <si>
    <t>㉙</t>
    <phoneticPr fontId="1"/>
  </si>
  <si>
    <t>㉚</t>
    <phoneticPr fontId="1"/>
  </si>
  <si>
    <t>㉛</t>
    <phoneticPr fontId="1"/>
  </si>
  <si>
    <t>㉜</t>
    <phoneticPr fontId="1"/>
  </si>
  <si>
    <t>㉝</t>
    <phoneticPr fontId="1"/>
  </si>
  <si>
    <t>４歳以上児配置改善加算</t>
    <rPh sb="1" eb="4">
      <t>サイイジョウ</t>
    </rPh>
    <rPh sb="4" eb="5">
      <t>ジ</t>
    </rPh>
    <rPh sb="5" eb="7">
      <t>ハイチ</t>
    </rPh>
    <rPh sb="7" eb="9">
      <t>カイゼン</t>
    </rPh>
    <rPh sb="9" eb="11">
      <t>カサン</t>
    </rPh>
    <phoneticPr fontId="7"/>
  </si>
  <si>
    <r>
      <t xml:space="preserve">副食費徴収
免除加算
</t>
    </r>
    <r>
      <rPr>
        <sz val="6"/>
        <color theme="1"/>
        <rFont val="HGｺﾞｼｯｸM"/>
        <family val="3"/>
        <charset val="128"/>
      </rPr>
      <t>※副食費の徴収が免除される子どもの単価に加算</t>
    </r>
    <rPh sb="0" eb="3">
      <t>フクショクヒ</t>
    </rPh>
    <rPh sb="3" eb="5">
      <t>チョウシュウ</t>
    </rPh>
    <rPh sb="6" eb="8">
      <t>メンジョ</t>
    </rPh>
    <rPh sb="8" eb="10">
      <t>カサン</t>
    </rPh>
    <phoneticPr fontId="1"/>
  </si>
  <si>
    <t>㉕</t>
    <phoneticPr fontId="4"/>
  </si>
  <si>
    <t>㉘</t>
    <phoneticPr fontId="4"/>
  </si>
  <si>
    <t>㉛</t>
    <phoneticPr fontId="7"/>
  </si>
  <si>
    <t>㉞</t>
    <phoneticPr fontId="7"/>
  </si>
  <si>
    <t>㉟</t>
    <phoneticPr fontId="4"/>
  </si>
  <si>
    <t>職員配置加算</t>
    <rPh sb="0" eb="6">
      <t>ショクインハイチカサン</t>
    </rPh>
    <phoneticPr fontId="1"/>
  </si>
  <si>
    <t>４歳</t>
    <rPh sb="1" eb="2">
      <t>サイ</t>
    </rPh>
    <phoneticPr fontId="1"/>
  </si>
  <si>
    <t>チーム</t>
    <phoneticPr fontId="1"/>
  </si>
  <si>
    <r>
      <t>処遇改善等加算の単価の合計額(②+③</t>
    </r>
    <r>
      <rPr>
        <sz val="11"/>
        <rFont val="Calibri"/>
        <family val="3"/>
      </rPr>
      <t>+</t>
    </r>
    <r>
      <rPr>
        <sz val="11"/>
        <rFont val="HGPｺﾞｼｯｸM"/>
        <family val="3"/>
        <charset val="128"/>
      </rPr>
      <t>④)</t>
    </r>
    <rPh sb="0" eb="2">
      <t>ショグウ</t>
    </rPh>
    <rPh sb="2" eb="4">
      <t>カイゼン</t>
    </rPh>
    <rPh sb="4" eb="5">
      <t>トウ</t>
    </rPh>
    <rPh sb="5" eb="7">
      <t>カサン</t>
    </rPh>
    <rPh sb="8" eb="10">
      <t>タンカ</t>
    </rPh>
    <rPh sb="11" eb="13">
      <t>ゴウケイ</t>
    </rPh>
    <rPh sb="13" eb="14">
      <t>ガク</t>
    </rPh>
    <phoneticPr fontId="5"/>
  </si>
  <si>
    <t>２　職員配置加算分（市独自）</t>
    <rPh sb="2" eb="4">
      <t>ショクイン</t>
    </rPh>
    <rPh sb="4" eb="6">
      <t>ハイチ</t>
    </rPh>
    <rPh sb="6" eb="8">
      <t>カサン</t>
    </rPh>
    <rPh sb="8" eb="9">
      <t>ブン</t>
    </rPh>
    <rPh sb="10" eb="11">
      <t>シ</t>
    </rPh>
    <rPh sb="11" eb="13">
      <t>ドクジ</t>
    </rPh>
    <phoneticPr fontId="1"/>
  </si>
  <si>
    <t>職員配置加算分⑥</t>
    <rPh sb="0" eb="2">
      <t>ショクイン</t>
    </rPh>
    <rPh sb="2" eb="4">
      <t>ハイチ</t>
    </rPh>
    <rPh sb="4" eb="6">
      <t>カサン</t>
    </rPh>
    <rPh sb="6" eb="7">
      <t>ブン</t>
    </rPh>
    <phoneticPr fontId="5"/>
  </si>
  <si>
    <t>①×⑥</t>
    <phoneticPr fontId="5"/>
  </si>
  <si>
    <t>Ａ</t>
    <phoneticPr fontId="1"/>
  </si>
  <si>
    <t>※以下の区分に応じて、３月初日の利用子どもの単価に加算
　Ａ:公開保育の取組と組み合わせて施設関係者評価を実施する施設
　Ｂ:それ以外の施設</t>
    <phoneticPr fontId="7"/>
  </si>
  <si>
    <t>Ｂ</t>
    <phoneticPr fontId="1"/>
  </si>
  <si>
    <t xml:space="preserve"> 1200時間以上　　　　　　</t>
    <rPh sb="5" eb="7">
      <t>ジカン</t>
    </rPh>
    <rPh sb="7" eb="9">
      <t>イジョウ</t>
    </rPh>
    <phoneticPr fontId="7"/>
  </si>
  <si>
    <t>区分１基礎分
(加算率（a）)</t>
    <phoneticPr fontId="1"/>
  </si>
  <si>
    <t>区分２賃金改善分
(加算率（ｂ）)</t>
    <phoneticPr fontId="1"/>
  </si>
  <si>
    <t>令和４年度</t>
    <rPh sb="0" eb="2">
      <t>レイワ</t>
    </rPh>
    <rPh sb="3" eb="5">
      <t>ネンド</t>
    </rPh>
    <phoneticPr fontId="1"/>
  </si>
  <si>
    <t>処遇改善等加算区分１２</t>
    <rPh sb="0" eb="2">
      <t>ショグウ</t>
    </rPh>
    <rPh sb="2" eb="4">
      <t>カイゼン</t>
    </rPh>
    <rPh sb="4" eb="5">
      <t>トウ</t>
    </rPh>
    <rPh sb="5" eb="7">
      <t>カサン</t>
    </rPh>
    <rPh sb="7" eb="9">
      <t>クブン</t>
    </rPh>
    <phoneticPr fontId="1"/>
  </si>
  <si>
    <t>区分１基礎分（加算率（a））</t>
    <rPh sb="0" eb="2">
      <t>クブン</t>
    </rPh>
    <rPh sb="3" eb="5">
      <t>キソ</t>
    </rPh>
    <rPh sb="5" eb="6">
      <t>ブン</t>
    </rPh>
    <rPh sb="7" eb="9">
      <t>カサン</t>
    </rPh>
    <rPh sb="9" eb="10">
      <t>リツ</t>
    </rPh>
    <phoneticPr fontId="5"/>
  </si>
  <si>
    <t>区分２賃金改善分（加算率（b）（c））</t>
    <rPh sb="0" eb="2">
      <t>クブン</t>
    </rPh>
    <rPh sb="3" eb="5">
      <t>チンギン</t>
    </rPh>
    <rPh sb="5" eb="7">
      <t>カイゼン</t>
    </rPh>
    <rPh sb="7" eb="8">
      <t>ブン</t>
    </rPh>
    <rPh sb="9" eb="12">
      <t>カサンリツ</t>
    </rPh>
    <phoneticPr fontId="5"/>
  </si>
  <si>
    <t>令和６年度</t>
    <rPh sb="0" eb="2">
      <t>レイワ</t>
    </rPh>
    <rPh sb="3" eb="5">
      <t>ネンド</t>
    </rPh>
    <phoneticPr fontId="1"/>
  </si>
  <si>
    <t>処遇改善等加算（区分１及び区分２）</t>
    <phoneticPr fontId="1"/>
  </si>
  <si>
    <t>学級編制調整加配加算
※１号･２号の利用定員の合計が
36人以上300人以下の場合に加算</t>
    <rPh sb="0" eb="2">
      <t>ガッキュウ</t>
    </rPh>
    <rPh sb="2" eb="4">
      <t>ヘンセイ</t>
    </rPh>
    <rPh sb="4" eb="6">
      <t>チョウセイ</t>
    </rPh>
    <rPh sb="6" eb="8">
      <t>カハイ</t>
    </rPh>
    <rPh sb="8" eb="10">
      <t>カサン</t>
    </rPh>
    <phoneticPr fontId="4"/>
  </si>
  <si>
    <t>満３歳児対応加配加算
(３歳児配置改善加算無し)</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rPh sb="22" eb="23">
      <t>ヨウナ</t>
    </rPh>
    <phoneticPr fontId="4"/>
  </si>
  <si>
    <t>満３歳児対応加配加算
(３歳児配置改善加算有り)</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4"/>
  </si>
  <si>
    <t>チーム保育加配加算
※１号・２号の利用定員合計に応じて利用子どもの単価に加算</t>
    <rPh sb="3" eb="5">
      <t>ホイク</t>
    </rPh>
    <rPh sb="5" eb="7">
      <t>カハイ</t>
    </rPh>
    <rPh sb="7" eb="9">
      <t>カサン</t>
    </rPh>
    <phoneticPr fontId="4"/>
  </si>
  <si>
    <t>外部監査費
加算
※認定こども園全体の利用定員の区分に応じて加算
※３月分の単価に加算</t>
    <rPh sb="0" eb="2">
      <t>ガイブ</t>
    </rPh>
    <rPh sb="2" eb="4">
      <t>カンサ</t>
    </rPh>
    <rPh sb="4" eb="5">
      <t>ヒ</t>
    </rPh>
    <rPh sb="6" eb="8">
      <t>カサン</t>
    </rPh>
    <rPh sb="24" eb="26">
      <t>クブン</t>
    </rPh>
    <rPh sb="27" eb="28">
      <t>オウ</t>
    </rPh>
    <rPh sb="30" eb="32">
      <t>カサン</t>
    </rPh>
    <phoneticPr fontId="4"/>
  </si>
  <si>
    <t>減価償却費
加算</t>
    <rPh sb="0" eb="2">
      <t>ゲンカ</t>
    </rPh>
    <rPh sb="2" eb="5">
      <t>ショウキャクヒ</t>
    </rPh>
    <rPh sb="6" eb="8">
      <t>カサン</t>
    </rPh>
    <phoneticPr fontId="4"/>
  </si>
  <si>
    <t>賃借料
加算</t>
    <rPh sb="0" eb="3">
      <t>チンシャクリョウ</t>
    </rPh>
    <rPh sb="4" eb="6">
      <t>カサン</t>
    </rPh>
    <phoneticPr fontId="4"/>
  </si>
  <si>
    <t>事務職員雇上費
加算</t>
    <rPh sb="0" eb="2">
      <t>ジム</t>
    </rPh>
    <rPh sb="2" eb="4">
      <t>ショクイン</t>
    </rPh>
    <rPh sb="4" eb="5">
      <t>ヤト</t>
    </rPh>
    <rPh sb="5" eb="6">
      <t>ア</t>
    </rPh>
    <rPh sb="6" eb="7">
      <t>ヒ</t>
    </rPh>
    <rPh sb="8" eb="10">
      <t>カサン</t>
    </rPh>
    <phoneticPr fontId="4"/>
  </si>
  <si>
    <t>副食費徴収
免除加算
※副食費の徴収が免除される子どもの単価に加算</t>
    <rPh sb="0" eb="3">
      <t>フクショクヒ</t>
    </rPh>
    <rPh sb="3" eb="5">
      <t>チョウシュウ</t>
    </rPh>
    <rPh sb="6" eb="8">
      <t>メンジョ</t>
    </rPh>
    <rPh sb="8" eb="10">
      <t>カサン</t>
    </rPh>
    <phoneticPr fontId="1"/>
  </si>
  <si>
    <t>主幹教諭等の専任化により子育て支援の取組を実施していない場合</t>
    <rPh sb="0" eb="2">
      <t>シュカン</t>
    </rPh>
    <rPh sb="2" eb="5">
      <t>キョウユナド</t>
    </rPh>
    <rPh sb="6" eb="8">
      <t>センニン</t>
    </rPh>
    <rPh sb="8" eb="9">
      <t>カ</t>
    </rPh>
    <rPh sb="12" eb="14">
      <t>コソダ</t>
    </rPh>
    <rPh sb="15" eb="17">
      <t>シエン</t>
    </rPh>
    <rPh sb="18" eb="19">
      <t>ト</t>
    </rPh>
    <rPh sb="19" eb="20">
      <t>ク</t>
    </rPh>
    <rPh sb="21" eb="23">
      <t>ジッシ</t>
    </rPh>
    <rPh sb="28" eb="30">
      <t>バアイ</t>
    </rPh>
    <phoneticPr fontId="4"/>
  </si>
  <si>
    <t>加算率（注２）</t>
    <rPh sb="0" eb="3">
      <t>カサンリツ</t>
    </rPh>
    <rPh sb="4" eb="5">
      <t>チュウ</t>
    </rPh>
    <phoneticPr fontId="4"/>
  </si>
  <si>
    <t>処遇改善等加算（区分１及び区分２）</t>
    <phoneticPr fontId="4"/>
  </si>
  <si>
    <t>（a）</t>
    <phoneticPr fontId="4"/>
  </si>
  <si>
    <t>（b）</t>
    <phoneticPr fontId="4"/>
  </si>
  <si>
    <t>（c）</t>
    <phoneticPr fontId="4"/>
  </si>
  <si>
    <t>加算率（注２）</t>
    <phoneticPr fontId="4"/>
  </si>
  <si>
    <t>（注１）</t>
    <phoneticPr fontId="4"/>
  </si>
  <si>
    <t>（注１）</t>
    <rPh sb="1" eb="2">
      <t>チュウ</t>
    </rPh>
    <phoneticPr fontId="7"/>
  </si>
  <si>
    <t>（a）</t>
  </si>
  <si>
    <t>　10人
　　まで</t>
    <rPh sb="3" eb="4">
      <t>ニン</t>
    </rPh>
    <phoneticPr fontId="7"/>
  </si>
  <si>
    <t>（加算率（a）</t>
    <rPh sb="1" eb="3">
      <t>カサン</t>
    </rPh>
    <rPh sb="3" eb="4">
      <t>リツ</t>
    </rPh>
    <phoneticPr fontId="4"/>
  </si>
  <si>
    <t>加算率（b）</t>
    <rPh sb="0" eb="3">
      <t>カサンリツ</t>
    </rPh>
    <phoneticPr fontId="4"/>
  </si>
  <si>
    <t>×</t>
  </si>
  <si>
    <t>加算率（b））</t>
    <phoneticPr fontId="4"/>
  </si>
  <si>
    <t>加算率（b）</t>
    <phoneticPr fontId="4"/>
  </si>
  <si>
    <t>）</t>
    <phoneticPr fontId="4"/>
  </si>
  <si>
    <t xml:space="preserve"> 　　 ～　10人</t>
  </si>
  <si>
    <t>×加配人数</t>
    <rPh sb="1" eb="5">
      <t>カハイニンズウ</t>
    </rPh>
    <phoneticPr fontId="4"/>
  </si>
  <si>
    <t xml:space="preserve"> 　　 ～　10人</t>
    <rPh sb="8" eb="9">
      <t>ニン</t>
    </rPh>
    <phoneticPr fontId="4"/>
  </si>
  <si>
    <t>×人数</t>
    <rPh sb="1" eb="3">
      <t>ニンズウ</t>
    </rPh>
    <phoneticPr fontId="4"/>
  </si>
  <si>
    <t>　11人
　　から
　15人
　　まで</t>
    <rPh sb="3" eb="4">
      <t>ニン</t>
    </rPh>
    <rPh sb="13" eb="14">
      <t>ニン</t>
    </rPh>
    <phoneticPr fontId="7"/>
  </si>
  <si>
    <t>　11人～　15人</t>
  </si>
  <si>
    <t>A</t>
    <phoneticPr fontId="4"/>
  </si>
  <si>
    <t>　16人
　　から
　20人
　　まで</t>
    <rPh sb="3" eb="4">
      <t>ニン</t>
    </rPh>
    <rPh sb="13" eb="14">
      <t>ニン</t>
    </rPh>
    <phoneticPr fontId="7"/>
  </si>
  <si>
    <t xml:space="preserve">  16人～ 20人</t>
  </si>
  <si>
    <t>　21人
　　から
　25人
　　まで</t>
    <rPh sb="3" eb="4">
      <t>ニン</t>
    </rPh>
    <rPh sb="13" eb="14">
      <t>ニン</t>
    </rPh>
    <phoneticPr fontId="7"/>
  </si>
  <si>
    <t xml:space="preserve">  21人～　25人</t>
  </si>
  <si>
    <t xml:space="preserve">  21人～　25人</t>
    <rPh sb="4" eb="5">
      <t>ニン</t>
    </rPh>
    <rPh sb="9" eb="10">
      <t>ニン</t>
    </rPh>
    <phoneticPr fontId="4"/>
  </si>
  <si>
    <t>B</t>
    <phoneticPr fontId="4"/>
  </si>
  <si>
    <t>　26人
　　から
　30人
　　まで</t>
    <rPh sb="3" eb="4">
      <t>ニン</t>
    </rPh>
    <rPh sb="13" eb="14">
      <t>ニン</t>
    </rPh>
    <phoneticPr fontId="7"/>
  </si>
  <si>
    <t xml:space="preserve">  26人～　30人</t>
  </si>
  <si>
    <t xml:space="preserve">  26人～　30人</t>
    <rPh sb="4" eb="5">
      <t>ニン</t>
    </rPh>
    <rPh sb="9" eb="10">
      <t>ニン</t>
    </rPh>
    <phoneticPr fontId="4"/>
  </si>
  <si>
    <t>　31人
　　から
　35人
　　まで</t>
    <rPh sb="3" eb="4">
      <t>ニン</t>
    </rPh>
    <rPh sb="13" eb="14">
      <t>ニン</t>
    </rPh>
    <phoneticPr fontId="7"/>
  </si>
  <si>
    <t xml:space="preserve">  31人～　35人</t>
  </si>
  <si>
    <t xml:space="preserve">  31人～　35人</t>
    <rPh sb="4" eb="5">
      <t>ニン</t>
    </rPh>
    <rPh sb="9" eb="10">
      <t>ニン</t>
    </rPh>
    <phoneticPr fontId="4"/>
  </si>
  <si>
    <t>C</t>
    <phoneticPr fontId="4"/>
  </si>
  <si>
    <t>　36人
　　から
　40人
　　まで</t>
    <rPh sb="3" eb="4">
      <t>ニン</t>
    </rPh>
    <rPh sb="13" eb="14">
      <t>ニン</t>
    </rPh>
    <phoneticPr fontId="7"/>
  </si>
  <si>
    <t xml:space="preserve">  36人～　40人</t>
  </si>
  <si>
    <t xml:space="preserve">  36人～　40人</t>
    <rPh sb="4" eb="5">
      <t>ニン</t>
    </rPh>
    <rPh sb="9" eb="10">
      <t>ニン</t>
    </rPh>
    <phoneticPr fontId="4"/>
  </si>
  <si>
    <t>　41人
　　から
　45人
　　まで</t>
    <rPh sb="3" eb="4">
      <t>ニン</t>
    </rPh>
    <rPh sb="13" eb="14">
      <t>ニン</t>
    </rPh>
    <phoneticPr fontId="7"/>
  </si>
  <si>
    <t xml:space="preserve">  41人～　45人</t>
  </si>
  <si>
    <t>D</t>
    <phoneticPr fontId="4"/>
  </si>
  <si>
    <t>　46人
　　から
　50人
　　まで</t>
    <rPh sb="3" eb="4">
      <t>ニン</t>
    </rPh>
    <rPh sb="13" eb="14">
      <t>ニン</t>
    </rPh>
    <phoneticPr fontId="7"/>
  </si>
  <si>
    <t xml:space="preserve">  46人～　50人</t>
  </si>
  <si>
    <t>　51人
　　から
　55人
　　まで</t>
    <rPh sb="3" eb="4">
      <t>ニン</t>
    </rPh>
    <rPh sb="13" eb="14">
      <t>ニン</t>
    </rPh>
    <phoneticPr fontId="7"/>
  </si>
  <si>
    <t xml:space="preserve">  51人～　55人</t>
  </si>
  <si>
    <t>　56人
　　から
　60人
　　まで</t>
    <rPh sb="3" eb="4">
      <t>ニン</t>
    </rPh>
    <rPh sb="13" eb="14">
      <t>ニン</t>
    </rPh>
    <phoneticPr fontId="7"/>
  </si>
  <si>
    <t xml:space="preserve">  56人～　60人</t>
  </si>
  <si>
    <t xml:space="preserve">  56人～　60人</t>
    <rPh sb="4" eb="5">
      <t>ニン</t>
    </rPh>
    <rPh sb="9" eb="10">
      <t>ニン</t>
    </rPh>
    <phoneticPr fontId="4"/>
  </si>
  <si>
    <t>(⑤～⑳（⑰を除く。）)
×別に定める調整率</t>
  </si>
  <si>
    <t>×週当たり実施日数
×（加算率（a）＋加算率（b））</t>
  </si>
  <si>
    <t>61人
～
75人</t>
    <rPh sb="2" eb="3">
      <t>ニン</t>
    </rPh>
    <rPh sb="8" eb="9">
      <t>ニン</t>
    </rPh>
    <phoneticPr fontId="4"/>
  </si>
  <si>
    <t>76人
～
90人</t>
    <rPh sb="2" eb="3">
      <t>ニン</t>
    </rPh>
    <rPh sb="8" eb="9">
      <t>ニン</t>
    </rPh>
    <phoneticPr fontId="4"/>
  </si>
  <si>
    <t>91人
～
105人</t>
    <rPh sb="2" eb="3">
      <t>ニン</t>
    </rPh>
    <rPh sb="9" eb="10">
      <t>ニン</t>
    </rPh>
    <phoneticPr fontId="4"/>
  </si>
  <si>
    <t>106人
～
120人</t>
    <rPh sb="3" eb="4">
      <t>ニン</t>
    </rPh>
    <rPh sb="10" eb="11">
      <t>ニン</t>
    </rPh>
    <phoneticPr fontId="4"/>
  </si>
  <si>
    <t>処遇改善等加算</t>
    <rPh sb="0" eb="2">
      <t>ショグウ</t>
    </rPh>
    <rPh sb="2" eb="4">
      <t>カイゼン</t>
    </rPh>
    <rPh sb="4" eb="5">
      <t>トウ</t>
    </rPh>
    <rPh sb="5" eb="7">
      <t>カサン</t>
    </rPh>
    <phoneticPr fontId="7"/>
  </si>
  <si>
    <t>処遇改善等加算（区分１及び区分２）</t>
    <rPh sb="0" eb="2">
      <t>ショグウ</t>
    </rPh>
    <rPh sb="2" eb="4">
      <t>カイゼン</t>
    </rPh>
    <rPh sb="4" eb="5">
      <t>トウ</t>
    </rPh>
    <rPh sb="5" eb="7">
      <t>カサン</t>
    </rPh>
    <phoneticPr fontId="7"/>
  </si>
  <si>
    <t>（  加算率(a)</t>
    <phoneticPr fontId="4"/>
  </si>
  <si>
    <t>※認定こども園全体（１号～３号）の利用定員が９１人以上の場合に各月初日
　の利用子どもの単価に加算</t>
    <rPh sb="1" eb="3">
      <t>ニンテイ</t>
    </rPh>
    <rPh sb="6" eb="7">
      <t>エン</t>
    </rPh>
    <rPh sb="7" eb="9">
      <t>ゼンタイ</t>
    </rPh>
    <rPh sb="11" eb="12">
      <t>ゴウ</t>
    </rPh>
    <rPh sb="14" eb="15">
      <t>ゴウ</t>
    </rPh>
    <rPh sb="17" eb="19">
      <t>リヨウ</t>
    </rPh>
    <rPh sb="19" eb="21">
      <t>テイイン</t>
    </rPh>
    <rPh sb="24" eb="25">
      <t>ニン</t>
    </rPh>
    <rPh sb="25" eb="27">
      <t>イジョウ</t>
    </rPh>
    <rPh sb="28" eb="30">
      <t>バアイ</t>
    </rPh>
    <phoneticPr fontId="4"/>
  </si>
  <si>
    <t>処遇改善等加算（区分３）</t>
    <rPh sb="8" eb="10">
      <t>クブン</t>
    </rPh>
    <phoneticPr fontId="4"/>
  </si>
  <si>
    <t>㉖</t>
    <phoneticPr fontId="7"/>
  </si>
  <si>
    <t>・処遇改善等加算（区分３）－①</t>
    <rPh sb="9" eb="11">
      <t>クブン</t>
    </rPh>
    <phoneticPr fontId="4"/>
  </si>
  <si>
    <t>人数Ａ</t>
    <phoneticPr fontId="1"/>
  </si>
  <si>
    <t>・処遇改善等加算（区分３）－②</t>
    <rPh sb="9" eb="11">
      <t>クブン</t>
    </rPh>
    <phoneticPr fontId="4"/>
  </si>
  <si>
    <t>人数Ｂ</t>
    <phoneticPr fontId="1"/>
  </si>
  <si>
    <t>※以下の区分に応じて、各月の単価に加算
　１級地～４級地：寒冷地手当法別表に規定する１級地～４級地に該当する地域
　　激変緩和地域：改正法による改正前の寒冷地手当法別表に規定する４級地に
　　　　　　　　　該当する地域であって、改正法による改正後の寒冷地手当法に
　　　　　　　　　掲げる地域以外の地域
　　  その他地域：１級地～４級地及び激変緩和地域以外の地域</t>
    <phoneticPr fontId="7"/>
  </si>
  <si>
    <t>激変緩和地域</t>
    <phoneticPr fontId="7"/>
  </si>
  <si>
    <t>（ 注１ ）年度の初日の前日における満年齢に応じて月額を調整</t>
    <phoneticPr fontId="4"/>
  </si>
  <si>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7"/>
  </si>
  <si>
    <t>１歳児配置改善加算
（1,2歳児のうち年度の初日の前日における満年齢が1歳児の場合のみに加算）</t>
    <rPh sb="1" eb="3">
      <t>サイジ</t>
    </rPh>
    <rPh sb="3" eb="5">
      <t>ハイチ</t>
    </rPh>
    <rPh sb="5" eb="7">
      <t>カイゼン</t>
    </rPh>
    <rPh sb="7" eb="9">
      <t>カサン</t>
    </rPh>
    <phoneticPr fontId="4"/>
  </si>
  <si>
    <t>チーム保育加配加算
※１号・２号の利用定員合計に応じて２号利用子どもの単価に加算</t>
    <rPh sb="3" eb="5">
      <t>ホイク</t>
    </rPh>
    <rPh sb="5" eb="7">
      <t>カハイ</t>
    </rPh>
    <rPh sb="7" eb="9">
      <t>カサン</t>
    </rPh>
    <phoneticPr fontId="4"/>
  </si>
  <si>
    <t>(a)</t>
    <phoneticPr fontId="4"/>
  </si>
  <si>
    <t xml:space="preserve">
　10人
　　まで</t>
    <rPh sb="4" eb="5">
      <t>ニン</t>
    </rPh>
    <phoneticPr fontId="7"/>
  </si>
  <si>
    <t>(⑥＋⑦＋⑧＋⑨＋⑩＋⑫)</t>
  </si>
  <si>
    <t xml:space="preserve">  11人～　15人</t>
    <rPh sb="4" eb="5">
      <t>ニン</t>
    </rPh>
    <rPh sb="9" eb="10">
      <t>ニン</t>
    </rPh>
    <phoneticPr fontId="4"/>
  </si>
  <si>
    <t xml:space="preserve">  16人～　20人</t>
    <rPh sb="4" eb="5">
      <t>ニン</t>
    </rPh>
    <rPh sb="9" eb="10">
      <t>ニン</t>
    </rPh>
    <phoneticPr fontId="4"/>
  </si>
  <si>
    <t>　41人～　45人</t>
    <rPh sb="3" eb="4">
      <t>ニン</t>
    </rPh>
    <rPh sb="8" eb="9">
      <t>ニン</t>
    </rPh>
    <phoneticPr fontId="4"/>
  </si>
  <si>
    <t>　46人～　50人</t>
    <rPh sb="3" eb="4">
      <t>ニン</t>
    </rPh>
    <rPh sb="8" eb="9">
      <t>ニン</t>
    </rPh>
    <phoneticPr fontId="4"/>
  </si>
  <si>
    <t>　51人～　55人</t>
    <rPh sb="3" eb="4">
      <t>ニン</t>
    </rPh>
    <rPh sb="8" eb="9">
      <t>ニン</t>
    </rPh>
    <phoneticPr fontId="4"/>
  </si>
  <si>
    <t>(⑥～㉓（⑰を除く。）)
×別に定める調整率</t>
  </si>
  <si>
    <r>
      <t>療育支援加算</t>
    </r>
    <r>
      <rPr>
        <vertAlign val="superscript"/>
        <sz val="11"/>
        <color theme="1"/>
        <rFont val="HGｺﾞｼｯｸM"/>
        <family val="3"/>
        <charset val="128"/>
      </rPr>
      <t>(注３)</t>
    </r>
    <rPh sb="0" eb="2">
      <t>リョウイク</t>
    </rPh>
    <rPh sb="2" eb="4">
      <t>シエン</t>
    </rPh>
    <rPh sb="4" eb="6">
      <t>カサン</t>
    </rPh>
    <rPh sb="7" eb="8">
      <t>チュウ</t>
    </rPh>
    <phoneticPr fontId="7"/>
  </si>
  <si>
    <r>
      <t>処遇改善等加算（区分３）</t>
    </r>
    <r>
      <rPr>
        <vertAlign val="superscript"/>
        <sz val="11"/>
        <color theme="1"/>
        <rFont val="HGｺﾞｼｯｸM"/>
        <family val="3"/>
        <charset val="128"/>
      </rPr>
      <t>(注３)</t>
    </r>
    <rPh sb="0" eb="2">
      <t>ショグウ</t>
    </rPh>
    <rPh sb="2" eb="4">
      <t>カイゼン</t>
    </rPh>
    <rPh sb="4" eb="5">
      <t>トウ</t>
    </rPh>
    <rPh sb="5" eb="7">
      <t>カサン</t>
    </rPh>
    <rPh sb="13" eb="14">
      <t>チュウ</t>
    </rPh>
    <phoneticPr fontId="7"/>
  </si>
  <si>
    <t>※以下の区分に応じて、各月の単価に加算
　１級地～４級地：寒冷地手当法別表に規定する１級地～４級地に該当する地域
　　激変緩和地域：改正法による改正前の寒冷地手当法別表に規定する４級地に
　　　　　　　　　該当する地域であって、改正法による改正後の寒冷地手当法
　　　　　　　　　に掲げる地域以外の地域
　　  その他地域：１級地～４級地及び激変緩和地域以外の地域</t>
    <phoneticPr fontId="7"/>
  </si>
  <si>
    <t>激変緩和地域</t>
    <phoneticPr fontId="4"/>
  </si>
  <si>
    <r>
      <t>施設関係者評価加算</t>
    </r>
    <r>
      <rPr>
        <vertAlign val="superscript"/>
        <sz val="11"/>
        <color theme="1"/>
        <rFont val="HGｺﾞｼｯｸM"/>
        <family val="3"/>
        <charset val="128"/>
      </rPr>
      <t>(注３)</t>
    </r>
    <rPh sb="0" eb="2">
      <t>シセツ</t>
    </rPh>
    <rPh sb="2" eb="5">
      <t>カンケイシャ</t>
    </rPh>
    <rPh sb="5" eb="7">
      <t>ヒョウカ</t>
    </rPh>
    <rPh sb="7" eb="9">
      <t>カサン</t>
    </rPh>
    <phoneticPr fontId="7"/>
  </si>
  <si>
    <r>
      <t>降灰除去費加算</t>
    </r>
    <r>
      <rPr>
        <vertAlign val="superscript"/>
        <sz val="11"/>
        <color theme="1"/>
        <rFont val="HGｺﾞｼｯｸM"/>
        <family val="3"/>
        <charset val="128"/>
      </rPr>
      <t>(注３)</t>
    </r>
    <rPh sb="0" eb="2">
      <t>コウカイ</t>
    </rPh>
    <rPh sb="2" eb="4">
      <t>ジョキョ</t>
    </rPh>
    <rPh sb="4" eb="5">
      <t>ヒ</t>
    </rPh>
    <rPh sb="5" eb="7">
      <t>カサン</t>
    </rPh>
    <rPh sb="8" eb="9">
      <t>チュウ</t>
    </rPh>
    <phoneticPr fontId="7"/>
  </si>
  <si>
    <r>
      <t>小学校接続加算</t>
    </r>
    <r>
      <rPr>
        <vertAlign val="superscript"/>
        <sz val="11"/>
        <color theme="1"/>
        <rFont val="HGｺﾞｼｯｸM"/>
        <family val="3"/>
        <charset val="128"/>
      </rPr>
      <t>(注３)</t>
    </r>
    <rPh sb="0" eb="3">
      <t>ショウガッコウ</t>
    </rPh>
    <rPh sb="3" eb="5">
      <t>セツゾク</t>
    </rPh>
    <rPh sb="5" eb="7">
      <t>カサン</t>
    </rPh>
    <rPh sb="8" eb="9">
      <t>チュウ</t>
    </rPh>
    <phoneticPr fontId="7"/>
  </si>
  <si>
    <r>
      <t>第三者評価受審加算</t>
    </r>
    <r>
      <rPr>
        <vertAlign val="superscript"/>
        <sz val="11"/>
        <color theme="1"/>
        <rFont val="HGｺﾞｼｯｸM"/>
        <family val="3"/>
        <charset val="128"/>
      </rPr>
      <t>(注３)</t>
    </r>
    <rPh sb="0" eb="3">
      <t>ダイサンシャ</t>
    </rPh>
    <rPh sb="3" eb="5">
      <t>ヒョウカ</t>
    </rPh>
    <rPh sb="5" eb="7">
      <t>ジュシン</t>
    </rPh>
    <rPh sb="7" eb="9">
      <t>カサン</t>
    </rPh>
    <phoneticPr fontId="7"/>
  </si>
  <si>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4"/>
  </si>
  <si>
    <t>（ 注３ ）１号認定こどもの利用定員を設定しない場合の調整を受ける場合、それぞれの額に「２」を乗じて算定</t>
    <rPh sb="27" eb="29">
      <t>チョウセイ</t>
    </rPh>
    <rPh sb="30" eb="31">
      <t>ウ</t>
    </rPh>
    <rPh sb="33" eb="35">
      <t>バアイ</t>
    </rPh>
    <phoneticPr fontId="4"/>
  </si>
  <si>
    <t>10４歳以上児</t>
    <rPh sb="3" eb="4">
      <t>サイ</t>
    </rPh>
    <rPh sb="4" eb="6">
      <t>イジョウ</t>
    </rPh>
    <rPh sb="6" eb="7">
      <t>ジ</t>
    </rPh>
    <phoneticPr fontId="1"/>
  </si>
  <si>
    <t>10３歳児</t>
    <rPh sb="3" eb="4">
      <t>サイ</t>
    </rPh>
    <rPh sb="4" eb="5">
      <t>ジ</t>
    </rPh>
    <phoneticPr fontId="1"/>
  </si>
  <si>
    <t>20４歳以上児</t>
    <rPh sb="3" eb="6">
      <t>サイイジョウ</t>
    </rPh>
    <rPh sb="6" eb="7">
      <t>ジ</t>
    </rPh>
    <phoneticPr fontId="1"/>
  </si>
  <si>
    <t>20３歳児</t>
    <rPh sb="3" eb="4">
      <t>サイ</t>
    </rPh>
    <rPh sb="4" eb="5">
      <t>ジ</t>
    </rPh>
    <phoneticPr fontId="1"/>
  </si>
  <si>
    <t>30４歳以上児</t>
  </si>
  <si>
    <t>30３歳児</t>
  </si>
  <si>
    <t>35４歳以上児</t>
  </si>
  <si>
    <t>35３歳児</t>
  </si>
  <si>
    <t>40４歳以上児</t>
  </si>
  <si>
    <t>40３歳児</t>
  </si>
  <si>
    <t>45４歳以上児</t>
  </si>
  <si>
    <t>45３歳児</t>
  </si>
  <si>
    <t>50４歳以上児</t>
  </si>
  <si>
    <t>50３歳児</t>
  </si>
  <si>
    <t>55４歳以上児</t>
  </si>
  <si>
    <t>55３歳児</t>
  </si>
  <si>
    <t>60４歳以上児</t>
  </si>
  <si>
    <t>60３歳児</t>
  </si>
  <si>
    <t>75４歳以上児</t>
  </si>
  <si>
    <t>75３歳児</t>
  </si>
  <si>
    <t>90４歳以上児</t>
  </si>
  <si>
    <t>90３歳児</t>
  </si>
  <si>
    <t>105４歳以上児</t>
  </si>
  <si>
    <t>105３歳児</t>
  </si>
  <si>
    <t>120４歳以上児</t>
  </si>
  <si>
    <t>120３歳児</t>
  </si>
  <si>
    <t>135４歳以上児</t>
  </si>
  <si>
    <t>135３歳児</t>
  </si>
  <si>
    <t>150４歳以上児</t>
  </si>
  <si>
    <t>150３歳児</t>
  </si>
  <si>
    <t>180４歳以上児</t>
  </si>
  <si>
    <t>180３歳児</t>
  </si>
  <si>
    <t>210４歳以上児</t>
  </si>
  <si>
    <t>210３歳児</t>
  </si>
  <si>
    <t>240４歳以上児</t>
  </si>
  <si>
    <t>240３歳児</t>
  </si>
  <si>
    <t>270４歳以上児</t>
  </si>
  <si>
    <t>270３歳児</t>
  </si>
  <si>
    <t>300４歳以上児</t>
  </si>
  <si>
    <t>300３歳児</t>
  </si>
  <si>
    <t>330４歳以上児</t>
  </si>
  <si>
    <t>330３歳児</t>
  </si>
  <si>
    <t>加算率C</t>
    <rPh sb="0" eb="3">
      <t xml:space="preserve">カサンリツ </t>
    </rPh>
    <phoneticPr fontId="1"/>
  </si>
  <si>
    <t>加算率（c）</t>
    <rPh sb="0" eb="3">
      <t>カサンリツ</t>
    </rPh>
    <phoneticPr fontId="1"/>
  </si>
  <si>
    <t>３歳児配置改善加算</t>
    <phoneticPr fontId="1"/>
  </si>
  <si>
    <t>４歳以上児配置改善加算</t>
    <phoneticPr fontId="1"/>
  </si>
  <si>
    <t>チーム保育加配加算</t>
    <phoneticPr fontId="1"/>
  </si>
  <si>
    <t>→単価表参照列(要メンテ)</t>
    <rPh sb="1" eb="4">
      <t>タンカヒョウ</t>
    </rPh>
    <rPh sb="4" eb="7">
      <t>サンショウレツ</t>
    </rPh>
    <rPh sb="8" eb="9">
      <t>ヨウ</t>
    </rPh>
    <phoneticPr fontId="1"/>
  </si>
  <si>
    <t>こども園 本単価表</t>
    <rPh sb="0" eb="3">
      <t xml:space="preserve">ホイクショ </t>
    </rPh>
    <phoneticPr fontId="1"/>
  </si>
  <si>
    <t>学級編制調整加配加算</t>
    <phoneticPr fontId="1"/>
  </si>
  <si>
    <t>満３歳児対応加配加算
(３歳児配置改善加算無し)</t>
    <phoneticPr fontId="1"/>
  </si>
  <si>
    <t>満３歳児対応加配加算
(３歳児配置改善加算有り)</t>
    <phoneticPr fontId="1"/>
  </si>
  <si>
    <t>講師配置加算</t>
    <phoneticPr fontId="1"/>
  </si>
  <si>
    <t>通園送迎加算</t>
    <phoneticPr fontId="1"/>
  </si>
  <si>
    <t>給食実施加算（施設内調理）</t>
    <phoneticPr fontId="1"/>
  </si>
  <si>
    <t>給食実施加算（外部搬入）</t>
    <phoneticPr fontId="1"/>
  </si>
  <si>
    <t>主幹教諭等の専任化により子育て支援の取組を実施していない場合</t>
    <phoneticPr fontId="1"/>
  </si>
  <si>
    <t>年齢別配置基準を下回る場合</t>
    <phoneticPr fontId="1"/>
  </si>
  <si>
    <t>区分２賃金改善分（加算率（b））</t>
    <rPh sb="0" eb="2">
      <t>クブン</t>
    </rPh>
    <rPh sb="3" eb="5">
      <t>チンギン</t>
    </rPh>
    <rPh sb="5" eb="7">
      <t>カイゼン</t>
    </rPh>
    <rPh sb="7" eb="8">
      <t>ブン</t>
    </rPh>
    <rPh sb="9" eb="12">
      <t>カサンリツ</t>
    </rPh>
    <phoneticPr fontId="5"/>
  </si>
  <si>
    <t>区分２賃金改善分（加算率（c））</t>
    <rPh sb="0" eb="2">
      <t>クブン</t>
    </rPh>
    <rPh sb="3" eb="5">
      <t>チンギン</t>
    </rPh>
    <rPh sb="5" eb="7">
      <t>カイゼン</t>
    </rPh>
    <rPh sb="7" eb="8">
      <t>ブン</t>
    </rPh>
    <rPh sb="9" eb="12">
      <t>カサンリツ</t>
    </rPh>
    <phoneticPr fontId="5"/>
  </si>
  <si>
    <t>10３歳児</t>
  </si>
  <si>
    <t>３歳児</t>
    <phoneticPr fontId="7"/>
  </si>
  <si>
    <t>４歳以上児</t>
    <phoneticPr fontId="7"/>
  </si>
  <si>
    <t>満３歳児対応加配加算
（３歳児配置改善加算無し）</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1"/>
  </si>
  <si>
    <t>満３歳児対応加配加算
（３歳児配置改善加算有り）</t>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1"/>
  </si>
  <si>
    <t>給食実施加算（施設内調理）</t>
    <rPh sb="0" eb="2">
      <t>キュウショク</t>
    </rPh>
    <rPh sb="2" eb="4">
      <t>ジッシ</t>
    </rPh>
    <rPh sb="4" eb="6">
      <t>カサン</t>
    </rPh>
    <rPh sb="7" eb="9">
      <t>シセツ</t>
    </rPh>
    <rPh sb="9" eb="10">
      <t>ナイ</t>
    </rPh>
    <rPh sb="10" eb="12">
      <t>チョウリ</t>
    </rPh>
    <phoneticPr fontId="1"/>
  </si>
  <si>
    <t>給食実施加算（外部搬入）</t>
    <rPh sb="0" eb="2">
      <t>キュウショク</t>
    </rPh>
    <rPh sb="2" eb="4">
      <t>ジッシ</t>
    </rPh>
    <rPh sb="4" eb="6">
      <t>カサン</t>
    </rPh>
    <rPh sb="7" eb="9">
      <t>ガイブ</t>
    </rPh>
    <rPh sb="9" eb="11">
      <t>ハンニュウ</t>
    </rPh>
    <phoneticPr fontId="1"/>
  </si>
  <si>
    <t>加算率C合計</t>
    <rPh sb="0" eb="3">
      <t>カサンリツ</t>
    </rPh>
    <rPh sb="4" eb="6">
      <t>ゴウケイ</t>
    </rPh>
    <phoneticPr fontId="1"/>
  </si>
  <si>
    <t>土日閉所</t>
  </si>
  <si>
    <t>3日以上</t>
    <rPh sb="1" eb="2">
      <t>ニチ</t>
    </rPh>
    <rPh sb="2" eb="4">
      <t>イジョウ</t>
    </rPh>
    <phoneticPr fontId="1"/>
  </si>
  <si>
    <t>全て</t>
    <rPh sb="0" eb="1">
      <t>スベ</t>
    </rPh>
    <phoneticPr fontId="1"/>
  </si>
  <si>
    <t>10４歳以上児</t>
  </si>
  <si>
    <t>10１、２歳児</t>
  </si>
  <si>
    <t>10乳児</t>
  </si>
  <si>
    <t>15４歳以上児</t>
  </si>
  <si>
    <t>15３歳児</t>
  </si>
  <si>
    <t>15１、２歳児</t>
  </si>
  <si>
    <t>15乳児</t>
  </si>
  <si>
    <t>20４歳以上児</t>
  </si>
  <si>
    <t>20３歳児</t>
  </si>
  <si>
    <t>20１、２歳児</t>
  </si>
  <si>
    <t>20乳児</t>
  </si>
  <si>
    <t>25４歳以上児</t>
  </si>
  <si>
    <t>25３歳児</t>
  </si>
  <si>
    <t>25１、２歳児</t>
  </si>
  <si>
    <t>25乳児</t>
  </si>
  <si>
    <t>30１、２歳児</t>
  </si>
  <si>
    <t>30乳児</t>
  </si>
  <si>
    <t>35１、２歳児</t>
  </si>
  <si>
    <t>35乳児</t>
  </si>
  <si>
    <t>40１、２歳児</t>
  </si>
  <si>
    <t>40乳児</t>
  </si>
  <si>
    <t>45１、２歳児</t>
  </si>
  <si>
    <t>45乳児</t>
  </si>
  <si>
    <t>50１、２歳児</t>
  </si>
  <si>
    <t>50乳児</t>
  </si>
  <si>
    <t>55１、２歳児</t>
  </si>
  <si>
    <t>55乳児</t>
  </si>
  <si>
    <t>60１、２歳児</t>
  </si>
  <si>
    <t>60乳児</t>
  </si>
  <si>
    <t>70４歳以上児</t>
  </si>
  <si>
    <t>70３歳児</t>
  </si>
  <si>
    <t>70１、２歳児</t>
  </si>
  <si>
    <t>70乳児</t>
  </si>
  <si>
    <t>80４歳以上児</t>
  </si>
  <si>
    <t>80３歳児</t>
  </si>
  <si>
    <t>80１、２歳児</t>
  </si>
  <si>
    <t>80乳児</t>
  </si>
  <si>
    <t>90１、２歳児</t>
  </si>
  <si>
    <t>90乳児</t>
  </si>
  <si>
    <t>100４歳以上児</t>
  </si>
  <si>
    <t>100３歳児</t>
  </si>
  <si>
    <t>100１、２歳児</t>
  </si>
  <si>
    <t>100乳児</t>
  </si>
  <si>
    <t>110４歳以上児</t>
  </si>
  <si>
    <t>110３歳児</t>
  </si>
  <si>
    <t>110１、２歳児</t>
  </si>
  <si>
    <t>110乳児</t>
  </si>
  <si>
    <t>120１、２歳児</t>
  </si>
  <si>
    <t>120乳児</t>
  </si>
  <si>
    <t>130４歳以上児</t>
  </si>
  <si>
    <t>130３歳児</t>
  </si>
  <si>
    <t>130１、２歳児</t>
  </si>
  <si>
    <t>130乳児</t>
  </si>
  <si>
    <t>140４歳以上児</t>
  </si>
  <si>
    <t>140３歳児</t>
  </si>
  <si>
    <t>140１、２歳児</t>
  </si>
  <si>
    <t>140乳児</t>
  </si>
  <si>
    <t>150１、２歳児</t>
  </si>
  <si>
    <t>150乳児</t>
  </si>
  <si>
    <t>160４歳以上児</t>
  </si>
  <si>
    <t>160３歳児</t>
  </si>
  <si>
    <t>160１、２歳児</t>
  </si>
  <si>
    <t>160乳児</t>
  </si>
  <si>
    <t>170４歳以上児</t>
  </si>
  <si>
    <t>170３歳児</t>
  </si>
  <si>
    <t>170１、２歳児</t>
  </si>
  <si>
    <t>170乳児</t>
  </si>
  <si>
    <t>180１、２歳児</t>
  </si>
  <si>
    <t>180乳児</t>
  </si>
  <si>
    <t>保育標準時間認定</t>
    <phoneticPr fontId="1"/>
  </si>
  <si>
    <t>保育短時間認定</t>
    <phoneticPr fontId="1"/>
  </si>
  <si>
    <t>１歳児配置改善加算</t>
    <rPh sb="1" eb="3">
      <t>サイジ</t>
    </rPh>
    <rPh sb="3" eb="5">
      <t>ハイチ</t>
    </rPh>
    <rPh sb="5" eb="7">
      <t>カイゼン</t>
    </rPh>
    <rPh sb="7" eb="9">
      <t>カサン</t>
    </rPh>
    <phoneticPr fontId="4"/>
  </si>
  <si>
    <t>１歳児配置改善加算</t>
    <rPh sb="1" eb="3">
      <t>サイジ</t>
    </rPh>
    <rPh sb="3" eb="5">
      <t>ハイチ</t>
    </rPh>
    <rPh sb="5" eb="7">
      <t>カイゼン</t>
    </rPh>
    <rPh sb="7" eb="9">
      <t>カサン</t>
    </rPh>
    <phoneticPr fontId="7"/>
  </si>
  <si>
    <t>10１、２歳児</t>
    <phoneticPr fontId="1"/>
  </si>
  <si>
    <t>計算用作業セル</t>
    <rPh sb="0" eb="5">
      <t>ケイサンヨウサギョウ</t>
    </rPh>
    <phoneticPr fontId="1"/>
  </si>
  <si>
    <t>土日に閉所する場合</t>
    <rPh sb="0" eb="2">
      <t>ドニチ</t>
    </rPh>
    <rPh sb="3" eb="5">
      <t>ヘイショ</t>
    </rPh>
    <rPh sb="7" eb="9">
      <t>バアイ</t>
    </rPh>
    <phoneticPr fontId="1"/>
  </si>
  <si>
    <t>単価表の列番号を動的に取得</t>
    <rPh sb="0" eb="3">
      <t>タンカヒョウ</t>
    </rPh>
    <rPh sb="4" eb="7">
      <t>レツバンゴウ</t>
    </rPh>
    <rPh sb="8" eb="10">
      <t>ドウテキ</t>
    </rPh>
    <rPh sb="11" eb="13">
      <t>シュトク</t>
    </rPh>
    <phoneticPr fontId="1"/>
  </si>
  <si>
    <t>計算ベースの分母÷分子の値を取得</t>
    <rPh sb="0" eb="2">
      <t>ケイサン</t>
    </rPh>
    <rPh sb="6" eb="8">
      <t>ブンボ</t>
    </rPh>
    <rPh sb="9" eb="11">
      <t>ブンシ</t>
    </rPh>
    <rPh sb="12" eb="13">
      <t>アタイ</t>
    </rPh>
    <rPh sb="14" eb="16">
      <t>シュトク</t>
    </rPh>
    <phoneticPr fontId="1"/>
  </si>
  <si>
    <t>加算率C合計</t>
    <rPh sb="0" eb="3">
      <t>カサンリツ</t>
    </rPh>
    <rPh sb="4" eb="6">
      <t>ゴウケイ</t>
    </rPh>
    <phoneticPr fontId="5"/>
  </si>
  <si>
    <t>栄養管理加算</t>
    <phoneticPr fontId="1"/>
  </si>
  <si>
    <t>保育 本単価表</t>
    <rPh sb="0" eb="2">
      <t>ホイク</t>
    </rPh>
    <phoneticPr fontId="1"/>
  </si>
  <si>
    <t>副園長・教頭配置加算</t>
    <phoneticPr fontId="1"/>
  </si>
  <si>
    <t>配置基準上求められる職員資格を有しない場合</t>
    <phoneticPr fontId="1"/>
  </si>
  <si>
    <t>積算表用</t>
    <rPh sb="0" eb="4">
      <t>セキサンヒョウヨウ</t>
    </rPh>
    <phoneticPr fontId="1"/>
  </si>
  <si>
    <t>加算率C</t>
    <rPh sb="0" eb="3">
      <t>カサンリツ</t>
    </rPh>
    <phoneticPr fontId="1"/>
  </si>
  <si>
    <t>平均利用子ども数×職員配置加算の単価の合計①×⑥</t>
    <rPh sb="0" eb="2">
      <t>ヘイキン</t>
    </rPh>
    <rPh sb="2" eb="4">
      <t>リヨウ</t>
    </rPh>
    <rPh sb="9" eb="11">
      <t>ショクイン</t>
    </rPh>
    <rPh sb="11" eb="13">
      <t>ハイチ</t>
    </rPh>
    <rPh sb="13" eb="15">
      <t>カサン</t>
    </rPh>
    <rPh sb="16" eb="18">
      <t>タンカ</t>
    </rPh>
    <rPh sb="19" eb="21">
      <t>ゴウケイ</t>
    </rPh>
    <phoneticPr fontId="5"/>
  </si>
  <si>
    <t>中間計算結果の格納(加算率C)</t>
    <rPh sb="0" eb="2">
      <t>チュウカン</t>
    </rPh>
    <rPh sb="2" eb="6">
      <t>ケイサンケッカ</t>
    </rPh>
    <rPh sb="7" eb="9">
      <t>カクノウ</t>
    </rPh>
    <rPh sb="10" eb="13">
      <t>カサンリツ</t>
    </rPh>
    <phoneticPr fontId="1"/>
  </si>
  <si>
    <t>土曜日に閉所する場合
月に１日土曜日を閉所する場合</t>
    <rPh sb="11" eb="12">
      <t>ツキ</t>
    </rPh>
    <rPh sb="14" eb="15">
      <t>ニチ</t>
    </rPh>
    <rPh sb="15" eb="18">
      <t>ドヨウビ</t>
    </rPh>
    <rPh sb="19" eb="21">
      <t>ヘイショ</t>
    </rPh>
    <rPh sb="23" eb="25">
      <t>バアイ</t>
    </rPh>
    <phoneticPr fontId="4"/>
  </si>
  <si>
    <t>加減調整部分③</t>
    <phoneticPr fontId="5"/>
  </si>
  <si>
    <t>加減調整部分④</t>
    <phoneticPr fontId="1"/>
  </si>
  <si>
    <t>特定加算⑤</t>
    <rPh sb="0" eb="2">
      <t>トクテイ</t>
    </rPh>
    <rPh sb="2" eb="4">
      <t>カサン</t>
    </rPh>
    <phoneticPr fontId="7"/>
  </si>
  <si>
    <t>土曜日に閉所する場合
（加算率（a））
（加算率（b））</t>
    <rPh sb="0" eb="3">
      <t>ドヨウビ</t>
    </rPh>
    <rPh sb="4" eb="6">
      <t>ヘイショ</t>
    </rPh>
    <rPh sb="8" eb="10">
      <t>バアイ</t>
    </rPh>
    <phoneticPr fontId="1"/>
  </si>
  <si>
    <t>１歳※加算なし</t>
    <rPh sb="0" eb="7">
      <t>サイ</t>
    </rPh>
    <phoneticPr fontId="1"/>
  </si>
  <si>
    <t>４・５歳(チーム保育加算取得)</t>
    <rPh sb="3" eb="4">
      <t>サイ</t>
    </rPh>
    <rPh sb="8" eb="10">
      <t>ホイク</t>
    </rPh>
    <rPh sb="10" eb="12">
      <t>カサン</t>
    </rPh>
    <rPh sb="12" eb="14">
      <t>シュトク</t>
    </rPh>
    <phoneticPr fontId="1"/>
  </si>
  <si>
    <t>４・５歳(4歳以上児配置改善取得施設)</t>
    <rPh sb="3" eb="4">
      <t>サイ</t>
    </rPh>
    <rPh sb="6" eb="9">
      <t>サイイジョウ</t>
    </rPh>
    <rPh sb="9" eb="10">
      <t>ジ</t>
    </rPh>
    <rPh sb="10" eb="12">
      <t>ハイチ</t>
    </rPh>
    <rPh sb="12" eb="14">
      <t>カイゼン</t>
    </rPh>
    <rPh sb="14" eb="16">
      <t>シュトク</t>
    </rPh>
    <rPh sb="16" eb="18">
      <t>シセツ</t>
    </rPh>
    <phoneticPr fontId="1"/>
  </si>
  <si>
    <t>加算率計算</t>
    <rPh sb="0" eb="3">
      <t>カサンリツ</t>
    </rPh>
    <rPh sb="3" eb="5">
      <t>ケイサン</t>
    </rPh>
    <phoneticPr fontId="1"/>
  </si>
  <si>
    <t>積算表表示用</t>
    <rPh sb="0" eb="5">
      <t>セキサンヒョウヒョウジ</t>
    </rPh>
    <rPh sb="5" eb="6">
      <t>ヨウ</t>
    </rPh>
    <phoneticPr fontId="1"/>
  </si>
  <si>
    <t>⑤合計</t>
    <rPh sb="1" eb="3">
      <t>ゴウケイ</t>
    </rPh>
    <phoneticPr fontId="5"/>
  </si>
  <si>
    <t>処遇改善等加算の単価の合計額(②+③+⑤)</t>
    <rPh sb="0" eb="2">
      <t>ショグウ</t>
    </rPh>
    <rPh sb="2" eb="4">
      <t>カイゼン</t>
    </rPh>
    <rPh sb="4" eb="5">
      <t>トウ</t>
    </rPh>
    <rPh sb="5" eb="7">
      <t>カサン</t>
    </rPh>
    <rPh sb="8" eb="10">
      <t>タンカ</t>
    </rPh>
    <rPh sb="11" eb="13">
      <t>ゴウケイ</t>
    </rPh>
    <rPh sb="13" eb="14">
      <t>ガク</t>
    </rPh>
    <phoneticPr fontId="5"/>
  </si>
  <si>
    <t>⑥</t>
    <phoneticPr fontId="5"/>
  </si>
  <si>
    <t>⑦</t>
    <phoneticPr fontId="1"/>
  </si>
  <si>
    <t>①×⑧</t>
    <phoneticPr fontId="5"/>
  </si>
  <si>
    <t>療育支援加算</t>
  </si>
  <si>
    <t>中間計算A</t>
    <rPh sb="0" eb="4">
      <t>チュウカンケイサン</t>
    </rPh>
    <phoneticPr fontId="1"/>
  </si>
  <si>
    <t>中間計算B</t>
    <rPh sb="0" eb="4">
      <t>チュウカンケイサン</t>
    </rPh>
    <phoneticPr fontId="1"/>
  </si>
  <si>
    <t>実施月数</t>
    <rPh sb="0" eb="4">
      <t>ジッシツキスウ</t>
    </rPh>
    <phoneticPr fontId="1"/>
  </si>
  <si>
    <t>中間計算結果の格納(加算率A）</t>
    <rPh sb="0" eb="2">
      <t>チュウカン</t>
    </rPh>
    <rPh sb="2" eb="6">
      <t>ケイサンケッカ</t>
    </rPh>
    <rPh sb="7" eb="9">
      <t>カクノウ</t>
    </rPh>
    <rPh sb="10" eb="12">
      <t>カサン</t>
    </rPh>
    <rPh sb="12" eb="13">
      <t>リツ</t>
    </rPh>
    <phoneticPr fontId="1"/>
  </si>
  <si>
    <t>中間計算結果の格納(加算率B）</t>
    <rPh sb="0" eb="2">
      <t>チュウカン</t>
    </rPh>
    <rPh sb="2" eb="6">
      <t>ケイサンケッカ</t>
    </rPh>
    <rPh sb="7" eb="9">
      <t>カクノウ</t>
    </rPh>
    <rPh sb="10" eb="12">
      <t>カサン</t>
    </rPh>
    <rPh sb="12" eb="13">
      <t>リツ</t>
    </rPh>
    <phoneticPr fontId="1"/>
  </si>
  <si>
    <t>○</t>
  </si>
  <si>
    <t>15１、２歳児</t>
    <phoneticPr fontId="1"/>
  </si>
  <si>
    <t>20１、２歳児</t>
    <phoneticPr fontId="1"/>
  </si>
  <si>
    <t>25１、２歳児</t>
    <phoneticPr fontId="1"/>
  </si>
  <si>
    <t>30１、２歳児</t>
    <phoneticPr fontId="1"/>
  </si>
  <si>
    <t>35１、２歳児</t>
    <phoneticPr fontId="1"/>
  </si>
  <si>
    <t>40１、２歳児</t>
    <phoneticPr fontId="1"/>
  </si>
  <si>
    <t>45１、２歳児</t>
    <phoneticPr fontId="1"/>
  </si>
  <si>
    <t>50１、２歳児</t>
    <phoneticPr fontId="1"/>
  </si>
  <si>
    <t>55１、２歳児</t>
    <phoneticPr fontId="1"/>
  </si>
  <si>
    <t>60１、２歳児</t>
    <phoneticPr fontId="1"/>
  </si>
  <si>
    <t>70１、２歳児</t>
    <phoneticPr fontId="1"/>
  </si>
  <si>
    <t>80１、２歳児</t>
    <phoneticPr fontId="1"/>
  </si>
  <si>
    <t>90１、２歳児</t>
    <phoneticPr fontId="1"/>
  </si>
  <si>
    <t>100１、２歳児</t>
    <phoneticPr fontId="1"/>
  </si>
  <si>
    <t>110１、２歳児</t>
    <phoneticPr fontId="1"/>
  </si>
  <si>
    <t>120１、２歳児</t>
    <phoneticPr fontId="1"/>
  </si>
  <si>
    <t>130１、２歳児</t>
    <phoneticPr fontId="1"/>
  </si>
  <si>
    <t>140１、２歳児</t>
    <phoneticPr fontId="1"/>
  </si>
  <si>
    <t>150１、２歳児</t>
    <phoneticPr fontId="1"/>
  </si>
  <si>
    <t>160１、２歳児</t>
    <phoneticPr fontId="1"/>
  </si>
  <si>
    <t>170１、２歳児</t>
    <phoneticPr fontId="1"/>
  </si>
  <si>
    <t>180１、２歳児</t>
    <phoneticPr fontId="1"/>
  </si>
  <si>
    <t>④合計</t>
    <rPh sb="1" eb="3">
      <t>ゴウケイ</t>
    </rPh>
    <phoneticPr fontId="1"/>
  </si>
  <si>
    <t>１　処遇改善等加算区分１・２</t>
    <rPh sb="2" eb="4">
      <t>ショグウ</t>
    </rPh>
    <rPh sb="4" eb="6">
      <t>カイゼン</t>
    </rPh>
    <rPh sb="6" eb="7">
      <t>トウ</t>
    </rPh>
    <rPh sb="7" eb="9">
      <t>カサン</t>
    </rPh>
    <rPh sb="9" eb="11">
      <t>クブン</t>
    </rPh>
    <phoneticPr fontId="1"/>
  </si>
  <si>
    <t>処遇改善等加算区分１・２</t>
    <rPh sb="0" eb="2">
      <t>ショグウ</t>
    </rPh>
    <rPh sb="2" eb="4">
      <t>カイゼン</t>
    </rPh>
    <rPh sb="4" eb="5">
      <t>トウ</t>
    </rPh>
    <rPh sb="5" eb="7">
      <t>カサン</t>
    </rPh>
    <rPh sb="7" eb="9">
      <t>クブン</t>
    </rPh>
    <phoneticPr fontId="1"/>
  </si>
  <si>
    <t>１　処遇改善等加算区分１・２</t>
    <rPh sb="2" eb="4">
      <t>ショグウ</t>
    </rPh>
    <rPh sb="4" eb="6">
      <t>カイゼン</t>
    </rPh>
    <rPh sb="6" eb="7">
      <t>トウ</t>
    </rPh>
    <rPh sb="7" eb="9">
      <t>カサン</t>
    </rPh>
    <rPh sb="9" eb="11">
      <t>クブン</t>
    </rPh>
    <phoneticPr fontId="2"/>
  </si>
  <si>
    <t>職員配置加算⑧</t>
    <rPh sb="0" eb="2">
      <t>ショクイン</t>
    </rPh>
    <rPh sb="2" eb="4">
      <t>ハイチ</t>
    </rPh>
    <rPh sb="4" eb="6">
      <t>カサン</t>
    </rPh>
    <phoneticPr fontId="5"/>
  </si>
  <si>
    <t>積算表の仕様上、処遇改善等加算部分のみを取り出しており、</t>
    <phoneticPr fontId="1"/>
  </si>
  <si>
    <t>加算率（a）（b）と（ｃ）を切り離して計算しているため、</t>
    <phoneticPr fontId="1"/>
  </si>
  <si>
    <t>表示される金額はあくまでも概算額です。</t>
    <phoneticPr fontId="1"/>
  </si>
  <si>
    <t>積算表</t>
    <rPh sb="0" eb="3">
      <t>セキサンヒョウ</t>
    </rPh>
    <phoneticPr fontId="7"/>
  </si>
  <si>
    <t>保育所分園</t>
    <rPh sb="0" eb="3">
      <t>ホイクショ</t>
    </rPh>
    <rPh sb="3" eb="5">
      <t>ブンエン</t>
    </rPh>
    <phoneticPr fontId="7"/>
  </si>
  <si>
    <r>
      <rPr>
        <strike/>
        <u/>
        <sz val="11"/>
        <rFont val="ＭＳ Ｐゴシック"/>
        <family val="3"/>
        <charset val="128"/>
      </rPr>
      <t>もし定員見るなら。</t>
    </r>
    <r>
      <rPr>
        <u/>
        <sz val="11"/>
        <rFont val="ＭＳ Ｐゴシック"/>
        <family val="3"/>
        <charset val="128"/>
      </rPr>
      <t>定員は</t>
    </r>
    <r>
      <rPr>
        <sz val="11"/>
        <color theme="1"/>
        <rFont val="游ゴシック"/>
        <family val="2"/>
        <charset val="128"/>
        <scheme val="minor"/>
      </rPr>
      <t>不要とする</t>
    </r>
    <rPh sb="2" eb="5">
      <t>テイインミ</t>
    </rPh>
    <rPh sb="9" eb="11">
      <t>テイイン</t>
    </rPh>
    <rPh sb="12" eb="14">
      <t>フヨウ</t>
    </rPh>
    <phoneticPr fontId="7"/>
  </si>
  <si>
    <t>認こ　教育</t>
    <rPh sb="0" eb="1">
      <t>ニン</t>
    </rPh>
    <rPh sb="3" eb="5">
      <t>キョウイク</t>
    </rPh>
    <phoneticPr fontId="7"/>
  </si>
  <si>
    <t>認こ　保育</t>
    <rPh sb="0" eb="1">
      <t>ニン</t>
    </rPh>
    <rPh sb="3" eb="5">
      <t>ホイク</t>
    </rPh>
    <phoneticPr fontId="7"/>
  </si>
  <si>
    <t>施設によって場所が違うので全部出しておく</t>
    <rPh sb="0" eb="2">
      <t>シセツ</t>
    </rPh>
    <rPh sb="6" eb="8">
      <t>バショ</t>
    </rPh>
    <rPh sb="9" eb="10">
      <t>チガ</t>
    </rPh>
    <rPh sb="13" eb="16">
      <t>ゼンブダ</t>
    </rPh>
    <phoneticPr fontId="7"/>
  </si>
  <si>
    <t>【本園】利用定員
（中心保育所）</t>
    <rPh sb="1" eb="2">
      <t>ホン</t>
    </rPh>
    <rPh sb="2" eb="3">
      <t>エン</t>
    </rPh>
    <rPh sb="4" eb="6">
      <t>リヨウ</t>
    </rPh>
    <rPh sb="6" eb="8">
      <t>テイイン</t>
    </rPh>
    <rPh sb="10" eb="12">
      <t>チュウシン</t>
    </rPh>
    <rPh sb="12" eb="14">
      <t>ホイク</t>
    </rPh>
    <rPh sb="14" eb="15">
      <t>ショ</t>
    </rPh>
    <phoneticPr fontId="7"/>
  </si>
  <si>
    <t>【本園】定員区分
（中心保育所）</t>
    <rPh sb="1" eb="2">
      <t>ホン</t>
    </rPh>
    <rPh sb="2" eb="3">
      <t>エン</t>
    </rPh>
    <rPh sb="4" eb="6">
      <t>テイイン</t>
    </rPh>
    <rPh sb="6" eb="8">
      <t>クブン</t>
    </rPh>
    <rPh sb="10" eb="12">
      <t>チュウシン</t>
    </rPh>
    <rPh sb="12" eb="14">
      <t>ホイク</t>
    </rPh>
    <rPh sb="14" eb="15">
      <t>ショ</t>
    </rPh>
    <phoneticPr fontId="7"/>
  </si>
  <si>
    <t>１号利用定員</t>
    <phoneticPr fontId="7"/>
  </si>
  <si>
    <t>2・3号利用定員</t>
    <phoneticPr fontId="7"/>
  </si>
  <si>
    <t>【分園】利用定員</t>
    <rPh sb="1" eb="3">
      <t>ブンエン</t>
    </rPh>
    <rPh sb="4" eb="6">
      <t>リヨウ</t>
    </rPh>
    <rPh sb="6" eb="8">
      <t>テイイン</t>
    </rPh>
    <phoneticPr fontId="7"/>
  </si>
  <si>
    <t>【分園】定員区分</t>
    <rPh sb="1" eb="3">
      <t>ブンエン</t>
    </rPh>
    <rPh sb="4" eb="6">
      <t>テイイン</t>
    </rPh>
    <rPh sb="6" eb="8">
      <t>クブン</t>
    </rPh>
    <phoneticPr fontId="7"/>
  </si>
  <si>
    <t>定員区分</t>
    <phoneticPr fontId="7"/>
  </si>
  <si>
    <t>全体利用定員</t>
    <rPh sb="0" eb="2">
      <t>ゼンタイ</t>
    </rPh>
    <rPh sb="2" eb="4">
      <t>リヨウ</t>
    </rPh>
    <rPh sb="4" eb="6">
      <t>テイイン</t>
    </rPh>
    <phoneticPr fontId="7"/>
  </si>
  <si>
    <t>全体定員区分</t>
    <rPh sb="0" eb="2">
      <t>ゼンタイ</t>
    </rPh>
    <rPh sb="2" eb="4">
      <t>テイイン</t>
    </rPh>
    <rPh sb="4" eb="6">
      <t>クブン</t>
    </rPh>
    <phoneticPr fontId="7"/>
  </si>
  <si>
    <t>２号利用定員</t>
    <phoneticPr fontId="7"/>
  </si>
  <si>
    <t>３号利用定員</t>
    <phoneticPr fontId="7"/>
  </si>
  <si>
    <t>平均経験年数</t>
    <phoneticPr fontId="7"/>
  </si>
  <si>
    <t>利用定員</t>
    <phoneticPr fontId="7"/>
  </si>
  <si>
    <t>実施月数
（通常12月）</t>
    <phoneticPr fontId="7"/>
  </si>
  <si>
    <t>区分１基礎分
(加算率（a）)</t>
    <phoneticPr fontId="7"/>
  </si>
  <si>
    <t>区分２賃金改善分
(加算率（ｂ）)</t>
    <phoneticPr fontId="7"/>
  </si>
  <si>
    <t>うちｷｬﾘｱﾊﾟｽ要件</t>
    <phoneticPr fontId="7"/>
  </si>
  <si>
    <t>処遇改善等加算区分１・２</t>
    <rPh sb="7" eb="9">
      <t>クブン</t>
    </rPh>
    <phoneticPr fontId="7"/>
  </si>
  <si>
    <t>令和７年度の区分１・２の加算額総額
（基礎分+賃金改善分）</t>
    <rPh sb="0" eb="2">
      <t>レイワ</t>
    </rPh>
    <rPh sb="3" eb="5">
      <t>ネンド</t>
    </rPh>
    <rPh sb="6" eb="8">
      <t>クブン</t>
    </rPh>
    <rPh sb="12" eb="15">
      <t>カサンガク</t>
    </rPh>
    <rPh sb="15" eb="17">
      <t>ソウガク</t>
    </rPh>
    <phoneticPr fontId="7"/>
  </si>
  <si>
    <t>処遇改善等加算【国】（1,000円未満切り捨て）</t>
    <phoneticPr fontId="7"/>
  </si>
  <si>
    <t>職員配置加算【市】（1,000円未満切り捨て）</t>
    <phoneticPr fontId="7"/>
  </si>
  <si>
    <t>合計額（年額）</t>
    <rPh sb="0" eb="2">
      <t>ゴウケイ</t>
    </rPh>
    <rPh sb="2" eb="3">
      <t>ガク</t>
    </rPh>
    <rPh sb="4" eb="6">
      <t>ネンガク</t>
    </rPh>
    <phoneticPr fontId="7"/>
  </si>
  <si>
    <t>区分１基礎分（加算率（a））</t>
    <phoneticPr fontId="7"/>
  </si>
  <si>
    <t>区分２賃金改善分（加算率（b）（c））</t>
    <phoneticPr fontId="7"/>
  </si>
  <si>
    <t>区分２賃金改善分（加算率（b））</t>
    <phoneticPr fontId="7"/>
  </si>
  <si>
    <t>区分２賃金改善分（加算率（c））</t>
    <phoneticPr fontId="7"/>
  </si>
  <si>
    <t>職員配置加算</t>
    <rPh sb="0" eb="6">
      <t>ショクインハイチカサン</t>
    </rPh>
    <phoneticPr fontId="7"/>
  </si>
  <si>
    <t>処遇改善等加算区分１・２【教育・保育の合計値】</t>
    <rPh sb="7" eb="9">
      <t>クブン</t>
    </rPh>
    <rPh sb="13" eb="15">
      <t>キョウイク</t>
    </rPh>
    <rPh sb="16" eb="18">
      <t>ホイク</t>
    </rPh>
    <rPh sb="19" eb="22">
      <t>ゴウケイチ</t>
    </rPh>
    <phoneticPr fontId="7"/>
  </si>
  <si>
    <t>職員配置加算【保育のみ（再掲）】</t>
    <rPh sb="0" eb="6">
      <t>ショクインハイチカサン</t>
    </rPh>
    <rPh sb="7" eb="9">
      <t>ホイク</t>
    </rPh>
    <rPh sb="12" eb="14">
      <t>サイケイ</t>
    </rPh>
    <phoneticPr fontId="7"/>
  </si>
  <si>
    <t>認定こども園</t>
    <rPh sb="0" eb="2">
      <t>ニンテイ</t>
    </rPh>
    <rPh sb="5" eb="6">
      <t>エン</t>
    </rPh>
    <phoneticPr fontId="1"/>
  </si>
  <si>
    <t>認定こども園 教育部分
（人事院勧告後）</t>
    <rPh sb="0" eb="2">
      <t>ニンテイ</t>
    </rPh>
    <rPh sb="5" eb="6">
      <t>エン</t>
    </rPh>
    <rPh sb="7" eb="9">
      <t>キョウイク</t>
    </rPh>
    <rPh sb="9" eb="11">
      <t>ブブン</t>
    </rPh>
    <phoneticPr fontId="5"/>
  </si>
  <si>
    <t>認定こども園 保育部分
（人事院勧告後）</t>
    <rPh sb="0" eb="2">
      <t>ニンテイ</t>
    </rPh>
    <rPh sb="5" eb="6">
      <t>エン</t>
    </rPh>
    <rPh sb="7" eb="9">
      <t>ホイク</t>
    </rPh>
    <rPh sb="9" eb="11">
      <t>ブブン</t>
    </rPh>
    <phoneticPr fontId="5"/>
  </si>
  <si>
    <t>※黄欄には令和７年度の区分１・２の加算額総額（増額改定を反映させた額）が表示されます。</t>
    <rPh sb="11" eb="13">
      <t>クブン</t>
    </rPh>
    <phoneticPr fontId="5"/>
  </si>
  <si>
    <t>※一カ月単位で計算したい場合は、実施月数を変更してください。</t>
    <rPh sb="16" eb="18">
      <t>ジッシ</t>
    </rPh>
    <phoneticPr fontId="1"/>
  </si>
  <si>
    <t>令和７年度 処遇改善等加算区分１・２ 加算見込額積算表（人事院勧告後）</t>
    <rPh sb="0" eb="2">
      <t>レイワ</t>
    </rPh>
    <rPh sb="3" eb="5">
      <t>ネンド</t>
    </rPh>
    <rPh sb="6" eb="8">
      <t>ショグウ</t>
    </rPh>
    <rPh sb="8" eb="10">
      <t>カイゼン</t>
    </rPh>
    <rPh sb="10" eb="11">
      <t>トウ</t>
    </rPh>
    <rPh sb="11" eb="13">
      <t>カサン</t>
    </rPh>
    <rPh sb="13" eb="15">
      <t>クブン</t>
    </rPh>
    <rPh sb="19" eb="21">
      <t>カサン</t>
    </rPh>
    <rPh sb="21" eb="23">
      <t>ミコ</t>
    </rPh>
    <rPh sb="23" eb="24">
      <t>ガク</t>
    </rPh>
    <rPh sb="24" eb="26">
      <t>セキサン</t>
    </rPh>
    <rPh sb="26" eb="27">
      <t>ヒョウ</t>
    </rPh>
    <phoneticPr fontId="7"/>
  </si>
  <si>
    <t>令和７年度の区分１・２の加算額総額
（増額改定を反映させた額。基礎分+賃金改善分）
（処遇改善等加算【国】（1,000円未満切り捨て））</t>
    <rPh sb="0" eb="2">
      <t>レイワ</t>
    </rPh>
    <rPh sb="3" eb="5">
      <t>ネンド</t>
    </rPh>
    <rPh sb="6" eb="8">
      <t>クブン</t>
    </rPh>
    <rPh sb="12" eb="14">
      <t>カサン</t>
    </rPh>
    <rPh sb="14" eb="15">
      <t>ガク</t>
    </rPh>
    <rPh sb="15" eb="17">
      <t>ソウガク</t>
    </rPh>
    <rPh sb="31" eb="33">
      <t>キソ</t>
    </rPh>
    <rPh sb="33" eb="34">
      <t>ブン</t>
    </rPh>
    <rPh sb="35" eb="37">
      <t>チンギン</t>
    </rPh>
    <rPh sb="37" eb="39">
      <t>カイゼン</t>
    </rPh>
    <rPh sb="39" eb="40">
      <t>ブン</t>
    </rPh>
    <phoneticPr fontId="5"/>
  </si>
  <si>
    <t>令和７年度の区分１・２の加算額総額
（増額改定を反映させた額。基礎分+賃金改善分）</t>
    <rPh sb="0" eb="2">
      <t>レイワ</t>
    </rPh>
    <rPh sb="3" eb="5">
      <t>ネンド</t>
    </rPh>
    <rPh sb="6" eb="8">
      <t>クブン</t>
    </rPh>
    <rPh sb="12" eb="15">
      <t>カサンガク</t>
    </rPh>
    <rPh sb="15" eb="17">
      <t>ソウガク</t>
    </rPh>
    <phoneticPr fontId="5"/>
  </si>
  <si>
    <t>※１　各月初日の利用子どもの単価に加算
※２　人数Ａ及び人数Ｂについては、別途通知する。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9">
      <t>ベット</t>
    </rPh>
    <rPh sb="39" eb="41">
      <t>ツウチ</t>
    </rPh>
    <phoneticPr fontId="4"/>
  </si>
  <si>
    <t>要件ⅰ・ⅱを満たす場合</t>
    <rPh sb="0" eb="2">
      <t>ヨウケン</t>
    </rPh>
    <rPh sb="6" eb="7">
      <t>ミ</t>
    </rPh>
    <rPh sb="9" eb="11">
      <t>バアイ</t>
    </rPh>
    <phoneticPr fontId="4"/>
  </si>
  <si>
    <t>※１　３月初日の利用子どもの単価に加算
※２　要件ⅰ～ⅲについては、別途通知する。</t>
    <rPh sb="34" eb="38">
      <t>ベットツウチ</t>
    </rPh>
    <phoneticPr fontId="7"/>
  </si>
  <si>
    <t>要件ⅰ～ⅲを満たす場合</t>
    <rPh sb="0" eb="2">
      <t>ヨウケン</t>
    </rPh>
    <rPh sb="6" eb="7">
      <t>ミ</t>
    </rPh>
    <rPh sb="9" eb="11">
      <t>バアイ</t>
    </rPh>
    <phoneticPr fontId="4"/>
  </si>
  <si>
    <t>運営継続支援臨時加算</t>
    <rPh sb="0" eb="2">
      <t>ウンエイ</t>
    </rPh>
    <rPh sb="2" eb="4">
      <t>ケイゾク</t>
    </rPh>
    <rPh sb="4" eb="6">
      <t>シエン</t>
    </rPh>
    <rPh sb="6" eb="8">
      <t>リンジ</t>
    </rPh>
    <rPh sb="8" eb="10">
      <t>カサン</t>
    </rPh>
    <phoneticPr fontId="7"/>
  </si>
  <si>
    <t>㉞</t>
    <phoneticPr fontId="1"/>
  </si>
  <si>
    <t>※令和８年１月初日の利用子どもの単価に加算</t>
    <rPh sb="1" eb="3">
      <t>レイワ</t>
    </rPh>
    <rPh sb="4" eb="5">
      <t>ネン</t>
    </rPh>
    <rPh sb="7" eb="9">
      <t>ショニチ</t>
    </rPh>
    <rPh sb="10" eb="12">
      <t>リヨウ</t>
    </rPh>
    <rPh sb="12" eb="13">
      <t>コ</t>
    </rPh>
    <phoneticPr fontId="7"/>
  </si>
  <si>
    <t>月に３日以上土曜日を閉所する場合（右欄の場合を除く。）</t>
    <rPh sb="0" eb="1">
      <t>ツキ</t>
    </rPh>
    <rPh sb="3" eb="4">
      <t>ニチ</t>
    </rPh>
    <rPh sb="4" eb="6">
      <t>イジョウ</t>
    </rPh>
    <rPh sb="6" eb="9">
      <t>ドヨウビ</t>
    </rPh>
    <rPh sb="10" eb="12">
      <t>ヘイショ</t>
    </rPh>
    <rPh sb="14" eb="16">
      <t>バアイ</t>
    </rPh>
    <rPh sb="17" eb="19">
      <t>ミギラン</t>
    </rPh>
    <rPh sb="20" eb="22">
      <t>バアイ</t>
    </rPh>
    <rPh sb="23" eb="24">
      <t>ノゾ</t>
    </rPh>
    <phoneticPr fontId="4"/>
  </si>
  <si>
    <r>
      <t>施設機能強化推進費加算</t>
    </r>
    <r>
      <rPr>
        <vertAlign val="superscript"/>
        <sz val="11"/>
        <color theme="1"/>
        <rFont val="HGｺﾞｼｯｸM"/>
        <family val="3"/>
        <charset val="128"/>
      </rPr>
      <t>(注３)</t>
    </r>
    <rPh sb="0" eb="2">
      <t>シセツ</t>
    </rPh>
    <rPh sb="2" eb="4">
      <t>キノウ</t>
    </rPh>
    <rPh sb="4" eb="6">
      <t>キョウカ</t>
    </rPh>
    <rPh sb="6" eb="8">
      <t>スイシン</t>
    </rPh>
    <rPh sb="8" eb="9">
      <t>ヒ</t>
    </rPh>
    <rPh sb="9" eb="11">
      <t>カサン</t>
    </rPh>
    <rPh sb="12" eb="13">
      <t>チュウ</t>
    </rPh>
    <phoneticPr fontId="7"/>
  </si>
  <si>
    <t>※１　３月初日の利用子どもの単価に加算
※２　要件ⅰ～ⅲについては、別途通知する。</t>
    <rPh sb="5" eb="7">
      <t>ショニチ</t>
    </rPh>
    <rPh sb="8" eb="10">
      <t>リヨウ</t>
    </rPh>
    <rPh sb="10" eb="11">
      <t>コ</t>
    </rPh>
    <rPh sb="23" eb="25">
      <t>ヨウケン</t>
    </rPh>
    <phoneticPr fontId="7"/>
  </si>
  <si>
    <t>※以下の区分に応じて、各月初日の利用子どもの単価に加算
　Ａ：Ｂを除き栄養士等を雇用契約等により配置している施
　　　設
　Ｂ：基本分単価及び他の加算の認定に当たって求められる
　　　職員が栄養士等を兼務している施設
　Ｃ：Ａ又はＢを除き、栄養士等を嘱託等している施設</t>
    <rPh sb="38" eb="39">
      <t>トウ</t>
    </rPh>
    <rPh sb="98" eb="99">
      <t>トウ</t>
    </rPh>
    <rPh sb="123" eb="124">
      <t>トウ</t>
    </rPh>
    <phoneticPr fontId="4"/>
  </si>
  <si>
    <r>
      <t>運営継続支援臨時加算</t>
    </r>
    <r>
      <rPr>
        <vertAlign val="superscript"/>
        <sz val="11"/>
        <color theme="1"/>
        <rFont val="HGｺﾞｼｯｸM"/>
        <family val="3"/>
        <charset val="128"/>
      </rPr>
      <t>(注３)</t>
    </r>
    <rPh sb="0" eb="4">
      <t>ウンエイケイゾク</t>
    </rPh>
    <rPh sb="4" eb="6">
      <t>シエン</t>
    </rPh>
    <rPh sb="6" eb="10">
      <t>リンジカサン</t>
    </rPh>
    <phoneticPr fontId="7"/>
  </si>
  <si>
    <t>㊱</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</si>
</sst>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8">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quot;％&quot;"/>
    <numFmt numFmtId="184" formatCode="###,###&quot;円&quot;"/>
    <numFmt numFmtId="185" formatCode="0.0"/>
    <numFmt numFmtId="186" formatCode="#,##0;[Red]#,##0"/>
    <numFmt numFmtId="187" formatCode="#,##0_ "/>
    <numFmt numFmtId="188" formatCode="#,##0;&quot;▲ &quot;#,##0"/>
    <numFmt numFmtId="189" formatCode="#,##0&quot;×加算率&quot;"/>
    <numFmt numFmtId="190" formatCode="#,##0&quot;÷３月初日の利用子ども数&quot;"/>
    <numFmt numFmtId="191" formatCode="#,##0&quot;（限度額）÷３月初日の利用子ども数&quot;"/>
    <numFmt numFmtId="192" formatCode="0&quot; ％&quot;"/>
    <numFmt numFmtId="193" formatCode="0;\-0;;@"/>
    <numFmt numFmtId="194" formatCode="#,##0_);[Red]\(#,##0\)"/>
    <numFmt numFmtId="195" formatCode="\(#,##0\)"/>
    <numFmt numFmtId="196" formatCode="#,##0\×&quot;加&quot;&quot;算&quot;&quot;率&quot;"/>
    <numFmt numFmtId="197" formatCode="##,###&quot;×加配人数&quot;"/>
    <numFmt numFmtId="198" formatCode="&quot;（&quot;#,##0"/>
    <numFmt numFmtId="199" formatCode="&quot;×&quot;#\ ?/100"/>
    <numFmt numFmtId="200" formatCode="#,##0\×&quot;加&quot;&quot;算&quot;&quot;数&quot;"/>
    <numFmt numFmtId="201" formatCode="#,##0&quot;×週当たり実施日数&quot;"/>
    <numFmt numFmtId="202" formatCode="#,##0_ &quot;×各月の給食&quot;"/>
    <numFmt numFmtId="203" formatCode="#,##0.0&quot;）&quot;"/>
    <numFmt numFmtId="204" formatCode="#,##0.0&quot;（c）&quot;"/>
    <numFmt numFmtId="205" formatCode="\(#,##0.0&quot;（c）））&quot;"/>
    <numFmt numFmtId="206" formatCode="#,##0.0&quot;（c））&quot;"/>
    <numFmt numFmtId="207" formatCode="\(#,##0"/>
    <numFmt numFmtId="208" formatCode="#,##0.0&quot;（c））)&quot;"/>
    <numFmt numFmtId="209" formatCode="#,##0.0&quot;（C））)&quot;"/>
    <numFmt numFmtId="210" formatCode="#,##0\×&quot;加&quot;&quot;算&quot;&quot;率&quot;&quot;×加配人数&quot;"/>
    <numFmt numFmtId="211" formatCode="#,##0.0&quot;（c）））&quot;"/>
    <numFmt numFmtId="212" formatCode="&quot;×&quot;#,##0.0&quot;（c）&quot;"/>
    <numFmt numFmtId="213" formatCode="&quot;＋&quot;#,##0&quot;×（加算率（a）＋加算率（b）））×人数&quot;"/>
    <numFmt numFmtId="214" formatCode="#,##0\×&quot;週&quot;&quot;当&quot;&quot;た&quot;&quot;り&quot;&quot;実&quot;&quot;施&quot;&quot;日&quot;&quot;数&quot;\×&quot;加&quot;&quot;算&quot;&quot;率&quot;"/>
    <numFmt numFmtId="215" formatCode="#,##0&quot;×加配人数&quot;"/>
    <numFmt numFmtId="216" formatCode="#,##0.0&quot;（C））&quot;"/>
    <numFmt numFmtId="217" formatCode="\(#,##0.0&quot;（c））&quot;"/>
    <numFmt numFmtId="218" formatCode="&quot;＋&quot;#,##0&quot;×（加算率（a）＋加算率（b））&quot;\)"/>
    <numFmt numFmtId="219" formatCode="&quot;（&quot;#,##0.0&quot;）)&quot;"/>
    <numFmt numFmtId="220" formatCode="#,##0&quot;×（加算率（a）＋加算率（b））&quot;"/>
    <numFmt numFmtId="221" formatCode="#,##0.0"/>
    <numFmt numFmtId="222" formatCode="0_ "/>
    <numFmt numFmtId="223" formatCode="#,##0&quot;÷令和８年１月初日の利用子ども数&quot;"/>
  </numFmts>
  <fonts count="61">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ｺﾞｼｯｸM"/>
      <family val="3"/>
      <charset val="128"/>
    </font>
    <font>
      <sz val="6"/>
      <name val="明朝"/>
      <family val="3"/>
      <charset val="128"/>
    </font>
    <font>
      <sz val="6"/>
      <name val="游ゴシック"/>
      <family val="3"/>
      <charset val="128"/>
      <scheme val="minor"/>
    </font>
    <font>
      <sz val="12"/>
      <name val="HGPｺﾞｼｯｸM"/>
      <family val="3"/>
      <charset val="128"/>
    </font>
    <font>
      <sz val="6"/>
      <name val="ＭＳ Ｐゴシック"/>
      <family val="3"/>
      <charset val="128"/>
    </font>
    <font>
      <sz val="12"/>
      <name val="HGP創英角ﾎﾟｯﾌﾟ体"/>
      <family val="3"/>
      <charset val="128"/>
    </font>
    <font>
      <b/>
      <sz val="12"/>
      <name val="HGP創英角ﾎﾟｯﾌﾟ体"/>
      <family val="3"/>
      <charset val="128"/>
    </font>
    <font>
      <sz val="11"/>
      <color theme="1"/>
      <name val="游ゴシック"/>
      <family val="3"/>
      <charset val="128"/>
      <scheme val="minor"/>
    </font>
    <font>
      <sz val="11"/>
      <name val="HGPｺﾞｼｯｸM"/>
      <family val="3"/>
      <charset val="128"/>
    </font>
    <font>
      <sz val="10"/>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11"/>
      <name val="明朝"/>
      <family val="3"/>
      <charset val="128"/>
    </font>
    <font>
      <sz val="6"/>
      <name val="HGPｺﾞｼｯｸM"/>
      <family val="3"/>
      <charset val="128"/>
    </font>
    <font>
      <sz val="8"/>
      <name val="HGｺﾞｼｯｸM"/>
      <family val="3"/>
      <charset val="128"/>
    </font>
    <font>
      <sz val="11"/>
      <color theme="1"/>
      <name val="游ゴシック"/>
      <family val="2"/>
      <charset val="128"/>
      <scheme val="minor"/>
    </font>
    <font>
      <sz val="8"/>
      <color theme="1"/>
      <name val="HGｺﾞｼｯｸM"/>
      <family val="3"/>
      <charset val="128"/>
    </font>
    <font>
      <sz val="6"/>
      <color theme="1"/>
      <name val="HGｺﾞｼｯｸM"/>
      <family val="3"/>
      <charset val="128"/>
    </font>
    <font>
      <b/>
      <sz val="16"/>
      <color theme="1"/>
      <name val="HGｺﾞｼｯｸM"/>
      <family val="3"/>
      <charset val="128"/>
    </font>
    <font>
      <sz val="11"/>
      <color theme="1"/>
      <name val="HGｺﾞｼｯｸM"/>
      <family val="3"/>
      <charset val="128"/>
    </font>
    <font>
      <sz val="11"/>
      <color theme="1"/>
      <name val="明朝"/>
      <family val="3"/>
      <charset val="128"/>
    </font>
    <font>
      <sz val="11"/>
      <color theme="1"/>
      <name val="ＭＳ 明朝"/>
      <family val="1"/>
      <charset val="128"/>
    </font>
    <font>
      <sz val="9"/>
      <color theme="1"/>
      <name val="HGｺﾞｼｯｸM"/>
      <family val="3"/>
      <charset val="128"/>
    </font>
    <font>
      <sz val="8"/>
      <color theme="1"/>
      <name val="ＭＳ 明朝"/>
      <family val="1"/>
      <charset val="128"/>
    </font>
    <font>
      <vertAlign val="superscript"/>
      <sz val="11"/>
      <color theme="1"/>
      <name val="HGｺﾞｼｯｸM"/>
      <family val="3"/>
      <charset val="128"/>
    </font>
    <font>
      <sz val="11"/>
      <name val="Calibri"/>
      <family val="3"/>
    </font>
    <font>
      <b/>
      <sz val="20"/>
      <color rgb="FFFF0000"/>
      <name val="HGPｺﾞｼｯｸM"/>
      <family val="3"/>
      <charset val="128"/>
    </font>
    <font>
      <b/>
      <sz val="11"/>
      <name val="HGｺﾞｼｯｸM"/>
      <family val="3"/>
      <charset val="128"/>
    </font>
    <font>
      <sz val="8.5"/>
      <color theme="1"/>
      <name val="HGｺﾞｼｯｸM"/>
      <family val="3"/>
      <charset val="128"/>
    </font>
    <font>
      <sz val="8.5"/>
      <name val="HGｺﾞｼｯｸM"/>
      <family val="3"/>
      <charset val="128"/>
    </font>
    <font>
      <sz val="8.5"/>
      <color theme="1"/>
      <name val="游ゴシック"/>
      <family val="2"/>
      <charset val="128"/>
      <scheme val="minor"/>
    </font>
    <font>
      <sz val="8"/>
      <color theme="1"/>
      <name val="Meiryo UI"/>
      <family val="3"/>
      <charset val="128"/>
    </font>
    <font>
      <sz val="8"/>
      <color rgb="FFFF0000"/>
      <name val="Meiryo UI"/>
      <family val="3"/>
      <charset val="128"/>
    </font>
    <font>
      <sz val="8"/>
      <name val="Meiryo UI"/>
      <family val="3"/>
      <charset val="128"/>
    </font>
    <font>
      <b/>
      <sz val="10"/>
      <color rgb="FFFF0000"/>
      <name val="HGPｺﾞｼｯｸM"/>
      <family val="3"/>
      <charset val="128"/>
    </font>
    <font>
      <sz val="11"/>
      <name val="游ゴシック"/>
      <family val="2"/>
      <charset val="128"/>
      <scheme val="minor"/>
    </font>
    <font>
      <b/>
      <sz val="20"/>
      <name val="HGPｺﾞｼｯｸM"/>
      <family val="3"/>
      <charset val="128"/>
    </font>
    <font>
      <sz val="11"/>
      <name val="游ゴシック"/>
      <family val="3"/>
      <charset val="128"/>
      <scheme val="minor"/>
    </font>
    <font>
      <sz val="10"/>
      <name val="游ゴシック"/>
      <family val="3"/>
      <charset val="128"/>
      <scheme val="minor"/>
    </font>
    <font>
      <sz val="9"/>
      <name val="HGｺﾞｼｯｸM"/>
      <family val="3"/>
      <charset val="128"/>
    </font>
    <font>
      <sz val="9"/>
      <name val="游ゴシック"/>
      <family val="2"/>
      <charset val="128"/>
      <scheme val="minor"/>
    </font>
    <font>
      <b/>
      <sz val="22"/>
      <name val="ＭＳ Ｐゴシック"/>
      <family val="3"/>
      <charset val="128"/>
    </font>
    <font>
      <sz val="16"/>
      <name val="ＭＳ Ｐゴシック"/>
      <family val="3"/>
      <charset val="128"/>
    </font>
    <font>
      <strike/>
      <u/>
      <sz val="11"/>
      <name val="ＭＳ Ｐゴシック"/>
      <family val="3"/>
      <charset val="128"/>
    </font>
    <font>
      <u/>
      <sz val="11"/>
      <name val="ＭＳ Ｐゴシック"/>
      <family val="3"/>
      <charset val="128"/>
    </font>
    <font>
      <b/>
      <sz val="14"/>
      <color rgb="FFFF0000"/>
      <name val="ＭＳ Ｐゴシック"/>
      <family val="3"/>
      <charset val="128"/>
    </font>
    <font>
      <sz val="11"/>
      <color rgb="FFFF0000"/>
      <name val="ＭＳ Ｐゴシック"/>
      <family val="3"/>
      <charset val="128"/>
    </font>
    <font>
      <sz val="12"/>
      <name val="ＭＳ Ｐゴシック"/>
      <family val="3"/>
      <charset val="128"/>
    </font>
    <font>
      <b/>
      <sz val="15"/>
      <name val="HGｺﾞｼｯｸM"/>
      <family val="3"/>
      <charset val="128"/>
    </font>
    <font>
      <b/>
      <sz val="14"/>
      <name val="HGｺﾞｼｯｸM"/>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14999847407452621"/>
        <bgColor indexed="64"/>
      </patternFill>
    </fill>
  </fills>
  <borders count="18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auto="1"/>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top/>
      <bottom style="double">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double">
        <color indexed="64"/>
      </top>
      <bottom style="hair">
        <color auto="1"/>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auto="1"/>
      </left>
      <right/>
      <top/>
      <bottom style="hair">
        <color auto="1"/>
      </bottom>
      <diagonal/>
    </border>
    <border>
      <left/>
      <right style="medium">
        <color auto="1"/>
      </right>
      <top style="hair">
        <color indexed="64"/>
      </top>
      <bottom style="double">
        <color indexed="64"/>
      </bottom>
      <diagonal/>
    </border>
    <border>
      <left style="medium">
        <color auto="1"/>
      </left>
      <right/>
      <top/>
      <bottom style="double">
        <color indexed="64"/>
      </bottom>
      <diagonal/>
    </border>
    <border>
      <left/>
      <right style="thin">
        <color indexed="64"/>
      </right>
      <top/>
      <bottom style="double">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style="thin">
        <color indexed="64"/>
      </left>
      <right/>
      <top/>
      <bottom style="medium">
        <color auto="1"/>
      </bottom>
      <diagonal/>
    </border>
    <border>
      <left/>
      <right style="hair">
        <color indexed="64"/>
      </right>
      <top/>
      <bottom style="medium">
        <color indexed="64"/>
      </bottom>
      <diagonal/>
    </border>
    <border>
      <left style="hair">
        <color indexed="64"/>
      </left>
      <right/>
      <top/>
      <bottom style="medium">
        <color auto="1"/>
      </bottom>
      <diagonal/>
    </border>
    <border>
      <left/>
      <right style="thin">
        <color indexed="64"/>
      </right>
      <top/>
      <bottom style="medium">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style="thin">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medium">
        <color auto="1"/>
      </left>
      <right/>
      <top style="hair">
        <color auto="1"/>
      </top>
      <bottom/>
      <diagonal/>
    </border>
    <border>
      <left/>
      <right style="medium">
        <color auto="1"/>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medium">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style="hair">
        <color indexed="64"/>
      </left>
      <right/>
      <top/>
      <bottom/>
      <diagonal/>
    </border>
    <border>
      <left style="hair">
        <color indexed="64"/>
      </left>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theme="1"/>
      </left>
      <right style="thin">
        <color theme="1"/>
      </right>
      <top style="thin">
        <color theme="1"/>
      </top>
      <bottom style="thin">
        <color theme="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medium">
        <color auto="1"/>
      </left>
      <right style="hair">
        <color indexed="64"/>
      </right>
      <top style="medium">
        <color auto="1"/>
      </top>
      <bottom style="hair">
        <color auto="1"/>
      </bottom>
      <diagonal/>
    </border>
    <border>
      <left/>
      <right style="hair">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theme="0"/>
      </top>
      <bottom style="thin">
        <color indexed="64"/>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right style="hair">
        <color indexed="64"/>
      </right>
      <top/>
      <bottom/>
      <diagonal/>
    </border>
    <border>
      <left/>
      <right style="medium">
        <color auto="1"/>
      </right>
      <top style="thin">
        <color indexed="64"/>
      </top>
      <bottom/>
      <diagonal/>
    </border>
    <border>
      <left style="thin">
        <color indexed="64"/>
      </left>
      <right style="hair">
        <color indexed="64"/>
      </right>
      <top/>
      <bottom style="thin">
        <color theme="0"/>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bottom style="double">
        <color indexed="64"/>
      </bottom>
      <diagonal/>
    </border>
  </borders>
  <cellStyleXfs count="10">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3" fillId="0" borderId="0"/>
    <xf numFmtId="0" fontId="2" fillId="0" borderId="0"/>
    <xf numFmtId="0" fontId="2" fillId="0" borderId="0">
      <alignment vertical="center"/>
    </xf>
    <xf numFmtId="38" fontId="26" fillId="0" borderId="0" applyFont="0" applyFill="0" applyBorder="0" applyAlignment="0" applyProtection="0">
      <alignment vertical="center"/>
    </xf>
  </cellStyleXfs>
  <cellXfs count="1753">
    <xf numFmtId="0" fontId="0" fillId="0" borderId="0" xfId="0">
      <alignment vertical="center"/>
    </xf>
    <xf numFmtId="0" fontId="0" fillId="2" borderId="0" xfId="0" applyFill="1">
      <alignment vertical="center"/>
    </xf>
    <xf numFmtId="0" fontId="2" fillId="2" borderId="0" xfId="1" applyFill="1"/>
    <xf numFmtId="176" fontId="2" fillId="2" borderId="1" xfId="1" applyNumberFormat="1" applyFill="1" applyBorder="1"/>
    <xf numFmtId="0" fontId="2" fillId="0" borderId="0" xfId="1"/>
    <xf numFmtId="0" fontId="3" fillId="0" borderId="0" xfId="1" applyFont="1"/>
    <xf numFmtId="0" fontId="10" fillId="0" borderId="0" xfId="2">
      <alignment vertical="center"/>
    </xf>
    <xf numFmtId="0" fontId="11" fillId="2" borderId="20" xfId="1" applyFont="1" applyFill="1" applyBorder="1" applyAlignment="1">
      <alignment vertical="center"/>
    </xf>
    <xf numFmtId="9" fontId="11" fillId="2" borderId="32" xfId="3" applyFont="1" applyFill="1" applyBorder="1" applyAlignment="1" applyProtection="1">
      <alignment vertical="center"/>
    </xf>
    <xf numFmtId="9" fontId="14" fillId="2" borderId="32" xfId="3" applyFont="1" applyFill="1" applyBorder="1" applyAlignment="1" applyProtection="1">
      <alignment vertical="center" wrapText="1"/>
    </xf>
    <xf numFmtId="9" fontId="14" fillId="2" borderId="13" xfId="3" applyFont="1" applyFill="1" applyBorder="1" applyAlignment="1" applyProtection="1">
      <alignment vertical="center" wrapText="1"/>
    </xf>
    <xf numFmtId="9" fontId="14" fillId="2" borderId="14" xfId="3" applyFont="1" applyFill="1" applyBorder="1" applyAlignment="1" applyProtection="1">
      <alignment vertical="center" wrapText="1"/>
    </xf>
    <xf numFmtId="182" fontId="13" fillId="2" borderId="0" xfId="4" applyNumberFormat="1" applyFont="1" applyFill="1" applyBorder="1" applyAlignment="1" applyProtection="1">
      <alignment horizontal="center" vertical="center"/>
    </xf>
    <xf numFmtId="0" fontId="3" fillId="2" borderId="0" xfId="1" applyFont="1" applyFill="1"/>
    <xf numFmtId="0" fontId="3" fillId="2" borderId="0" xfId="1" applyFont="1" applyFill="1" applyAlignment="1">
      <alignment horizontal="right"/>
    </xf>
    <xf numFmtId="0" fontId="3" fillId="4" borderId="0" xfId="1" applyFont="1" applyFill="1"/>
    <xf numFmtId="0" fontId="11" fillId="2" borderId="50" xfId="1" applyFont="1" applyFill="1" applyBorder="1" applyAlignment="1">
      <alignment vertical="center"/>
    </xf>
    <xf numFmtId="0" fontId="11" fillId="2" borderId="54" xfId="1" applyFont="1" applyFill="1" applyBorder="1" applyAlignment="1">
      <alignment vertical="center"/>
    </xf>
    <xf numFmtId="0" fontId="11" fillId="2" borderId="50" xfId="1" applyFont="1" applyFill="1" applyBorder="1" applyAlignment="1">
      <alignment horizontal="right" vertical="center"/>
    </xf>
    <xf numFmtId="0" fontId="11" fillId="2" borderId="55" xfId="1" applyFont="1" applyFill="1" applyBorder="1" applyAlignment="1">
      <alignment vertical="center"/>
    </xf>
    <xf numFmtId="0" fontId="11" fillId="2" borderId="56" xfId="1" applyFont="1" applyFill="1" applyBorder="1" applyAlignment="1">
      <alignment vertical="center"/>
    </xf>
    <xf numFmtId="0" fontId="11" fillId="2" borderId="56" xfId="1" applyFont="1" applyFill="1" applyBorder="1" applyAlignment="1">
      <alignment horizontal="right" vertical="center"/>
    </xf>
    <xf numFmtId="0" fontId="11" fillId="2" borderId="32" xfId="1" applyFont="1" applyFill="1" applyBorder="1" applyAlignment="1">
      <alignment vertical="center"/>
    </xf>
    <xf numFmtId="0" fontId="11" fillId="2" borderId="32" xfId="1" applyFont="1" applyFill="1" applyBorder="1" applyAlignment="1">
      <alignment horizontal="right" vertical="center"/>
    </xf>
    <xf numFmtId="0" fontId="11" fillId="2" borderId="52" xfId="1" applyFont="1" applyFill="1" applyBorder="1" applyAlignment="1">
      <alignment vertical="center"/>
    </xf>
    <xf numFmtId="0" fontId="11" fillId="2" borderId="79" xfId="1" applyFont="1" applyFill="1" applyBorder="1" applyAlignment="1">
      <alignment vertical="center"/>
    </xf>
    <xf numFmtId="0" fontId="11" fillId="2" borderId="20" xfId="1" applyFont="1" applyFill="1" applyBorder="1" applyAlignment="1">
      <alignment horizontal="right" vertical="center"/>
    </xf>
    <xf numFmtId="0" fontId="11" fillId="2" borderId="14" xfId="1" applyFont="1" applyFill="1" applyBorder="1" applyAlignment="1">
      <alignment horizontal="right" vertical="center"/>
    </xf>
    <xf numFmtId="0" fontId="11" fillId="2" borderId="18" xfId="1" applyFont="1" applyFill="1" applyBorder="1" applyAlignment="1">
      <alignment horizontal="left" vertical="center"/>
    </xf>
    <xf numFmtId="0" fontId="11" fillId="2" borderId="61" xfId="1" applyFont="1" applyFill="1" applyBorder="1" applyAlignment="1">
      <alignment horizontal="left" vertical="center"/>
    </xf>
    <xf numFmtId="0" fontId="10" fillId="0" borderId="0" xfId="2" applyAlignment="1">
      <alignment horizontal="center" vertical="center" wrapText="1"/>
    </xf>
    <xf numFmtId="0" fontId="20" fillId="0" borderId="0" xfId="2" applyFont="1" applyAlignment="1">
      <alignment horizontal="center" vertical="center" wrapText="1"/>
    </xf>
    <xf numFmtId="0" fontId="20" fillId="0" borderId="37" xfId="2" applyFont="1" applyBorder="1" applyAlignment="1">
      <alignment horizontal="center" vertical="center" wrapText="1"/>
    </xf>
    <xf numFmtId="0" fontId="20" fillId="0" borderId="0" xfId="2" applyFont="1" applyAlignment="1">
      <alignment horizontal="center" vertical="center"/>
    </xf>
    <xf numFmtId="0" fontId="20" fillId="0" borderId="37" xfId="2" applyFont="1" applyBorder="1" applyAlignment="1">
      <alignment horizontal="center" vertical="center"/>
    </xf>
    <xf numFmtId="0" fontId="21" fillId="0" borderId="37" xfId="2" applyFont="1" applyBorder="1" applyAlignment="1">
      <alignment horizontal="center" vertical="center"/>
    </xf>
    <xf numFmtId="38" fontId="22" fillId="0" borderId="37" xfId="2" applyNumberFormat="1" applyFont="1" applyBorder="1">
      <alignment vertical="center"/>
    </xf>
    <xf numFmtId="182" fontId="10" fillId="0" borderId="37" xfId="2" applyNumberFormat="1" applyBorder="1">
      <alignment vertical="center"/>
    </xf>
    <xf numFmtId="0" fontId="11" fillId="3" borderId="18" xfId="1" applyFont="1" applyFill="1" applyBorder="1" applyAlignment="1">
      <alignment horizontal="left" vertical="center"/>
    </xf>
    <xf numFmtId="0" fontId="11" fillId="3" borderId="22" xfId="1" applyFont="1" applyFill="1" applyBorder="1" applyAlignment="1">
      <alignment horizontal="left" vertical="center"/>
    </xf>
    <xf numFmtId="0" fontId="11" fillId="2" borderId="106" xfId="1" applyFont="1" applyFill="1" applyBorder="1" applyAlignment="1">
      <alignment vertical="center"/>
    </xf>
    <xf numFmtId="0" fontId="11" fillId="2" borderId="66" xfId="1" applyFont="1" applyFill="1" applyBorder="1" applyAlignment="1">
      <alignment vertical="center"/>
    </xf>
    <xf numFmtId="0" fontId="11" fillId="2" borderId="66" xfId="1" applyFont="1" applyFill="1" applyBorder="1" applyAlignment="1">
      <alignment horizontal="right" vertical="center"/>
    </xf>
    <xf numFmtId="0" fontId="11" fillId="2" borderId="0" xfId="1" applyFont="1" applyFill="1" applyAlignment="1">
      <alignment horizontal="left" vertical="center"/>
    </xf>
    <xf numFmtId="186" fontId="19" fillId="2" borderId="0" xfId="1" applyNumberFormat="1" applyFont="1" applyFill="1" applyAlignment="1">
      <alignment horizontal="center" vertical="center" shrinkToFit="1"/>
    </xf>
    <xf numFmtId="0" fontId="17" fillId="2" borderId="0" xfId="1" applyFont="1" applyFill="1"/>
    <xf numFmtId="0" fontId="11" fillId="2" borderId="31" xfId="1" applyFont="1" applyFill="1" applyBorder="1" applyAlignment="1">
      <alignment horizontal="left" vertical="center"/>
    </xf>
    <xf numFmtId="0" fontId="11" fillId="2" borderId="32" xfId="1" applyFont="1" applyFill="1" applyBorder="1" applyAlignment="1">
      <alignment horizontal="left" vertical="center"/>
    </xf>
    <xf numFmtId="0" fontId="11" fillId="2" borderId="32" xfId="1" applyFont="1" applyFill="1" applyBorder="1" applyAlignment="1">
      <alignment horizontal="center" vertical="center"/>
    </xf>
    <xf numFmtId="0" fontId="12" fillId="8" borderId="0" xfId="8" applyFont="1" applyFill="1">
      <alignment vertical="center"/>
    </xf>
    <xf numFmtId="0" fontId="12" fillId="2" borderId="0" xfId="8" applyFont="1" applyFill="1">
      <alignment vertical="center"/>
    </xf>
    <xf numFmtId="3" fontId="17" fillId="5" borderId="51" xfId="1" applyNumberFormat="1" applyFont="1" applyFill="1" applyBorder="1" applyAlignment="1">
      <alignment horizontal="center" vertical="center" shrinkToFit="1"/>
    </xf>
    <xf numFmtId="3" fontId="17" fillId="5" borderId="50" xfId="1" applyNumberFormat="1" applyFont="1" applyFill="1" applyBorder="1" applyAlignment="1">
      <alignment horizontal="center" vertical="center" shrinkToFit="1"/>
    </xf>
    <xf numFmtId="3" fontId="17" fillId="5" borderId="53" xfId="1" applyNumberFormat="1" applyFont="1" applyFill="1" applyBorder="1" applyAlignment="1">
      <alignment horizontal="center" vertical="center" shrinkToFit="1"/>
    </xf>
    <xf numFmtId="3" fontId="17" fillId="5" borderId="54" xfId="1" applyNumberFormat="1" applyFont="1" applyFill="1" applyBorder="1" applyAlignment="1">
      <alignment horizontal="center" vertical="center" shrinkToFit="1"/>
    </xf>
    <xf numFmtId="3" fontId="27" fillId="0" borderId="133" xfId="8" applyNumberFormat="1" applyFont="1" applyBorder="1" applyAlignment="1">
      <alignment horizontal="distributed" vertical="center"/>
    </xf>
    <xf numFmtId="3" fontId="27" fillId="0" borderId="18" xfId="8" applyNumberFormat="1" applyFont="1" applyBorder="1" applyAlignment="1">
      <alignment horizontal="distributed" vertical="center"/>
    </xf>
    <xf numFmtId="188" fontId="27" fillId="0" borderId="62" xfId="8" applyNumberFormat="1" applyFont="1" applyBorder="1" applyAlignment="1">
      <alignment horizontal="right" vertical="center"/>
    </xf>
    <xf numFmtId="195" fontId="27" fillId="0" borderId="134" xfId="8" applyNumberFormat="1" applyFont="1" applyBorder="1" applyAlignment="1">
      <alignment horizontal="right" vertical="center"/>
    </xf>
    <xf numFmtId="195" fontId="27" fillId="0" borderId="17" xfId="8" applyNumberFormat="1" applyFont="1" applyBorder="1" applyAlignment="1">
      <alignment horizontal="center" vertical="center"/>
    </xf>
    <xf numFmtId="188" fontId="27" fillId="0" borderId="62" xfId="8" applyNumberFormat="1" applyFont="1" applyBorder="1" applyAlignment="1">
      <alignment horizontal="right" vertical="center" wrapText="1"/>
    </xf>
    <xf numFmtId="195" fontId="27" fillId="0" borderId="135" xfId="8" applyNumberFormat="1" applyFont="1" applyBorder="1" applyAlignment="1">
      <alignment horizontal="right" vertical="center" wrapText="1"/>
    </xf>
    <xf numFmtId="195" fontId="27" fillId="0" borderId="62" xfId="8" applyNumberFormat="1" applyFont="1" applyBorder="1" applyAlignment="1">
      <alignment horizontal="right" vertical="center" wrapText="1"/>
    </xf>
    <xf numFmtId="195" fontId="27" fillId="0" borderId="18" xfId="8" applyNumberFormat="1" applyFont="1" applyBorder="1">
      <alignment vertical="center"/>
    </xf>
    <xf numFmtId="188" fontId="27" fillId="0" borderId="61" xfId="8" applyNumberFormat="1" applyFont="1" applyBorder="1" applyAlignment="1">
      <alignment horizontal="center" vertical="center" wrapText="1"/>
    </xf>
    <xf numFmtId="188" fontId="27" fillId="0" borderId="0" xfId="8" applyNumberFormat="1" applyFont="1">
      <alignment vertical="center"/>
    </xf>
    <xf numFmtId="195" fontId="27" fillId="0" borderId="0" xfId="8" applyNumberFormat="1" applyFont="1">
      <alignment vertical="center"/>
    </xf>
    <xf numFmtId="196" fontId="27" fillId="0" borderId="0" xfId="8" applyNumberFormat="1" applyFont="1" applyAlignment="1">
      <alignment vertical="center" shrinkToFit="1"/>
    </xf>
    <xf numFmtId="3" fontId="27" fillId="0" borderId="85" xfId="8" applyNumberFormat="1" applyFont="1" applyBorder="1" applyAlignment="1">
      <alignment horizontal="distributed" vertical="center"/>
    </xf>
    <xf numFmtId="188" fontId="27" fillId="0" borderId="140" xfId="8" applyNumberFormat="1" applyFont="1" applyBorder="1" applyAlignment="1">
      <alignment horizontal="right" vertical="center"/>
    </xf>
    <xf numFmtId="195" fontId="27" fillId="0" borderId="84" xfId="8" applyNumberFormat="1" applyFont="1" applyBorder="1" applyAlignment="1">
      <alignment horizontal="right" vertical="center"/>
    </xf>
    <xf numFmtId="188" fontId="27" fillId="0" borderId="140" xfId="8" applyNumberFormat="1" applyFont="1" applyBorder="1" applyAlignment="1">
      <alignment horizontal="right" vertical="center" wrapText="1"/>
    </xf>
    <xf numFmtId="195" fontId="27" fillId="0" borderId="83" xfId="8" applyNumberFormat="1" applyFont="1" applyBorder="1" applyAlignment="1">
      <alignment horizontal="right" vertical="center" wrapText="1"/>
    </xf>
    <xf numFmtId="188" fontId="27" fillId="0" borderId="20" xfId="8" applyNumberFormat="1" applyFont="1" applyBorder="1">
      <alignment vertical="center"/>
    </xf>
    <xf numFmtId="0" fontId="20" fillId="0" borderId="0" xfId="8" applyFont="1">
      <alignment vertical="center"/>
    </xf>
    <xf numFmtId="196" fontId="27" fillId="0" borderId="20" xfId="8" applyNumberFormat="1" applyFont="1" applyBorder="1">
      <alignment vertical="center"/>
    </xf>
    <xf numFmtId="0" fontId="20" fillId="0" borderId="32" xfId="8" applyFont="1" applyBorder="1">
      <alignment vertical="center"/>
    </xf>
    <xf numFmtId="195" fontId="27" fillId="0" borderId="0" xfId="8" applyNumberFormat="1" applyFont="1" applyAlignment="1">
      <alignment horizontal="center" vertical="center" wrapText="1"/>
    </xf>
    <xf numFmtId="195" fontId="27" fillId="0" borderId="0" xfId="8" applyNumberFormat="1" applyFont="1" applyAlignment="1">
      <alignment horizontal="center" vertical="center"/>
    </xf>
    <xf numFmtId="3" fontId="27" fillId="0" borderId="61" xfId="8" applyNumberFormat="1" applyFont="1" applyBorder="1" applyAlignment="1">
      <alignment horizontal="center" vertical="center" wrapText="1"/>
    </xf>
    <xf numFmtId="3" fontId="27" fillId="0" borderId="0" xfId="8" applyNumberFormat="1" applyFont="1" applyAlignment="1">
      <alignment horizontal="center" vertical="center"/>
    </xf>
    <xf numFmtId="3" fontId="27" fillId="0" borderId="0" xfId="8" applyNumberFormat="1" applyFont="1" applyAlignment="1">
      <alignment horizontal="center" vertical="center" wrapText="1"/>
    </xf>
    <xf numFmtId="3" fontId="27" fillId="0" borderId="18" xfId="8" applyNumberFormat="1" applyFont="1" applyBorder="1" applyAlignment="1">
      <alignment horizontal="center" vertical="center" wrapText="1"/>
    </xf>
    <xf numFmtId="188" fontId="27" fillId="0" borderId="18" xfId="8" applyNumberFormat="1" applyFont="1" applyBorder="1" applyAlignment="1">
      <alignment vertical="center" wrapText="1"/>
    </xf>
    <xf numFmtId="195" fontId="27" fillId="0" borderId="0" xfId="8" applyNumberFormat="1" applyFont="1" applyAlignment="1">
      <alignment vertical="center" wrapText="1"/>
    </xf>
    <xf numFmtId="195" fontId="27" fillId="0" borderId="17" xfId="8" applyNumberFormat="1" applyFont="1" applyBorder="1" applyAlignment="1">
      <alignment horizontal="center" vertical="center" wrapText="1"/>
    </xf>
    <xf numFmtId="188" fontId="27" fillId="0" borderId="18" xfId="8" applyNumberFormat="1" applyFont="1" applyBorder="1" applyAlignment="1">
      <alignment horizontal="center" vertical="center" wrapText="1"/>
    </xf>
    <xf numFmtId="3" fontId="27" fillId="0" borderId="17" xfId="8" applyNumberFormat="1" applyFont="1" applyBorder="1" applyAlignment="1">
      <alignment horizontal="center" vertical="center" wrapText="1"/>
    </xf>
    <xf numFmtId="188" fontId="27" fillId="0" borderId="17" xfId="8" applyNumberFormat="1" applyFont="1" applyBorder="1" applyAlignment="1">
      <alignment vertical="center" wrapText="1"/>
    </xf>
    <xf numFmtId="188" fontId="27" fillId="0" borderId="0" xfId="8" applyNumberFormat="1" applyFont="1" applyAlignment="1">
      <alignment vertical="center" wrapText="1"/>
    </xf>
    <xf numFmtId="188" fontId="27" fillId="0" borderId="0" xfId="8" applyNumberFormat="1" applyFont="1" applyAlignment="1">
      <alignment horizontal="center" vertical="center" wrapText="1"/>
    </xf>
    <xf numFmtId="195" fontId="27" fillId="0" borderId="113" xfId="8" applyNumberFormat="1" applyFont="1" applyBorder="1" applyAlignment="1">
      <alignment horizontal="center" vertical="center"/>
    </xf>
    <xf numFmtId="195" fontId="27" fillId="0" borderId="110" xfId="8" applyNumberFormat="1" applyFont="1" applyBorder="1" applyAlignment="1">
      <alignment horizontal="center" vertical="center" wrapText="1"/>
    </xf>
    <xf numFmtId="188" fontId="27" fillId="0" borderId="61" xfId="8" applyNumberFormat="1" applyFont="1" applyBorder="1" applyAlignment="1">
      <alignment vertical="center" wrapText="1"/>
    </xf>
    <xf numFmtId="3" fontId="27" fillId="0" borderId="69" xfId="8" applyNumberFormat="1" applyFont="1" applyBorder="1" applyAlignment="1">
      <alignment horizontal="center" vertical="center" wrapText="1"/>
    </xf>
    <xf numFmtId="188" fontId="27" fillId="0" borderId="69" xfId="8" applyNumberFormat="1" applyFont="1" applyBorder="1" applyAlignment="1">
      <alignment horizontal="center" vertical="center" wrapText="1"/>
    </xf>
    <xf numFmtId="188" fontId="29" fillId="0" borderId="0" xfId="6" applyNumberFormat="1" applyFont="1" applyAlignment="1">
      <alignment vertical="center"/>
    </xf>
    <xf numFmtId="188" fontId="30" fillId="0" borderId="0" xfId="6" applyNumberFormat="1" applyFont="1" applyAlignment="1">
      <alignment vertical="center"/>
    </xf>
    <xf numFmtId="188" fontId="20" fillId="0" borderId="0" xfId="6" applyNumberFormat="1" applyFont="1" applyAlignment="1">
      <alignment vertical="center"/>
    </xf>
    <xf numFmtId="0" fontId="30" fillId="0" borderId="32" xfId="6" applyFont="1" applyBorder="1" applyAlignment="1">
      <alignment vertical="center" wrapText="1"/>
    </xf>
    <xf numFmtId="0" fontId="30" fillId="0" borderId="32" xfId="6" applyFont="1" applyBorder="1" applyAlignment="1">
      <alignment vertical="center"/>
    </xf>
    <xf numFmtId="0" fontId="30" fillId="0" borderId="33" xfId="6" applyFont="1" applyBorder="1" applyAlignment="1">
      <alignment vertical="center"/>
    </xf>
    <xf numFmtId="0" fontId="30" fillId="0" borderId="0" xfId="6" applyFont="1" applyAlignment="1">
      <alignment horizontal="left" vertical="center" wrapText="1"/>
    </xf>
    <xf numFmtId="0" fontId="30" fillId="0" borderId="0" xfId="6" applyFont="1" applyAlignment="1">
      <alignment vertical="center"/>
    </xf>
    <xf numFmtId="0" fontId="30" fillId="0" borderId="17" xfId="6" applyFont="1" applyBorder="1" applyAlignment="1">
      <alignment vertical="center"/>
    </xf>
    <xf numFmtId="0" fontId="30" fillId="0" borderId="20" xfId="6" quotePrefix="1" applyFont="1" applyBorder="1" applyAlignment="1">
      <alignment vertical="center" wrapText="1"/>
    </xf>
    <xf numFmtId="0" fontId="30" fillId="0" borderId="0" xfId="6" applyFont="1" applyAlignment="1">
      <alignment horizontal="distributed" vertical="center"/>
    </xf>
    <xf numFmtId="0" fontId="30" fillId="0" borderId="0" xfId="6" applyFont="1" applyAlignment="1">
      <alignment horizontal="right" vertical="center"/>
    </xf>
    <xf numFmtId="0" fontId="20" fillId="0" borderId="0" xfId="6" applyFont="1" applyAlignment="1">
      <alignment vertical="center"/>
    </xf>
    <xf numFmtId="0" fontId="30" fillId="0" borderId="20" xfId="6" applyFont="1" applyBorder="1" applyAlignment="1">
      <alignment vertical="center"/>
    </xf>
    <xf numFmtId="0" fontId="30" fillId="0" borderId="0" xfId="0" applyFont="1" applyAlignment="1">
      <alignment horizontal="center" vertical="center"/>
    </xf>
    <xf numFmtId="0" fontId="30" fillId="0" borderId="0" xfId="0" applyFont="1">
      <alignment vertical="center"/>
    </xf>
    <xf numFmtId="0" fontId="31" fillId="0" borderId="0" xfId="0" applyFont="1" applyAlignment="1">
      <alignment vertical="center" wrapText="1"/>
    </xf>
    <xf numFmtId="0" fontId="31" fillId="0" borderId="0" xfId="0" applyFont="1" applyAlignment="1"/>
    <xf numFmtId="0" fontId="30" fillId="0" borderId="15" xfId="6" applyFont="1" applyBorder="1" applyAlignment="1">
      <alignment vertical="center" wrapText="1"/>
    </xf>
    <xf numFmtId="0" fontId="20" fillId="0" borderId="37" xfId="6" applyFont="1" applyBorder="1" applyAlignment="1">
      <alignment vertical="center"/>
    </xf>
    <xf numFmtId="0" fontId="20" fillId="0" borderId="0" xfId="6" applyFont="1" applyAlignment="1">
      <alignment horizontal="center" vertical="center"/>
    </xf>
    <xf numFmtId="0" fontId="30" fillId="0" borderId="13" xfId="6" applyFont="1" applyBorder="1" applyAlignment="1">
      <alignment horizontal="center" vertical="center"/>
    </xf>
    <xf numFmtId="195" fontId="27" fillId="0" borderId="61" xfId="8" applyNumberFormat="1" applyFont="1" applyBorder="1" applyAlignment="1">
      <alignment horizontal="right" vertical="center" wrapText="1"/>
    </xf>
    <xf numFmtId="188" fontId="27" fillId="0" borderId="61" xfId="8" applyNumberFormat="1" applyFont="1" applyBorder="1" applyAlignment="1">
      <alignment horizontal="right" vertical="center" wrapText="1"/>
    </xf>
    <xf numFmtId="196" fontId="27" fillId="0" borderId="18" xfId="8" applyNumberFormat="1" applyFont="1" applyBorder="1">
      <alignment vertical="center"/>
    </xf>
    <xf numFmtId="188" fontId="27" fillId="0" borderId="65" xfId="8" applyNumberFormat="1" applyFont="1" applyBorder="1">
      <alignment vertical="center"/>
    </xf>
    <xf numFmtId="188" fontId="27" fillId="0" borderId="31" xfId="8" applyNumberFormat="1" applyFont="1" applyBorder="1" applyAlignment="1">
      <alignment horizontal="center" vertical="center" wrapText="1"/>
    </xf>
    <xf numFmtId="188" fontId="27" fillId="0" borderId="138" xfId="8" applyNumberFormat="1" applyFont="1" applyBorder="1">
      <alignment vertical="center"/>
    </xf>
    <xf numFmtId="188" fontId="27" fillId="0" borderId="137" xfId="8" applyNumberFormat="1" applyFont="1" applyBorder="1">
      <alignment vertical="center"/>
    </xf>
    <xf numFmtId="188" fontId="27" fillId="0" borderId="136" xfId="8" applyNumberFormat="1" applyFont="1" applyBorder="1">
      <alignment vertical="center"/>
    </xf>
    <xf numFmtId="188" fontId="27" fillId="0" borderId="33" xfId="8" applyNumberFormat="1" applyFont="1" applyBorder="1">
      <alignment vertical="center"/>
    </xf>
    <xf numFmtId="198" fontId="27" fillId="0" borderId="38" xfId="8" applyNumberFormat="1" applyFont="1" applyBorder="1" applyAlignment="1">
      <alignment horizontal="left" vertical="center" wrapText="1"/>
    </xf>
    <xf numFmtId="3" fontId="27" fillId="0" borderId="139" xfId="8" applyNumberFormat="1" applyFont="1" applyBorder="1" applyAlignment="1">
      <alignment horizontal="distributed" vertical="center"/>
    </xf>
    <xf numFmtId="188" fontId="27" fillId="0" borderId="54" xfId="8" applyNumberFormat="1" applyFont="1" applyBorder="1" applyAlignment="1">
      <alignment horizontal="right" vertical="center"/>
    </xf>
    <xf numFmtId="195" fontId="27" fillId="0" borderId="105" xfId="8" applyNumberFormat="1" applyFont="1" applyBorder="1" applyAlignment="1">
      <alignment horizontal="right" vertical="center"/>
    </xf>
    <xf numFmtId="188" fontId="27" fillId="0" borderId="54" xfId="8" applyNumberFormat="1" applyFont="1" applyBorder="1" applyAlignment="1">
      <alignment horizontal="right" vertical="center" wrapText="1"/>
    </xf>
    <xf numFmtId="195" fontId="27" fillId="0" borderId="102" xfId="8" applyNumberFormat="1" applyFont="1" applyBorder="1" applyAlignment="1">
      <alignment horizontal="right" vertical="center" wrapText="1"/>
    </xf>
    <xf numFmtId="188" fontId="27" fillId="0" borderId="105" xfId="8" applyNumberFormat="1" applyFont="1" applyBorder="1">
      <alignment vertical="center"/>
    </xf>
    <xf numFmtId="188" fontId="27" fillId="0" borderId="131" xfId="8" applyNumberFormat="1" applyFont="1" applyBorder="1">
      <alignment vertical="center"/>
    </xf>
    <xf numFmtId="188" fontId="27" fillId="0" borderId="132" xfId="8" applyNumberFormat="1" applyFont="1" applyBorder="1">
      <alignment vertical="center"/>
    </xf>
    <xf numFmtId="188" fontId="27" fillId="0" borderId="130" xfId="8" applyNumberFormat="1" applyFont="1" applyBorder="1">
      <alignment vertical="center"/>
    </xf>
    <xf numFmtId="188" fontId="27" fillId="0" borderId="17" xfId="8" applyNumberFormat="1" applyFont="1" applyBorder="1">
      <alignment vertical="center"/>
    </xf>
    <xf numFmtId="198" fontId="27" fillId="0" borderId="61" xfId="8" applyNumberFormat="1" applyFont="1" applyBorder="1" applyAlignment="1">
      <alignment horizontal="left" vertical="center" wrapText="1"/>
    </xf>
    <xf numFmtId="196" fontId="27" fillId="0" borderId="32" xfId="8" applyNumberFormat="1" applyFont="1" applyBorder="1">
      <alignment vertical="center"/>
    </xf>
    <xf numFmtId="196" fontId="27" fillId="0" borderId="0" xfId="8" applyNumberFormat="1" applyFont="1">
      <alignment vertical="center"/>
    </xf>
    <xf numFmtId="188" fontId="27" fillId="0" borderId="141" xfId="8" applyNumberFormat="1" applyFont="1" applyBorder="1">
      <alignment vertical="center"/>
    </xf>
    <xf numFmtId="188" fontId="27" fillId="0" borderId="32" xfId="8" applyNumberFormat="1" applyFont="1" applyBorder="1" applyAlignment="1">
      <alignment vertical="center" wrapText="1"/>
    </xf>
    <xf numFmtId="188" fontId="27" fillId="0" borderId="21" xfId="8" applyNumberFormat="1" applyFont="1" applyBorder="1">
      <alignment vertical="center"/>
    </xf>
    <xf numFmtId="188" fontId="27" fillId="0" borderId="117" xfId="8" applyNumberFormat="1" applyFont="1" applyBorder="1">
      <alignment vertical="center"/>
    </xf>
    <xf numFmtId="188" fontId="27" fillId="0" borderId="119" xfId="8" applyNumberFormat="1" applyFont="1" applyBorder="1">
      <alignment vertical="center"/>
    </xf>
    <xf numFmtId="188" fontId="27" fillId="0" borderId="116" xfId="8" applyNumberFormat="1" applyFont="1" applyBorder="1">
      <alignment vertical="center"/>
    </xf>
    <xf numFmtId="188" fontId="27" fillId="0" borderId="69" xfId="8" applyNumberFormat="1" applyFont="1" applyBorder="1" applyAlignment="1">
      <alignment horizontal="right" vertical="center" wrapText="1"/>
    </xf>
    <xf numFmtId="0" fontId="20" fillId="0" borderId="61" xfId="8" applyFont="1" applyBorder="1">
      <alignment vertical="center"/>
    </xf>
    <xf numFmtId="3" fontId="30" fillId="0" borderId="61" xfId="8" applyNumberFormat="1" applyFont="1" applyBorder="1">
      <alignment vertical="center"/>
    </xf>
    <xf numFmtId="188" fontId="27" fillId="0" borderId="18" xfId="8" applyNumberFormat="1" applyFont="1" applyBorder="1">
      <alignment vertical="center"/>
    </xf>
    <xf numFmtId="3" fontId="30" fillId="0" borderId="18" xfId="8" applyNumberFormat="1" applyFont="1" applyBorder="1">
      <alignment vertical="center"/>
    </xf>
    <xf numFmtId="196" fontId="27" fillId="0" borderId="61" xfId="8" applyNumberFormat="1" applyFont="1" applyBorder="1" applyAlignment="1">
      <alignment horizontal="right" vertical="center"/>
    </xf>
    <xf numFmtId="200" fontId="27" fillId="0" borderId="0" xfId="8" applyNumberFormat="1" applyFont="1">
      <alignment vertical="center"/>
    </xf>
    <xf numFmtId="196" fontId="30" fillId="0" borderId="0" xfId="8" applyNumberFormat="1" applyFont="1">
      <alignment vertical="center"/>
    </xf>
    <xf numFmtId="3" fontId="30" fillId="0" borderId="0" xfId="8" applyNumberFormat="1" applyFont="1">
      <alignment vertical="center"/>
    </xf>
    <xf numFmtId="3" fontId="27" fillId="0" borderId="18" xfId="8" applyNumberFormat="1" applyFont="1" applyBorder="1">
      <alignment vertical="center"/>
    </xf>
    <xf numFmtId="196" fontId="27" fillId="0" borderId="0" xfId="8" applyNumberFormat="1" applyFont="1" applyAlignment="1">
      <alignment horizontal="center" vertical="center" wrapText="1"/>
    </xf>
    <xf numFmtId="195" fontId="27" fillId="0" borderId="111" xfId="8" applyNumberFormat="1" applyFont="1" applyBorder="1" applyAlignment="1">
      <alignment horizontal="center" vertical="center"/>
    </xf>
    <xf numFmtId="195" fontId="27" fillId="0" borderId="132" xfId="8" applyNumberFormat="1" applyFont="1" applyBorder="1" applyAlignment="1">
      <alignment horizontal="center" vertical="center"/>
    </xf>
    <xf numFmtId="188" fontId="27" fillId="0" borderId="112" xfId="8" applyNumberFormat="1" applyFont="1" applyBorder="1" applyAlignment="1">
      <alignment horizontal="center" vertical="center" wrapText="1"/>
    </xf>
    <xf numFmtId="188" fontId="27" fillId="0" borderId="113" xfId="8" applyNumberFormat="1" applyFont="1" applyBorder="1" applyAlignment="1">
      <alignment horizontal="center" vertical="center" wrapText="1"/>
    </xf>
    <xf numFmtId="188" fontId="27" fillId="0" borderId="110" xfId="8" applyNumberFormat="1" applyFont="1" applyBorder="1" applyAlignment="1">
      <alignment horizontal="center" vertical="center" wrapText="1"/>
    </xf>
    <xf numFmtId="188" fontId="34" fillId="0" borderId="69" xfId="8" applyNumberFormat="1" applyFont="1" applyBorder="1" applyAlignment="1">
      <alignment horizontal="center" vertical="center" wrapText="1"/>
    </xf>
    <xf numFmtId="188" fontId="30" fillId="0" borderId="0" xfId="0" applyNumberFormat="1" applyFont="1">
      <alignment vertical="center"/>
    </xf>
    <xf numFmtId="188" fontId="30" fillId="0" borderId="32" xfId="6" applyNumberFormat="1" applyFont="1" applyBorder="1" applyAlignment="1">
      <alignment vertical="center"/>
    </xf>
    <xf numFmtId="188" fontId="30" fillId="0" borderId="33" xfId="6" applyNumberFormat="1" applyFont="1" applyBorder="1" applyAlignment="1">
      <alignment vertical="center"/>
    </xf>
    <xf numFmtId="188" fontId="30" fillId="0" borderId="17" xfId="6" applyNumberFormat="1" applyFont="1" applyBorder="1" applyAlignment="1">
      <alignment vertical="center"/>
    </xf>
    <xf numFmtId="188" fontId="30" fillId="0" borderId="20" xfId="6" applyNumberFormat="1" applyFont="1" applyBorder="1" applyAlignment="1">
      <alignment vertical="center"/>
    </xf>
    <xf numFmtId="0" fontId="25" fillId="2" borderId="0" xfId="1" applyFont="1" applyFill="1"/>
    <xf numFmtId="0" fontId="25" fillId="2" borderId="0" xfId="1" applyFont="1" applyFill="1" applyAlignment="1">
      <alignment horizontal="left"/>
    </xf>
    <xf numFmtId="188" fontId="27" fillId="0" borderId="22" xfId="8" applyNumberFormat="1" applyFont="1" applyBorder="1" applyAlignment="1">
      <alignment horizontal="center" vertical="center" wrapText="1"/>
    </xf>
    <xf numFmtId="0" fontId="30" fillId="0" borderId="0" xfId="6" applyFont="1" applyAlignment="1">
      <alignment horizontal="left" vertical="center"/>
    </xf>
    <xf numFmtId="196" fontId="27" fillId="0" borderId="38" xfId="8" applyNumberFormat="1" applyFont="1" applyBorder="1">
      <alignment vertical="center"/>
    </xf>
    <xf numFmtId="196" fontId="27" fillId="0" borderId="61" xfId="8" applyNumberFormat="1" applyFont="1" applyBorder="1">
      <alignment vertical="center"/>
    </xf>
    <xf numFmtId="196" fontId="27" fillId="0" borderId="69" xfId="8" applyNumberFormat="1" applyFont="1" applyBorder="1">
      <alignment vertical="center"/>
    </xf>
    <xf numFmtId="188" fontId="27" fillId="0" borderId="38" xfId="8" applyNumberFormat="1" applyFont="1" applyBorder="1">
      <alignment vertical="center"/>
    </xf>
    <xf numFmtId="188" fontId="27" fillId="0" borderId="61" xfId="8" applyNumberFormat="1" applyFont="1" applyBorder="1">
      <alignment vertical="center"/>
    </xf>
    <xf numFmtId="188" fontId="27" fillId="0" borderId="69" xfId="8" applyNumberFormat="1" applyFont="1" applyBorder="1">
      <alignment vertical="center"/>
    </xf>
    <xf numFmtId="0" fontId="30" fillId="0" borderId="0" xfId="0" applyFont="1" applyAlignment="1">
      <alignment horizontal="left" vertical="center"/>
    </xf>
    <xf numFmtId="0" fontId="30" fillId="0" borderId="20" xfId="6" applyFont="1" applyBorder="1" applyAlignment="1">
      <alignment vertical="center" wrapText="1"/>
    </xf>
    <xf numFmtId="0" fontId="30" fillId="0" borderId="0" xfId="6" applyFont="1" applyAlignment="1">
      <alignment horizontal="center" vertical="center"/>
    </xf>
    <xf numFmtId="0" fontId="30" fillId="0" borderId="14" xfId="0" applyFont="1" applyBorder="1" applyAlignment="1">
      <alignment horizontal="center" vertical="center"/>
    </xf>
    <xf numFmtId="0" fontId="30" fillId="0" borderId="14" xfId="6" applyFont="1" applyBorder="1" applyAlignment="1">
      <alignment horizontal="center" vertical="center"/>
    </xf>
    <xf numFmtId="0" fontId="30" fillId="0" borderId="0" xfId="6" applyFont="1" applyAlignment="1">
      <alignment vertical="center" wrapText="1"/>
    </xf>
    <xf numFmtId="0" fontId="3" fillId="2" borderId="32" xfId="1" applyFont="1" applyFill="1" applyBorder="1"/>
    <xf numFmtId="0" fontId="38" fillId="2" borderId="32" xfId="1" applyFont="1" applyFill="1" applyBorder="1" applyAlignment="1">
      <alignment horizontal="center" vertical="center"/>
    </xf>
    <xf numFmtId="1" fontId="11" fillId="2" borderId="32" xfId="1" applyNumberFormat="1" applyFont="1" applyFill="1" applyBorder="1" applyAlignment="1">
      <alignment horizontal="right" vertical="center"/>
    </xf>
    <xf numFmtId="0" fontId="3" fillId="2" borderId="32" xfId="1" applyFont="1" applyFill="1" applyBorder="1" applyAlignment="1">
      <alignment horizontal="right"/>
    </xf>
    <xf numFmtId="0" fontId="3" fillId="2" borderId="33" xfId="1" applyFont="1" applyFill="1" applyBorder="1"/>
    <xf numFmtId="0" fontId="3" fillId="2" borderId="20" xfId="1" applyFont="1" applyFill="1" applyBorder="1"/>
    <xf numFmtId="1" fontId="11" fillId="2" borderId="20" xfId="1" applyNumberFormat="1" applyFont="1" applyFill="1" applyBorder="1" applyAlignment="1">
      <alignment horizontal="right" vertical="center"/>
    </xf>
    <xf numFmtId="0" fontId="3" fillId="2" borderId="20" xfId="1" applyFont="1" applyFill="1" applyBorder="1" applyAlignment="1">
      <alignment horizontal="right"/>
    </xf>
    <xf numFmtId="0" fontId="3" fillId="2" borderId="21" xfId="1" applyFont="1" applyFill="1" applyBorder="1"/>
    <xf numFmtId="0" fontId="3" fillId="2" borderId="0" xfId="1" applyFont="1" applyFill="1" applyAlignment="1">
      <alignment vertical="center" shrinkToFit="1"/>
    </xf>
    <xf numFmtId="0" fontId="3" fillId="2" borderId="17" xfId="1" applyFont="1" applyFill="1" applyBorder="1" applyAlignment="1">
      <alignment vertical="center" shrinkToFit="1"/>
    </xf>
    <xf numFmtId="195" fontId="27" fillId="0" borderId="61" xfId="8" applyNumberFormat="1" applyFont="1" applyBorder="1" applyAlignment="1">
      <alignment horizontal="center" vertical="center"/>
    </xf>
    <xf numFmtId="3" fontId="27" fillId="0" borderId="18" xfId="8" applyNumberFormat="1" applyFont="1" applyBorder="1" applyAlignment="1">
      <alignment horizontal="center" vertical="center"/>
    </xf>
    <xf numFmtId="3" fontId="27" fillId="0" borderId="17" xfId="8" applyNumberFormat="1" applyFont="1" applyBorder="1" applyAlignment="1">
      <alignment horizontal="center" vertical="center"/>
    </xf>
    <xf numFmtId="195" fontId="27" fillId="0" borderId="18" xfId="8" applyNumberFormat="1" applyFont="1" applyBorder="1" applyAlignment="1">
      <alignment horizontal="center" vertical="center"/>
    </xf>
    <xf numFmtId="188" fontId="27" fillId="0" borderId="0" xfId="8" applyNumberFormat="1" applyFont="1" applyAlignment="1">
      <alignment horizontal="right" vertical="center"/>
    </xf>
    <xf numFmtId="196" fontId="27" fillId="0" borderId="0" xfId="8" applyNumberFormat="1" applyFont="1" applyAlignment="1">
      <alignment horizontal="right" vertical="center"/>
    </xf>
    <xf numFmtId="3" fontId="39" fillId="0" borderId="61" xfId="8" applyNumberFormat="1" applyFont="1" applyBorder="1" applyAlignment="1">
      <alignment horizontal="center" vertical="center" wrapText="1"/>
    </xf>
    <xf numFmtId="3" fontId="39" fillId="0" borderId="0" xfId="8" applyNumberFormat="1" applyFont="1" applyAlignment="1">
      <alignment horizontal="center" vertical="center"/>
    </xf>
    <xf numFmtId="3" fontId="39" fillId="0" borderId="0" xfId="8" applyNumberFormat="1" applyFont="1" applyAlignment="1">
      <alignment horizontal="center" vertical="center" wrapText="1"/>
    </xf>
    <xf numFmtId="3" fontId="39" fillId="0" borderId="0" xfId="8" applyNumberFormat="1" applyFont="1" applyAlignment="1">
      <alignment horizontal="left" vertical="center"/>
    </xf>
    <xf numFmtId="3" fontId="39" fillId="0" borderId="18" xfId="8" applyNumberFormat="1" applyFont="1" applyBorder="1" applyAlignment="1">
      <alignment horizontal="center" vertical="center" wrapText="1"/>
    </xf>
    <xf numFmtId="3" fontId="39" fillId="0" borderId="17" xfId="8" applyNumberFormat="1" applyFont="1" applyBorder="1" applyAlignment="1">
      <alignment horizontal="center" vertical="center" wrapText="1"/>
    </xf>
    <xf numFmtId="195" fontId="39" fillId="0" borderId="0" xfId="8" applyNumberFormat="1" applyFont="1" applyAlignment="1">
      <alignment horizontal="center" vertical="center"/>
    </xf>
    <xf numFmtId="3" fontId="39" fillId="0" borderId="17" xfId="8" applyNumberFormat="1" applyFont="1" applyBorder="1" applyAlignment="1">
      <alignment horizontal="center" vertical="center"/>
    </xf>
    <xf numFmtId="188" fontId="39" fillId="0" borderId="18" xfId="8" applyNumberFormat="1" applyFont="1" applyBorder="1" applyAlignment="1">
      <alignment vertical="center" wrapText="1"/>
    </xf>
    <xf numFmtId="195" fontId="39" fillId="0" borderId="0" xfId="8" applyNumberFormat="1" applyFont="1" applyAlignment="1">
      <alignment vertical="center" wrapText="1"/>
    </xf>
    <xf numFmtId="195" fontId="39" fillId="0" borderId="0" xfId="8" applyNumberFormat="1" applyFont="1" applyAlignment="1">
      <alignment horizontal="left" vertical="center" wrapText="1"/>
    </xf>
    <xf numFmtId="195" fontId="39" fillId="0" borderId="0" xfId="8" applyNumberFormat="1" applyFont="1" applyAlignment="1">
      <alignment horizontal="center" vertical="center" wrapText="1"/>
    </xf>
    <xf numFmtId="188" fontId="39" fillId="0" borderId="18" xfId="8" applyNumberFormat="1" applyFont="1" applyBorder="1" applyAlignment="1">
      <alignment horizontal="center" vertical="center" wrapText="1"/>
    </xf>
    <xf numFmtId="188" fontId="39" fillId="0" borderId="17" xfId="8" applyNumberFormat="1" applyFont="1" applyBorder="1" applyAlignment="1">
      <alignment vertical="center" wrapText="1"/>
    </xf>
    <xf numFmtId="3" fontId="39" fillId="0" borderId="17" xfId="8" applyNumberFormat="1" applyFont="1" applyBorder="1" applyAlignment="1">
      <alignment horizontal="center" vertical="top" wrapText="1"/>
    </xf>
    <xf numFmtId="188" fontId="39" fillId="0" borderId="0" xfId="8" applyNumberFormat="1" applyFont="1" applyAlignment="1">
      <alignment vertical="center" wrapText="1"/>
    </xf>
    <xf numFmtId="3" fontId="39" fillId="0" borderId="17" xfId="8" applyNumberFormat="1" applyFont="1" applyBorder="1" applyAlignment="1">
      <alignment vertical="center" wrapText="1"/>
    </xf>
    <xf numFmtId="188" fontId="39" fillId="0" borderId="0" xfId="8" applyNumberFormat="1" applyFont="1" applyAlignment="1">
      <alignment horizontal="center" vertical="center" wrapText="1"/>
    </xf>
    <xf numFmtId="188" fontId="39" fillId="0" borderId="17" xfId="8" applyNumberFormat="1" applyFont="1" applyBorder="1" applyAlignment="1">
      <alignment horizontal="center" vertical="center" wrapText="1"/>
    </xf>
    <xf numFmtId="188" fontId="39" fillId="0" borderId="61" xfId="8" applyNumberFormat="1" applyFont="1" applyBorder="1" applyAlignment="1">
      <alignment horizontal="center" vertical="center" wrapText="1"/>
    </xf>
    <xf numFmtId="188" fontId="39" fillId="0" borderId="0" xfId="8" applyNumberFormat="1" applyFont="1" applyAlignment="1">
      <alignment horizontal="left" vertical="center" wrapText="1"/>
    </xf>
    <xf numFmtId="3" fontId="39" fillId="0" borderId="17" xfId="8" applyNumberFormat="1" applyFont="1" applyBorder="1" applyAlignment="1">
      <alignment horizontal="center" vertical="center" shrinkToFit="1"/>
    </xf>
    <xf numFmtId="0" fontId="39" fillId="0" borderId="0" xfId="8" applyFont="1">
      <alignment vertical="center"/>
    </xf>
    <xf numFmtId="195" fontId="39" fillId="0" borderId="112" xfId="8" applyNumberFormat="1" applyFont="1" applyBorder="1" applyAlignment="1">
      <alignment horizontal="center" vertical="center" wrapText="1"/>
    </xf>
    <xf numFmtId="0" fontId="39" fillId="0" borderId="0" xfId="8" applyFont="1" applyAlignment="1">
      <alignment horizontal="left" vertical="center"/>
    </xf>
    <xf numFmtId="195" fontId="39" fillId="0" borderId="110" xfId="8" applyNumberFormat="1" applyFont="1" applyBorder="1" applyAlignment="1">
      <alignment horizontal="center" vertical="center" wrapText="1"/>
    </xf>
    <xf numFmtId="3" fontId="39" fillId="0" borderId="0" xfId="8" applyNumberFormat="1" applyFont="1" applyAlignment="1">
      <alignment vertical="center" wrapText="1" shrinkToFit="1"/>
    </xf>
    <xf numFmtId="3" fontId="39" fillId="0" borderId="18" xfId="8" applyNumberFormat="1" applyFont="1" applyBorder="1" applyAlignment="1">
      <alignment horizontal="right" vertical="center" shrinkToFit="1"/>
    </xf>
    <xf numFmtId="3" fontId="39" fillId="0" borderId="0" xfId="8" applyNumberFormat="1" applyFont="1" applyAlignment="1">
      <alignment horizontal="left" vertical="center" shrinkToFit="1"/>
    </xf>
    <xf numFmtId="3" fontId="39" fillId="0" borderId="18" xfId="8" applyNumberFormat="1" applyFont="1" applyBorder="1" applyAlignment="1">
      <alignment vertical="center" shrinkToFit="1"/>
    </xf>
    <xf numFmtId="3" fontId="39" fillId="0" borderId="0" xfId="8" applyNumberFormat="1" applyFont="1" applyAlignment="1">
      <alignment vertical="center" shrinkToFit="1"/>
    </xf>
    <xf numFmtId="195" fontId="39" fillId="0" borderId="17" xfId="8" applyNumberFormat="1" applyFont="1" applyBorder="1" applyAlignment="1">
      <alignment horizontal="center" vertical="center" wrapText="1"/>
    </xf>
    <xf numFmtId="195" fontId="39" fillId="0" borderId="113" xfId="8" applyNumberFormat="1" applyFont="1" applyBorder="1" applyAlignment="1">
      <alignment horizontal="center" vertical="center"/>
    </xf>
    <xf numFmtId="195" fontId="39" fillId="0" borderId="17" xfId="8" applyNumberFormat="1" applyFont="1" applyBorder="1" applyAlignment="1">
      <alignment horizontal="center" vertical="center"/>
    </xf>
    <xf numFmtId="0" fontId="39" fillId="0" borderId="142" xfId="8" applyFont="1" applyBorder="1">
      <alignment vertical="center"/>
    </xf>
    <xf numFmtId="195" fontId="39" fillId="0" borderId="113" xfId="8" applyNumberFormat="1" applyFont="1" applyBorder="1" applyAlignment="1">
      <alignment horizontal="center" vertical="center" wrapText="1"/>
    </xf>
    <xf numFmtId="3" fontId="39" fillId="0" borderId="18" xfId="8" applyNumberFormat="1" applyFont="1" applyBorder="1" applyAlignment="1">
      <alignment vertical="center" wrapText="1" shrinkToFit="1"/>
    </xf>
    <xf numFmtId="203" fontId="39" fillId="0" borderId="113" xfId="8" applyNumberFormat="1" applyFont="1" applyBorder="1" applyAlignment="1">
      <alignment horizontal="center" vertical="center" wrapText="1"/>
    </xf>
    <xf numFmtId="195" fontId="39" fillId="0" borderId="18" xfId="8" applyNumberFormat="1" applyFont="1" applyBorder="1" applyAlignment="1">
      <alignment horizontal="right" vertical="center" shrinkToFit="1"/>
    </xf>
    <xf numFmtId="195" fontId="39" fillId="0" borderId="17" xfId="8" applyNumberFormat="1" applyFont="1" applyBorder="1" applyAlignment="1">
      <alignment horizontal="left" vertical="center" shrinkToFit="1"/>
    </xf>
    <xf numFmtId="203" fontId="39" fillId="0" borderId="110" xfId="8" applyNumberFormat="1" applyFont="1" applyBorder="1" applyAlignment="1">
      <alignment horizontal="center" vertical="center" wrapText="1"/>
    </xf>
    <xf numFmtId="195" fontId="39" fillId="0" borderId="18" xfId="8" applyNumberFormat="1" applyFont="1" applyBorder="1" applyAlignment="1">
      <alignment vertical="center" shrinkToFit="1"/>
    </xf>
    <xf numFmtId="195" fontId="39" fillId="0" borderId="17" xfId="8" applyNumberFormat="1" applyFont="1" applyBorder="1" applyAlignment="1">
      <alignment vertical="center" shrinkToFit="1"/>
    </xf>
    <xf numFmtId="203" fontId="39" fillId="0" borderId="17" xfId="8" applyNumberFormat="1" applyFont="1" applyBorder="1" applyAlignment="1">
      <alignment horizontal="center" vertical="center" wrapText="1"/>
    </xf>
    <xf numFmtId="195" fontId="39" fillId="0" borderId="17" xfId="8" applyNumberFormat="1" applyFont="1" applyBorder="1" applyAlignment="1">
      <alignment horizontal="center" vertical="top"/>
    </xf>
    <xf numFmtId="195" fontId="39" fillId="0" borderId="17" xfId="8" applyNumberFormat="1" applyFont="1" applyBorder="1">
      <alignment vertical="center"/>
    </xf>
    <xf numFmtId="188" fontId="39" fillId="0" borderId="22" xfId="8" applyNumberFormat="1" applyFont="1" applyBorder="1" applyAlignment="1">
      <alignment vertical="center" wrapText="1"/>
    </xf>
    <xf numFmtId="188" fontId="39" fillId="0" borderId="69" xfId="8" applyNumberFormat="1" applyFont="1" applyBorder="1" applyAlignment="1">
      <alignment vertical="center" wrapText="1"/>
    </xf>
    <xf numFmtId="188" fontId="39" fillId="0" borderId="61" xfId="8" applyNumberFormat="1" applyFont="1" applyBorder="1" applyAlignment="1">
      <alignment vertical="center" wrapText="1"/>
    </xf>
    <xf numFmtId="3" fontId="39" fillId="0" borderId="69" xfId="8" applyNumberFormat="1" applyFont="1" applyBorder="1" applyAlignment="1">
      <alignment horizontal="center" vertical="center" wrapText="1"/>
    </xf>
    <xf numFmtId="188" fontId="39" fillId="0" borderId="69" xfId="8" applyNumberFormat="1" applyFont="1" applyBorder="1" applyAlignment="1">
      <alignment horizontal="center" vertical="center" wrapText="1"/>
    </xf>
    <xf numFmtId="188" fontId="39" fillId="0" borderId="20" xfId="8" applyNumberFormat="1" applyFont="1" applyBorder="1" applyAlignment="1">
      <alignment vertical="center" wrapText="1"/>
    </xf>
    <xf numFmtId="3" fontId="27" fillId="0" borderId="20" xfId="8" applyNumberFormat="1" applyFont="1" applyBorder="1" applyAlignment="1">
      <alignment vertical="center" wrapText="1"/>
    </xf>
    <xf numFmtId="3" fontId="27" fillId="0" borderId="0" xfId="8" applyNumberFormat="1" applyFont="1">
      <alignment vertical="center"/>
    </xf>
    <xf numFmtId="195" fontId="27" fillId="0" borderId="20" xfId="8" applyNumberFormat="1" applyFont="1" applyBorder="1" applyAlignment="1">
      <alignment horizontal="left" vertical="center" wrapText="1"/>
    </xf>
    <xf numFmtId="195" fontId="27" fillId="0" borderId="20" xfId="8" applyNumberFormat="1" applyFont="1" applyBorder="1" applyAlignment="1">
      <alignment horizontal="center" vertical="center" wrapText="1"/>
    </xf>
    <xf numFmtId="188" fontId="27" fillId="0" borderId="0" xfId="8" applyNumberFormat="1" applyFont="1" applyAlignment="1">
      <alignment vertical="center" shrinkToFit="1"/>
    </xf>
    <xf numFmtId="196" fontId="27" fillId="0" borderId="0" xfId="8" applyNumberFormat="1" applyFont="1" applyAlignment="1">
      <alignment horizontal="left" vertical="center" wrapText="1"/>
    </xf>
    <xf numFmtId="196" fontId="27" fillId="0" borderId="0" xfId="8" applyNumberFormat="1" applyFont="1" applyAlignment="1">
      <alignment horizontal="right" vertical="center" wrapText="1"/>
    </xf>
    <xf numFmtId="188" fontId="27" fillId="0" borderId="0" xfId="8" applyNumberFormat="1" applyFont="1" applyAlignment="1">
      <alignment horizontal="right" vertical="center" wrapText="1"/>
    </xf>
    <xf numFmtId="196" fontId="27" fillId="0" borderId="0" xfId="8" applyNumberFormat="1" applyFont="1" applyAlignment="1">
      <alignment horizontal="center" vertical="center" shrinkToFit="1"/>
    </xf>
    <xf numFmtId="188" fontId="30" fillId="0" borderId="0" xfId="8" applyNumberFormat="1" applyFont="1">
      <alignment vertical="center"/>
    </xf>
    <xf numFmtId="3" fontId="39" fillId="0" borderId="133" xfId="8" applyNumberFormat="1" applyFont="1" applyBorder="1" applyAlignment="1">
      <alignment horizontal="center" vertical="center" wrapText="1"/>
    </xf>
    <xf numFmtId="3" fontId="39" fillId="0" borderId="133" xfId="8" applyNumberFormat="1" applyFont="1" applyBorder="1" applyAlignment="1">
      <alignment horizontal="distributed" vertical="center"/>
    </xf>
    <xf numFmtId="3" fontId="39" fillId="0" borderId="0" xfId="8" applyNumberFormat="1" applyFont="1">
      <alignment vertical="center"/>
    </xf>
    <xf numFmtId="188" fontId="39" fillId="0" borderId="62" xfId="8" applyNumberFormat="1" applyFont="1" applyBorder="1" applyAlignment="1">
      <alignment horizontal="right" vertical="center"/>
    </xf>
    <xf numFmtId="195" fontId="39" fillId="0" borderId="134" xfId="8" applyNumberFormat="1" applyFont="1" applyBorder="1" applyAlignment="1">
      <alignment horizontal="right" vertical="center"/>
    </xf>
    <xf numFmtId="188" fontId="39" fillId="0" borderId="62" xfId="8" applyNumberFormat="1" applyFont="1" applyBorder="1" applyAlignment="1">
      <alignment horizontal="right" vertical="center" wrapText="1"/>
    </xf>
    <xf numFmtId="195" fontId="39" fillId="0" borderId="135" xfId="8" applyNumberFormat="1" applyFont="1" applyBorder="1" applyAlignment="1">
      <alignment horizontal="right" vertical="center" wrapText="1"/>
    </xf>
    <xf numFmtId="195" fontId="39" fillId="0" borderId="143" xfId="8" applyNumberFormat="1" applyFont="1" applyBorder="1" applyAlignment="1">
      <alignment horizontal="left" vertical="center" wrapText="1"/>
    </xf>
    <xf numFmtId="195" fontId="39" fillId="0" borderId="44" xfId="8" applyNumberFormat="1" applyFont="1" applyBorder="1" applyAlignment="1">
      <alignment horizontal="center" vertical="center" wrapText="1"/>
    </xf>
    <xf numFmtId="195" fontId="39" fillId="0" borderId="44" xfId="8" applyNumberFormat="1" applyFont="1" applyBorder="1" applyAlignment="1">
      <alignment horizontal="left" vertical="center" wrapText="1"/>
    </xf>
    <xf numFmtId="49" fontId="39" fillId="0" borderId="44" xfId="8" applyNumberFormat="1" applyFont="1" applyBorder="1" applyAlignment="1">
      <alignment horizontal="center" vertical="center" wrapText="1"/>
    </xf>
    <xf numFmtId="204" fontId="39" fillId="0" borderId="32" xfId="8" applyNumberFormat="1" applyFont="1" applyBorder="1" applyAlignment="1">
      <alignment horizontal="left" vertical="center" wrapText="1"/>
    </xf>
    <xf numFmtId="205" fontId="39" fillId="0" borderId="65" xfId="8" applyNumberFormat="1" applyFont="1" applyBorder="1" applyAlignment="1">
      <alignment horizontal="left" vertical="center" wrapText="1"/>
    </xf>
    <xf numFmtId="195" fontId="39" fillId="0" borderId="62" xfId="8" applyNumberFormat="1" applyFont="1" applyBorder="1" applyAlignment="1">
      <alignment horizontal="right" vertical="center" wrapText="1"/>
    </xf>
    <xf numFmtId="207" fontId="39" fillId="0" borderId="62" xfId="8" applyNumberFormat="1" applyFont="1" applyBorder="1" applyAlignment="1">
      <alignment horizontal="center" vertical="center" wrapText="1"/>
    </xf>
    <xf numFmtId="195" fontId="39" fillId="0" borderId="32" xfId="8" applyNumberFormat="1" applyFont="1" applyBorder="1" applyAlignment="1">
      <alignment vertical="center" wrapText="1"/>
    </xf>
    <xf numFmtId="195" fontId="39" fillId="0" borderId="44" xfId="8" applyNumberFormat="1" applyFont="1" applyBorder="1" applyAlignment="1">
      <alignment vertical="center" wrapText="1"/>
    </xf>
    <xf numFmtId="208" fontId="39" fillId="0" borderId="44" xfId="8" applyNumberFormat="1" applyFont="1" applyBorder="1" applyAlignment="1">
      <alignment horizontal="left" vertical="center" wrapText="1"/>
    </xf>
    <xf numFmtId="209" fontId="39" fillId="0" borderId="65" xfId="8" applyNumberFormat="1" applyFont="1" applyBorder="1" applyAlignment="1">
      <alignment horizontal="left" vertical="center" wrapText="1"/>
    </xf>
    <xf numFmtId="195" fontId="39" fillId="0" borderId="18" xfId="8" applyNumberFormat="1" applyFont="1" applyBorder="1">
      <alignment vertical="center"/>
    </xf>
    <xf numFmtId="188" fontId="39" fillId="0" borderId="37" xfId="8" applyNumberFormat="1" applyFont="1" applyBorder="1" applyAlignment="1">
      <alignment horizontal="right" vertical="center" wrapText="1"/>
    </xf>
    <xf numFmtId="3" fontId="39" fillId="0" borderId="15" xfId="8" applyNumberFormat="1" applyFont="1" applyBorder="1" applyAlignment="1">
      <alignment horizontal="right" vertical="center" wrapText="1"/>
    </xf>
    <xf numFmtId="195" fontId="39" fillId="0" borderId="13" xfId="8" applyNumberFormat="1" applyFont="1" applyBorder="1" applyAlignment="1">
      <alignment vertical="center" wrapText="1"/>
    </xf>
    <xf numFmtId="195" fontId="39" fillId="0" borderId="13" xfId="8" applyNumberFormat="1" applyFont="1" applyBorder="1" applyAlignment="1">
      <alignment horizontal="center" vertical="center" wrapText="1"/>
    </xf>
    <xf numFmtId="49" fontId="39" fillId="0" borderId="13" xfId="8" applyNumberFormat="1" applyFont="1" applyBorder="1" applyAlignment="1">
      <alignment horizontal="left" vertical="center" wrapText="1"/>
    </xf>
    <xf numFmtId="206" fontId="39" fillId="0" borderId="14" xfId="8" applyNumberFormat="1" applyFont="1" applyBorder="1" applyAlignment="1">
      <alignment horizontal="left" vertical="center" wrapText="1"/>
    </xf>
    <xf numFmtId="188" fontId="39" fillId="0" borderId="0" xfId="8" applyNumberFormat="1" applyFont="1">
      <alignment vertical="center"/>
    </xf>
    <xf numFmtId="188" fontId="39" fillId="0" borderId="0" xfId="8" applyNumberFormat="1" applyFont="1" applyAlignment="1">
      <alignment vertical="center" shrinkToFit="1"/>
    </xf>
    <xf numFmtId="197" fontId="39" fillId="0" borderId="38" xfId="8" applyNumberFormat="1" applyFont="1" applyBorder="1" applyAlignment="1"/>
    <xf numFmtId="187" fontId="39" fillId="0" borderId="38" xfId="8" applyNumberFormat="1" applyFont="1" applyBorder="1" applyAlignment="1">
      <alignment horizontal="left" wrapText="1" indent="1"/>
    </xf>
    <xf numFmtId="187" fontId="39" fillId="0" borderId="38" xfId="8" applyNumberFormat="1" applyFont="1" applyBorder="1" applyAlignment="1">
      <alignment horizontal="left" indent="1"/>
    </xf>
    <xf numFmtId="188" fontId="39" fillId="0" borderId="38" xfId="8" applyNumberFormat="1" applyFont="1" applyBorder="1" applyAlignment="1">
      <alignment horizontal="left"/>
    </xf>
    <xf numFmtId="202" fontId="39" fillId="0" borderId="38" xfId="8" applyNumberFormat="1" applyFont="1" applyBorder="1" applyAlignment="1">
      <alignment horizontal="left" wrapText="1" indent="1"/>
    </xf>
    <xf numFmtId="198" fontId="39" fillId="0" borderId="38" xfId="8" applyNumberFormat="1" applyFont="1" applyBorder="1" applyAlignment="1">
      <alignment horizontal="left" wrapText="1"/>
    </xf>
    <xf numFmtId="3" fontId="39" fillId="0" borderId="139" xfId="8" applyNumberFormat="1" applyFont="1" applyBorder="1" applyAlignment="1">
      <alignment horizontal="center" vertical="center" wrapText="1"/>
    </xf>
    <xf numFmtId="3" fontId="39" fillId="0" borderId="85" xfId="8" applyNumberFormat="1" applyFont="1" applyBorder="1" applyAlignment="1">
      <alignment horizontal="distributed" vertical="center"/>
    </xf>
    <xf numFmtId="188" fontId="39" fillId="0" borderId="140" xfId="8" applyNumberFormat="1" applyFont="1" applyBorder="1" applyAlignment="1">
      <alignment horizontal="right" vertical="center"/>
    </xf>
    <xf numFmtId="195" fontId="39" fillId="0" borderId="84" xfId="8" applyNumberFormat="1" applyFont="1" applyBorder="1" applyAlignment="1">
      <alignment horizontal="right" vertical="center"/>
    </xf>
    <xf numFmtId="188" fontId="39" fillId="0" borderId="140" xfId="8" applyNumberFormat="1" applyFont="1" applyBorder="1" applyAlignment="1">
      <alignment horizontal="right" vertical="center" wrapText="1"/>
    </xf>
    <xf numFmtId="195" fontId="39" fillId="0" borderId="83" xfId="8" applyNumberFormat="1" applyFont="1" applyBorder="1" applyAlignment="1">
      <alignment horizontal="right" vertical="center" wrapText="1"/>
    </xf>
    <xf numFmtId="195" fontId="39" fillId="0" borderId="118" xfId="8" applyNumberFormat="1" applyFont="1" applyBorder="1" applyAlignment="1">
      <alignment horizontal="left" vertical="center" wrapText="1"/>
    </xf>
    <xf numFmtId="195" fontId="39" fillId="0" borderId="20" xfId="8" applyNumberFormat="1" applyFont="1" applyBorder="1" applyAlignment="1">
      <alignment horizontal="center" vertical="center" wrapText="1"/>
    </xf>
    <xf numFmtId="195" fontId="39" fillId="0" borderId="20" xfId="8" applyNumberFormat="1" applyFont="1" applyBorder="1" applyAlignment="1">
      <alignment horizontal="left" vertical="center" wrapText="1"/>
    </xf>
    <xf numFmtId="49" fontId="39" fillId="0" borderId="68" xfId="8" applyNumberFormat="1" applyFont="1" applyBorder="1" applyAlignment="1">
      <alignment horizontal="center" vertical="center" wrapText="1"/>
    </xf>
    <xf numFmtId="206" fontId="39" fillId="0" borderId="83" xfId="8" applyNumberFormat="1" applyFont="1" applyBorder="1" applyAlignment="1">
      <alignment horizontal="left" vertical="center" wrapText="1"/>
    </xf>
    <xf numFmtId="206" fontId="39" fillId="0" borderId="21" xfId="8" applyNumberFormat="1" applyFont="1" applyBorder="1" applyAlignment="1">
      <alignment horizontal="left" vertical="center" wrapText="1"/>
    </xf>
    <xf numFmtId="49" fontId="39" fillId="0" borderId="20" xfId="8" applyNumberFormat="1" applyFont="1" applyBorder="1" applyAlignment="1">
      <alignment horizontal="center" vertical="center" wrapText="1"/>
    </xf>
    <xf numFmtId="3" fontId="39" fillId="0" borderId="140" xfId="8" applyNumberFormat="1" applyFont="1" applyBorder="1" applyAlignment="1">
      <alignment horizontal="center" vertical="center" wrapText="1"/>
    </xf>
    <xf numFmtId="195" fontId="39" fillId="0" borderId="83" xfId="8" applyNumberFormat="1" applyFont="1" applyBorder="1" applyAlignment="1">
      <alignment vertical="center" wrapText="1"/>
    </xf>
    <xf numFmtId="195" fontId="39" fillId="0" borderId="20" xfId="8" applyNumberFormat="1" applyFont="1" applyBorder="1" applyAlignment="1">
      <alignment vertical="center" wrapText="1"/>
    </xf>
    <xf numFmtId="206" fontId="39" fillId="0" borderId="20" xfId="8" applyNumberFormat="1" applyFont="1" applyBorder="1" applyAlignment="1">
      <alignment horizontal="left" vertical="center" wrapText="1"/>
    </xf>
    <xf numFmtId="209" fontId="39" fillId="0" borderId="21" xfId="8" applyNumberFormat="1" applyFont="1" applyBorder="1" applyAlignment="1">
      <alignment horizontal="left" vertical="center" wrapText="1"/>
    </xf>
    <xf numFmtId="188" fontId="39" fillId="0" borderId="20" xfId="8" applyNumberFormat="1" applyFont="1" applyBorder="1" applyAlignment="1">
      <alignment horizontal="right" vertical="center" wrapText="1"/>
    </xf>
    <xf numFmtId="188" fontId="39" fillId="0" borderId="0" xfId="8" applyNumberFormat="1" applyFont="1" applyAlignment="1">
      <alignment horizontal="right" vertical="center" wrapText="1"/>
    </xf>
    <xf numFmtId="196" fontId="39" fillId="0" borderId="20" xfId="8" applyNumberFormat="1" applyFont="1" applyBorder="1" applyAlignment="1">
      <alignment horizontal="right" vertical="center" wrapText="1"/>
    </xf>
    <xf numFmtId="196" fontId="39" fillId="0" borderId="0" xfId="8" applyNumberFormat="1" applyFont="1" applyAlignment="1">
      <alignment vertical="center" wrapText="1"/>
    </xf>
    <xf numFmtId="196" fontId="39" fillId="0" borderId="0" xfId="8" applyNumberFormat="1" applyFont="1" applyAlignment="1">
      <alignment horizontal="right" vertical="center" wrapText="1"/>
    </xf>
    <xf numFmtId="195" fontId="39" fillId="0" borderId="0" xfId="8" applyNumberFormat="1" applyFont="1">
      <alignment vertical="center"/>
    </xf>
    <xf numFmtId="188" fontId="39" fillId="0" borderId="37" xfId="8" applyNumberFormat="1" applyFont="1" applyBorder="1">
      <alignment vertical="center"/>
    </xf>
    <xf numFmtId="197" fontId="39" fillId="0" borderId="61" xfId="8" applyNumberFormat="1" applyFont="1" applyBorder="1" applyAlignment="1">
      <alignment vertical="top"/>
    </xf>
    <xf numFmtId="201" fontId="39" fillId="0" borderId="69" xfId="8" applyNumberFormat="1" applyFont="1" applyBorder="1" applyAlignment="1">
      <alignment horizontal="right" vertical="top" wrapText="1"/>
    </xf>
    <xf numFmtId="212" fontId="39" fillId="0" borderId="69" xfId="8" applyNumberFormat="1" applyFont="1" applyBorder="1" applyAlignment="1">
      <alignment horizontal="right" vertical="top" wrapText="1"/>
    </xf>
    <xf numFmtId="188" fontId="39" fillId="0" borderId="61" xfId="8" applyNumberFormat="1" applyFont="1" applyBorder="1" applyAlignment="1">
      <alignment horizontal="right" vertical="top"/>
    </xf>
    <xf numFmtId="3" fontId="39" fillId="0" borderId="69" xfId="8" applyNumberFormat="1" applyFont="1" applyBorder="1" applyAlignment="1">
      <alignment horizontal="left" vertical="top" wrapText="1" indent="2"/>
    </xf>
    <xf numFmtId="213" fontId="39" fillId="0" borderId="69" xfId="8" applyNumberFormat="1" applyFont="1" applyBorder="1" applyAlignment="1">
      <alignment vertical="top"/>
    </xf>
    <xf numFmtId="3" fontId="39" fillId="0" borderId="18" xfId="8" applyNumberFormat="1" applyFont="1" applyBorder="1" applyAlignment="1">
      <alignment horizontal="distributed" vertical="center"/>
    </xf>
    <xf numFmtId="196" fontId="39" fillId="0" borderId="0" xfId="8" applyNumberFormat="1" applyFont="1" applyAlignment="1">
      <alignment vertical="center" shrinkToFit="1"/>
    </xf>
    <xf numFmtId="196" fontId="39" fillId="0" borderId="20" xfId="8" applyNumberFormat="1" applyFont="1" applyBorder="1" applyAlignment="1">
      <alignment vertical="center" shrinkToFit="1"/>
    </xf>
    <xf numFmtId="197" fontId="39" fillId="0" borderId="61" xfId="8" applyNumberFormat="1" applyFont="1" applyBorder="1" applyAlignment="1"/>
    <xf numFmtId="188" fontId="39" fillId="0" borderId="61" xfId="8" applyNumberFormat="1" applyFont="1" applyBorder="1" applyAlignment="1">
      <alignment horizontal="left"/>
    </xf>
    <xf numFmtId="214" fontId="39" fillId="0" borderId="0" xfId="8" applyNumberFormat="1" applyFont="1" applyAlignment="1">
      <alignment horizontal="center" vertical="center"/>
    </xf>
    <xf numFmtId="0" fontId="39" fillId="0" borderId="13" xfId="8" applyFont="1" applyBorder="1">
      <alignment vertical="center"/>
    </xf>
    <xf numFmtId="3" fontId="40" fillId="0" borderId="133" xfId="8" applyNumberFormat="1" applyFont="1" applyBorder="1" applyAlignment="1">
      <alignment horizontal="distributed" vertical="center"/>
    </xf>
    <xf numFmtId="3" fontId="39" fillId="0" borderId="61" xfId="8" applyNumberFormat="1" applyFont="1" applyBorder="1" applyAlignment="1">
      <alignment horizontal="center" vertical="center"/>
    </xf>
    <xf numFmtId="3" fontId="40" fillId="0" borderId="85" xfId="8" applyNumberFormat="1" applyFont="1" applyBorder="1" applyAlignment="1">
      <alignment horizontal="distributed" vertical="center"/>
    </xf>
    <xf numFmtId="188" fontId="39" fillId="0" borderId="61" xfId="8" applyNumberFormat="1" applyFont="1" applyBorder="1" applyAlignment="1"/>
    <xf numFmtId="3" fontId="39" fillId="0" borderId="85" xfId="8" applyNumberFormat="1" applyFont="1" applyBorder="1" applyAlignment="1">
      <alignment horizontal="center" vertical="center" wrapText="1"/>
    </xf>
    <xf numFmtId="0" fontId="41" fillId="0" borderId="0" xfId="0" applyFont="1">
      <alignment vertical="center"/>
    </xf>
    <xf numFmtId="197" fontId="39" fillId="0" borderId="69" xfId="8" applyNumberFormat="1" applyFont="1" applyBorder="1" applyAlignment="1">
      <alignment vertical="top"/>
    </xf>
    <xf numFmtId="188" fontId="39" fillId="0" borderId="69" xfId="8" applyNumberFormat="1" applyFont="1" applyBorder="1" applyAlignment="1">
      <alignment horizontal="right" vertical="top"/>
    </xf>
    <xf numFmtId="195" fontId="27" fillId="0" borderId="0" xfId="8" applyNumberFormat="1" applyFont="1" applyAlignment="1">
      <alignment horizontal="left" vertical="center"/>
    </xf>
    <xf numFmtId="196" fontId="27" fillId="0" borderId="0" xfId="8" applyNumberFormat="1" applyFont="1" applyAlignment="1">
      <alignment horizontal="left" vertical="center"/>
    </xf>
    <xf numFmtId="188" fontId="30" fillId="0" borderId="0" xfId="8" applyNumberFormat="1" applyFont="1" applyAlignment="1">
      <alignment horizontal="left" vertical="center" indent="1"/>
    </xf>
    <xf numFmtId="188" fontId="27" fillId="0" borderId="0" xfId="8" applyNumberFormat="1" applyFont="1" applyAlignment="1">
      <alignment horizontal="left" vertical="center" indent="1"/>
    </xf>
    <xf numFmtId="188" fontId="27" fillId="0" borderId="0" xfId="8" applyNumberFormat="1" applyFont="1" applyAlignment="1">
      <alignment horizontal="center" vertical="center"/>
    </xf>
    <xf numFmtId="188" fontId="27" fillId="0" borderId="0" xfId="8" applyNumberFormat="1" applyFont="1" applyAlignment="1">
      <alignment horizontal="left" vertical="center"/>
    </xf>
    <xf numFmtId="3" fontId="27" fillId="0" borderId="0" xfId="8" applyNumberFormat="1" applyFont="1" applyAlignment="1">
      <alignment horizontal="right" vertical="center"/>
    </xf>
    <xf numFmtId="3" fontId="27" fillId="0" borderId="0" xfId="8" applyNumberFormat="1" applyFont="1" applyAlignment="1">
      <alignment horizontal="left" vertical="center"/>
    </xf>
    <xf numFmtId="188" fontId="30" fillId="0" borderId="0" xfId="6" applyNumberFormat="1" applyFont="1" applyAlignment="1">
      <alignment horizontal="left" vertical="center"/>
    </xf>
    <xf numFmtId="188" fontId="30" fillId="0" borderId="0" xfId="0" applyNumberFormat="1" applyFont="1" applyAlignment="1">
      <alignment horizontal="left" vertical="center"/>
    </xf>
    <xf numFmtId="3" fontId="20" fillId="0" borderId="0" xfId="8" applyNumberFormat="1" applyFont="1" applyAlignment="1">
      <alignment horizontal="left" vertical="center"/>
    </xf>
    <xf numFmtId="195" fontId="27" fillId="0" borderId="32" xfId="8" applyNumberFormat="1" applyFont="1" applyBorder="1" applyAlignment="1">
      <alignment vertical="center" wrapText="1"/>
    </xf>
    <xf numFmtId="3" fontId="27" fillId="0" borderId="18" xfId="8" applyNumberFormat="1" applyFont="1" applyBorder="1" applyAlignment="1">
      <alignment vertical="center" wrapText="1"/>
    </xf>
    <xf numFmtId="0" fontId="20" fillId="0" borderId="18" xfId="8" applyFont="1" applyBorder="1">
      <alignment vertical="center"/>
    </xf>
    <xf numFmtId="0" fontId="20" fillId="0" borderId="17" xfId="8" applyFont="1" applyBorder="1">
      <alignment vertical="center"/>
    </xf>
    <xf numFmtId="195" fontId="27" fillId="0" borderId="112" xfId="8" applyNumberFormat="1" applyFont="1" applyBorder="1" applyAlignment="1">
      <alignment horizontal="center" vertical="center" wrapText="1"/>
    </xf>
    <xf numFmtId="3" fontId="27" fillId="0" borderId="18" xfId="8" applyNumberFormat="1" applyFont="1" applyBorder="1" applyAlignment="1">
      <alignment horizontal="right" vertical="center" shrinkToFit="1"/>
    </xf>
    <xf numFmtId="3" fontId="27" fillId="0" borderId="0" xfId="8" applyNumberFormat="1" applyFont="1" applyAlignment="1">
      <alignment horizontal="left" vertical="center" shrinkToFit="1"/>
    </xf>
    <xf numFmtId="3" fontId="27" fillId="0" borderId="18" xfId="8" applyNumberFormat="1" applyFont="1" applyBorder="1" applyAlignment="1">
      <alignment vertical="center" shrinkToFit="1"/>
    </xf>
    <xf numFmtId="3" fontId="27" fillId="0" borderId="0" xfId="8" applyNumberFormat="1" applyFont="1" applyAlignment="1">
      <alignment vertical="center" shrinkToFit="1"/>
    </xf>
    <xf numFmtId="3" fontId="27" fillId="0" borderId="18" xfId="8" applyNumberFormat="1" applyFont="1" applyBorder="1" applyAlignment="1">
      <alignment horizontal="right" vertical="center" wrapText="1"/>
    </xf>
    <xf numFmtId="0" fontId="30" fillId="0" borderId="0" xfId="8" applyFont="1">
      <alignment vertical="center"/>
    </xf>
    <xf numFmtId="0" fontId="20" fillId="0" borderId="142" xfId="8" applyFont="1" applyBorder="1">
      <alignment vertical="center"/>
    </xf>
    <xf numFmtId="195" fontId="27" fillId="0" borderId="113" xfId="8" applyNumberFormat="1" applyFont="1" applyBorder="1" applyAlignment="1">
      <alignment horizontal="center" vertical="center" wrapText="1"/>
    </xf>
    <xf numFmtId="195" fontId="27" fillId="0" borderId="0" xfId="8" applyNumberFormat="1" applyFont="1" applyAlignment="1">
      <alignment horizontal="left" vertical="center" wrapText="1"/>
    </xf>
    <xf numFmtId="203" fontId="27" fillId="0" borderId="110" xfId="8" applyNumberFormat="1" applyFont="1" applyBorder="1" applyAlignment="1">
      <alignment horizontal="center" vertical="center" wrapText="1"/>
    </xf>
    <xf numFmtId="203" fontId="27" fillId="0" borderId="113" xfId="8" applyNumberFormat="1" applyFont="1" applyBorder="1" applyAlignment="1">
      <alignment horizontal="center" vertical="center" wrapText="1"/>
    </xf>
    <xf numFmtId="203" fontId="27" fillId="0" borderId="17" xfId="8" applyNumberFormat="1" applyFont="1" applyBorder="1" applyAlignment="1">
      <alignment horizontal="center" vertical="center" wrapText="1"/>
    </xf>
    <xf numFmtId="195" fontId="27" fillId="0" borderId="18" xfId="8" applyNumberFormat="1" applyFont="1" applyBorder="1" applyAlignment="1">
      <alignment horizontal="right" vertical="center" shrinkToFit="1"/>
    </xf>
    <xf numFmtId="195" fontId="27" fillId="0" borderId="17" xfId="8" applyNumberFormat="1" applyFont="1" applyBorder="1" applyAlignment="1">
      <alignment horizontal="left" vertical="center" shrinkToFit="1"/>
    </xf>
    <xf numFmtId="3" fontId="27" fillId="0" borderId="13" xfId="8" applyNumberFormat="1" applyFont="1" applyBorder="1" applyAlignment="1">
      <alignment vertical="center" wrapText="1"/>
    </xf>
    <xf numFmtId="195" fontId="27" fillId="0" borderId="20" xfId="8" applyNumberFormat="1" applyFont="1" applyBorder="1" applyAlignment="1">
      <alignment vertical="center" wrapText="1"/>
    </xf>
    <xf numFmtId="196" fontId="30" fillId="0" borderId="0" xfId="8" applyNumberFormat="1" applyFont="1" applyAlignment="1">
      <alignment horizontal="left" vertical="center"/>
    </xf>
    <xf numFmtId="3" fontId="25" fillId="0" borderId="133" xfId="8" applyNumberFormat="1" applyFont="1" applyBorder="1" applyAlignment="1">
      <alignment horizontal="distributed" vertical="center"/>
    </xf>
    <xf numFmtId="195" fontId="27" fillId="0" borderId="44" xfId="8" applyNumberFormat="1" applyFont="1" applyBorder="1" applyAlignment="1">
      <alignment horizontal="left" vertical="center" wrapText="1"/>
    </xf>
    <xf numFmtId="195" fontId="27" fillId="0" borderId="44" xfId="8" applyNumberFormat="1" applyFont="1" applyBorder="1" applyAlignment="1">
      <alignment horizontal="center" vertical="center" wrapText="1"/>
    </xf>
    <xf numFmtId="195" fontId="27" fillId="0" borderId="44" xfId="8" applyNumberFormat="1" applyFont="1" applyBorder="1" applyAlignment="1">
      <alignment vertical="center" wrapText="1"/>
    </xf>
    <xf numFmtId="49" fontId="27" fillId="0" borderId="44" xfId="8" applyNumberFormat="1" applyFont="1" applyBorder="1" applyAlignment="1">
      <alignment horizontal="center" vertical="center" wrapText="1"/>
    </xf>
    <xf numFmtId="204" fontId="27" fillId="0" borderId="32" xfId="8" applyNumberFormat="1" applyFont="1" applyBorder="1" applyAlignment="1">
      <alignment horizontal="left" vertical="center" wrapText="1"/>
    </xf>
    <xf numFmtId="205" fontId="27" fillId="0" borderId="32" xfId="8" applyNumberFormat="1" applyFont="1" applyBorder="1" applyAlignment="1">
      <alignment horizontal="left" vertical="center" wrapText="1"/>
    </xf>
    <xf numFmtId="205" fontId="27" fillId="0" borderId="33" xfId="8" applyNumberFormat="1" applyFont="1" applyBorder="1" applyAlignment="1">
      <alignment horizontal="left" vertical="center" wrapText="1"/>
    </xf>
    <xf numFmtId="207" fontId="27" fillId="0" borderId="62" xfId="8" applyNumberFormat="1" applyFont="1" applyBorder="1" applyAlignment="1">
      <alignment horizontal="right" vertical="center" wrapText="1"/>
    </xf>
    <xf numFmtId="195" fontId="27" fillId="0" borderId="32" xfId="8" applyNumberFormat="1" applyFont="1" applyBorder="1" applyAlignment="1">
      <alignment horizontal="left" vertical="center" wrapText="1"/>
    </xf>
    <xf numFmtId="217" fontId="27" fillId="0" borderId="44" xfId="8" applyNumberFormat="1" applyFont="1" applyBorder="1" applyAlignment="1">
      <alignment horizontal="left" vertical="center" wrapText="1"/>
    </xf>
    <xf numFmtId="205" fontId="27" fillId="0" borderId="65" xfId="8" applyNumberFormat="1" applyFont="1" applyBorder="1" applyAlignment="1">
      <alignment horizontal="left" vertical="center" wrapText="1"/>
    </xf>
    <xf numFmtId="3" fontId="27" fillId="0" borderId="15" xfId="8" applyNumberFormat="1" applyFont="1" applyBorder="1" applyAlignment="1">
      <alignment horizontal="right" vertical="center" wrapText="1"/>
    </xf>
    <xf numFmtId="195" fontId="27" fillId="0" borderId="13" xfId="8" applyNumberFormat="1" applyFont="1" applyBorder="1" applyAlignment="1">
      <alignment horizontal="left" vertical="center" wrapText="1"/>
    </xf>
    <xf numFmtId="195" fontId="27" fillId="0" borderId="13" xfId="8" applyNumberFormat="1" applyFont="1" applyBorder="1" applyAlignment="1">
      <alignment horizontal="center" vertical="center" wrapText="1"/>
    </xf>
    <xf numFmtId="195" fontId="27" fillId="0" borderId="13" xfId="8" applyNumberFormat="1" applyFont="1" applyBorder="1" applyAlignment="1">
      <alignment vertical="center" wrapText="1"/>
    </xf>
    <xf numFmtId="49" fontId="27" fillId="0" borderId="13" xfId="8" applyNumberFormat="1" applyFont="1" applyBorder="1" applyAlignment="1">
      <alignment horizontal="center" vertical="center" wrapText="1"/>
    </xf>
    <xf numFmtId="206" fontId="27" fillId="0" borderId="14" xfId="8" applyNumberFormat="1" applyFont="1" applyBorder="1" applyAlignment="1">
      <alignment horizontal="left" vertical="center" wrapText="1"/>
    </xf>
    <xf numFmtId="0" fontId="20" fillId="0" borderId="31" xfId="8" applyFont="1" applyBorder="1">
      <alignment vertical="center"/>
    </xf>
    <xf numFmtId="0" fontId="20" fillId="0" borderId="33" xfId="8" applyFont="1" applyBorder="1">
      <alignment vertical="center"/>
    </xf>
    <xf numFmtId="3" fontId="25" fillId="0" borderId="139" xfId="8" applyNumberFormat="1" applyFont="1" applyBorder="1" applyAlignment="1">
      <alignment horizontal="distributed" vertical="center"/>
    </xf>
    <xf numFmtId="195" fontId="27" fillId="0" borderId="50" xfId="8" applyNumberFormat="1" applyFont="1" applyBorder="1" applyAlignment="1">
      <alignment horizontal="left" vertical="center" wrapText="1"/>
    </xf>
    <xf numFmtId="195" fontId="27" fillId="0" borderId="50" xfId="8" applyNumberFormat="1" applyFont="1" applyBorder="1" applyAlignment="1">
      <alignment horizontal="center" vertical="center" wrapText="1"/>
    </xf>
    <xf numFmtId="195" fontId="27" fillId="0" borderId="50" xfId="8" applyNumberFormat="1" applyFont="1" applyBorder="1" applyAlignment="1">
      <alignment vertical="center" wrapText="1"/>
    </xf>
    <xf numFmtId="204" fontId="27" fillId="0" borderId="50" xfId="8" applyNumberFormat="1" applyFont="1" applyBorder="1" applyAlignment="1">
      <alignment horizontal="left" vertical="center" wrapText="1"/>
    </xf>
    <xf numFmtId="205" fontId="27" fillId="0" borderId="50" xfId="8" applyNumberFormat="1" applyFont="1" applyBorder="1" applyAlignment="1">
      <alignment horizontal="left" vertical="center" wrapText="1"/>
    </xf>
    <xf numFmtId="205" fontId="27" fillId="0" borderId="53" xfId="8" applyNumberFormat="1" applyFont="1" applyBorder="1" applyAlignment="1">
      <alignment horizontal="left" vertical="center" wrapText="1"/>
    </xf>
    <xf numFmtId="3" fontId="27" fillId="0" borderId="140" xfId="8" applyNumberFormat="1" applyFont="1" applyBorder="1" applyAlignment="1">
      <alignment horizontal="right" vertical="center" wrapText="1"/>
    </xf>
    <xf numFmtId="195" fontId="27" fillId="0" borderId="83" xfId="8" applyNumberFormat="1" applyFont="1" applyBorder="1" applyAlignment="1">
      <alignment horizontal="left" vertical="center" wrapText="1"/>
    </xf>
    <xf numFmtId="49" fontId="27" fillId="0" borderId="20" xfId="8" applyNumberFormat="1" applyFont="1" applyBorder="1" applyAlignment="1">
      <alignment horizontal="center" vertical="center" wrapText="1"/>
    </xf>
    <xf numFmtId="206" fontId="27" fillId="0" borderId="20" xfId="8" applyNumberFormat="1" applyFont="1" applyBorder="1" applyAlignment="1">
      <alignment horizontal="left" vertical="center" wrapText="1"/>
    </xf>
    <xf numFmtId="203" fontId="27" fillId="0" borderId="21" xfId="8" applyNumberFormat="1" applyFont="1" applyBorder="1" applyAlignment="1">
      <alignment horizontal="center" vertical="center" wrapText="1"/>
    </xf>
    <xf numFmtId="0" fontId="20" fillId="0" borderId="0" xfId="8" applyFont="1" applyAlignment="1">
      <alignment horizontal="right" vertical="center"/>
    </xf>
    <xf numFmtId="0" fontId="20" fillId="0" borderId="0" xfId="8" applyFont="1" applyAlignment="1">
      <alignment horizontal="left" vertical="center"/>
    </xf>
    <xf numFmtId="49" fontId="27" fillId="0" borderId="0" xfId="8" applyNumberFormat="1" applyFont="1" applyAlignment="1">
      <alignment horizontal="center" vertical="center" wrapText="1"/>
    </xf>
    <xf numFmtId="188" fontId="27" fillId="0" borderId="146" xfId="8" applyNumberFormat="1" applyFont="1" applyBorder="1" applyAlignment="1">
      <alignment horizontal="right" vertical="center" wrapText="1"/>
    </xf>
    <xf numFmtId="218" fontId="27" fillId="0" borderId="61" xfId="8" applyNumberFormat="1" applyFont="1" applyBorder="1" applyAlignment="1">
      <alignment vertical="center" wrapText="1"/>
    </xf>
    <xf numFmtId="3" fontId="25" fillId="0" borderId="85" xfId="8" applyNumberFormat="1" applyFont="1" applyBorder="1" applyAlignment="1">
      <alignment horizontal="distributed" vertical="center"/>
    </xf>
    <xf numFmtId="195" fontId="27" fillId="0" borderId="82" xfId="8" applyNumberFormat="1" applyFont="1" applyBorder="1" applyAlignment="1">
      <alignment horizontal="left" vertical="center" wrapText="1"/>
    </xf>
    <xf numFmtId="195" fontId="27" fillId="0" borderId="83" xfId="8" applyNumberFormat="1" applyFont="1" applyBorder="1" applyAlignment="1">
      <alignment horizontal="center" vertical="center" wrapText="1"/>
    </xf>
    <xf numFmtId="195" fontId="27" fillId="0" borderId="83" xfId="8" applyNumberFormat="1" applyFont="1" applyBorder="1" applyAlignment="1">
      <alignment vertical="center" wrapText="1"/>
    </xf>
    <xf numFmtId="206" fontId="27" fillId="0" borderId="83" xfId="8" applyNumberFormat="1" applyFont="1" applyBorder="1" applyAlignment="1">
      <alignment horizontal="left" vertical="center" wrapText="1"/>
    </xf>
    <xf numFmtId="219" fontId="27" fillId="0" borderId="83" xfId="8" applyNumberFormat="1" applyFont="1" applyBorder="1" applyAlignment="1">
      <alignment horizontal="center" vertical="center" wrapText="1"/>
    </xf>
    <xf numFmtId="219" fontId="27" fillId="0" borderId="84" xfId="8" applyNumberFormat="1" applyFont="1" applyBorder="1" applyAlignment="1">
      <alignment horizontal="center" vertical="center" wrapText="1"/>
    </xf>
    <xf numFmtId="206" fontId="27" fillId="0" borderId="17" xfId="8" applyNumberFormat="1" applyFont="1" applyBorder="1" applyAlignment="1">
      <alignment horizontal="left" vertical="center" wrapText="1"/>
    </xf>
    <xf numFmtId="196" fontId="30" fillId="0" borderId="17" xfId="8" applyNumberFormat="1" applyFont="1" applyBorder="1">
      <alignment vertical="center"/>
    </xf>
    <xf numFmtId="196" fontId="27" fillId="0" borderId="17" xfId="8" applyNumberFormat="1" applyFont="1" applyBorder="1">
      <alignment vertical="center"/>
    </xf>
    <xf numFmtId="188" fontId="27" fillId="0" borderId="61" xfId="8" applyNumberFormat="1" applyFont="1" applyBorder="1" applyAlignment="1">
      <alignment horizontal="left" vertical="center"/>
    </xf>
    <xf numFmtId="196" fontId="30" fillId="0" borderId="18" xfId="8" applyNumberFormat="1" applyFont="1" applyBorder="1">
      <alignment vertical="center"/>
    </xf>
    <xf numFmtId="200" fontId="27" fillId="0" borderId="0" xfId="8" applyNumberFormat="1" applyFont="1" applyAlignment="1">
      <alignment horizontal="left" vertical="center"/>
    </xf>
    <xf numFmtId="3" fontId="30" fillId="0" borderId="22" xfId="8" applyNumberFormat="1" applyFont="1" applyBorder="1">
      <alignment vertical="center"/>
    </xf>
    <xf numFmtId="196" fontId="27" fillId="0" borderId="21" xfId="8" applyNumberFormat="1" applyFont="1" applyBorder="1">
      <alignment vertical="center"/>
    </xf>
    <xf numFmtId="203" fontId="27" fillId="0" borderId="0" xfId="8" applyNumberFormat="1" applyFont="1" applyAlignment="1">
      <alignment horizontal="center" vertical="center"/>
    </xf>
    <xf numFmtId="188" fontId="30" fillId="0" borderId="31" xfId="6" applyNumberFormat="1" applyFont="1" applyBorder="1" applyAlignment="1">
      <alignment vertical="center"/>
    </xf>
    <xf numFmtId="188" fontId="30" fillId="0" borderId="18" xfId="6" applyNumberFormat="1" applyFont="1" applyBorder="1" applyAlignment="1">
      <alignment vertical="center"/>
    </xf>
    <xf numFmtId="188" fontId="30" fillId="0" borderId="22" xfId="6" applyNumberFormat="1" applyFont="1" applyBorder="1" applyAlignment="1">
      <alignment vertical="center"/>
    </xf>
    <xf numFmtId="188" fontId="30" fillId="0" borderId="21" xfId="6" applyNumberFormat="1" applyFont="1" applyBorder="1" applyAlignment="1">
      <alignment vertical="center"/>
    </xf>
    <xf numFmtId="3" fontId="20" fillId="0" borderId="0" xfId="8" applyNumberFormat="1" applyFont="1">
      <alignment vertical="center"/>
    </xf>
    <xf numFmtId="188" fontId="20" fillId="0" borderId="0" xfId="8" applyNumberFormat="1" applyFont="1">
      <alignment vertical="center"/>
    </xf>
    <xf numFmtId="0" fontId="42" fillId="0" borderId="0" xfId="0" applyFont="1">
      <alignment vertical="center"/>
    </xf>
    <xf numFmtId="0" fontId="42" fillId="0" borderId="31" xfId="0" applyFont="1" applyBorder="1">
      <alignment vertical="center"/>
    </xf>
    <xf numFmtId="0" fontId="42" fillId="0" borderId="38" xfId="0" applyFont="1" applyBorder="1" applyAlignment="1">
      <alignment horizontal="left" vertical="top" textRotation="45" wrapText="1"/>
    </xf>
    <xf numFmtId="0" fontId="42" fillId="0" borderId="38" xfId="0" applyFont="1" applyBorder="1" applyAlignment="1">
      <alignment horizontal="left" vertical="top" textRotation="45"/>
    </xf>
    <xf numFmtId="0" fontId="43" fillId="0" borderId="38" xfId="0" applyFont="1" applyBorder="1">
      <alignment vertical="center"/>
    </xf>
    <xf numFmtId="0" fontId="42" fillId="0" borderId="133" xfId="0" applyFont="1" applyBorder="1">
      <alignment vertical="center"/>
    </xf>
    <xf numFmtId="0" fontId="42" fillId="0" borderId="139" xfId="0" applyFont="1" applyBorder="1">
      <alignment vertical="center"/>
    </xf>
    <xf numFmtId="0" fontId="42" fillId="0" borderId="33" xfId="0" applyFont="1" applyBorder="1">
      <alignment vertical="center"/>
    </xf>
    <xf numFmtId="0" fontId="42" fillId="0" borderId="18" xfId="0" applyFont="1" applyBorder="1">
      <alignment vertical="center"/>
    </xf>
    <xf numFmtId="0" fontId="42" fillId="0" borderId="62" xfId="0" applyFont="1" applyBorder="1">
      <alignment vertical="center"/>
    </xf>
    <xf numFmtId="0" fontId="42" fillId="0" borderId="65" xfId="0" applyFont="1" applyBorder="1">
      <alignment vertical="center"/>
    </xf>
    <xf numFmtId="0" fontId="42" fillId="0" borderId="54" xfId="0" applyFont="1" applyBorder="1">
      <alignment vertical="center"/>
    </xf>
    <xf numFmtId="0" fontId="42" fillId="0" borderId="53" xfId="0" applyFont="1" applyBorder="1">
      <alignment vertical="center"/>
    </xf>
    <xf numFmtId="0" fontId="42" fillId="0" borderId="54" xfId="0" applyFont="1" applyBorder="1" applyAlignment="1">
      <alignment vertical="center" wrapText="1"/>
    </xf>
    <xf numFmtId="0" fontId="42" fillId="0" borderId="53" xfId="0" applyFont="1" applyBorder="1" applyAlignment="1">
      <alignment vertical="center" wrapText="1"/>
    </xf>
    <xf numFmtId="0" fontId="42" fillId="0" borderId="22" xfId="0" applyFont="1" applyBorder="1">
      <alignment vertical="center"/>
    </xf>
    <xf numFmtId="0" fontId="42" fillId="0" borderId="140" xfId="0" applyFont="1" applyBorder="1">
      <alignment vertical="center"/>
    </xf>
    <xf numFmtId="0" fontId="42" fillId="0" borderId="84" xfId="0" applyFont="1" applyBorder="1">
      <alignment vertical="center"/>
    </xf>
    <xf numFmtId="0" fontId="42" fillId="0" borderId="85" xfId="0" applyFont="1" applyBorder="1">
      <alignment vertical="center"/>
    </xf>
    <xf numFmtId="0" fontId="44" fillId="0" borderId="31" xfId="1" applyFont="1" applyBorder="1"/>
    <xf numFmtId="0" fontId="44" fillId="0" borderId="32" xfId="1" applyFont="1" applyBorder="1"/>
    <xf numFmtId="0" fontId="42" fillId="0" borderId="32" xfId="0" applyFont="1" applyBorder="1">
      <alignment vertical="center"/>
    </xf>
    <xf numFmtId="0" fontId="44" fillId="0" borderId="133" xfId="1" applyFont="1" applyBorder="1"/>
    <xf numFmtId="180" fontId="42" fillId="0" borderId="65" xfId="0" applyNumberFormat="1" applyFont="1" applyBorder="1">
      <alignment vertical="center"/>
    </xf>
    <xf numFmtId="178" fontId="42" fillId="0" borderId="62" xfId="2" applyNumberFormat="1" applyFont="1" applyBorder="1" applyAlignment="1">
      <alignment horizontal="distributed" vertical="center" shrinkToFit="1"/>
    </xf>
    <xf numFmtId="0" fontId="44" fillId="0" borderId="44" xfId="1" applyFont="1" applyBorder="1"/>
    <xf numFmtId="0" fontId="44" fillId="0" borderId="65" xfId="1" applyFont="1" applyBorder="1"/>
    <xf numFmtId="0" fontId="44" fillId="0" borderId="139" xfId="1" applyFont="1" applyBorder="1"/>
    <xf numFmtId="0" fontId="42" fillId="0" borderId="54" xfId="2" applyFont="1" applyBorder="1" applyAlignment="1">
      <alignment horizontal="distributed" vertical="center"/>
    </xf>
    <xf numFmtId="0" fontId="44" fillId="0" borderId="50" xfId="1" applyFont="1" applyBorder="1"/>
    <xf numFmtId="0" fontId="44" fillId="0" borderId="53" xfId="1" applyFont="1" applyBorder="1"/>
    <xf numFmtId="180" fontId="42" fillId="0" borderId="53" xfId="0" applyNumberFormat="1" applyFont="1" applyBorder="1">
      <alignment vertical="center"/>
    </xf>
    <xf numFmtId="0" fontId="44" fillId="2" borderId="50" xfId="1" applyFont="1" applyFill="1" applyBorder="1" applyAlignment="1">
      <alignment vertical="center"/>
    </xf>
    <xf numFmtId="3" fontId="44" fillId="5" borderId="51" xfId="1" applyNumberFormat="1" applyFont="1" applyFill="1" applyBorder="1" applyAlignment="1">
      <alignment horizontal="center" vertical="center" shrinkToFit="1"/>
    </xf>
    <xf numFmtId="3" fontId="44" fillId="5" borderId="50" xfId="1" applyNumberFormat="1" applyFont="1" applyFill="1" applyBorder="1" applyAlignment="1">
      <alignment horizontal="center" vertical="center" shrinkToFit="1"/>
    </xf>
    <xf numFmtId="3" fontId="44" fillId="5" borderId="53" xfId="1" applyNumberFormat="1" applyFont="1" applyFill="1" applyBorder="1" applyAlignment="1">
      <alignment horizontal="center" vertical="center" shrinkToFit="1"/>
    </xf>
    <xf numFmtId="3" fontId="44" fillId="5" borderId="54" xfId="1" applyNumberFormat="1" applyFont="1" applyFill="1" applyBorder="1" applyAlignment="1">
      <alignment horizontal="center" vertical="center" shrinkToFit="1"/>
    </xf>
    <xf numFmtId="0" fontId="42" fillId="0" borderId="140" xfId="2" applyFont="1" applyBorder="1" applyAlignment="1">
      <alignment horizontal="distributed" vertical="center"/>
    </xf>
    <xf numFmtId="0" fontId="44" fillId="0" borderId="83" xfId="1" applyFont="1" applyBorder="1"/>
    <xf numFmtId="0" fontId="44" fillId="0" borderId="84" xfId="1" applyFont="1" applyBorder="1"/>
    <xf numFmtId="0" fontId="44" fillId="0" borderId="85" xfId="1" applyFont="1" applyBorder="1"/>
    <xf numFmtId="0" fontId="44" fillId="2" borderId="54" xfId="1" applyFont="1" applyFill="1" applyBorder="1" applyAlignment="1">
      <alignment vertical="center"/>
    </xf>
    <xf numFmtId="0" fontId="44" fillId="2" borderId="50" xfId="1" applyFont="1" applyFill="1" applyBorder="1" applyAlignment="1">
      <alignment horizontal="right" vertical="center"/>
    </xf>
    <xf numFmtId="0" fontId="42" fillId="0" borderId="44" xfId="0" applyFont="1" applyBorder="1">
      <alignment vertical="center"/>
    </xf>
    <xf numFmtId="3" fontId="42" fillId="0" borderId="65" xfId="0" applyNumberFormat="1" applyFont="1" applyBorder="1">
      <alignment vertical="center"/>
    </xf>
    <xf numFmtId="0" fontId="44" fillId="2" borderId="55" xfId="1" applyFont="1" applyFill="1" applyBorder="1" applyAlignment="1">
      <alignment vertical="center"/>
    </xf>
    <xf numFmtId="0" fontId="44" fillId="2" borderId="56" xfId="1" applyFont="1" applyFill="1" applyBorder="1" applyAlignment="1">
      <alignment vertical="center"/>
    </xf>
    <xf numFmtId="0" fontId="44" fillId="2" borderId="56" xfId="1" applyFont="1" applyFill="1" applyBorder="1" applyAlignment="1">
      <alignment horizontal="right" vertical="center"/>
    </xf>
    <xf numFmtId="0" fontId="42" fillId="0" borderId="50" xfId="0" applyFont="1" applyBorder="1">
      <alignment vertical="center"/>
    </xf>
    <xf numFmtId="3" fontId="42" fillId="0" borderId="53" xfId="0" applyNumberFormat="1" applyFont="1" applyBorder="1">
      <alignment vertical="center"/>
    </xf>
    <xf numFmtId="0" fontId="42" fillId="0" borderId="83" xfId="0" applyFont="1" applyBorder="1">
      <alignment vertical="center"/>
    </xf>
    <xf numFmtId="3" fontId="42" fillId="0" borderId="84" xfId="0" applyNumberFormat="1" applyFont="1" applyBorder="1">
      <alignment vertical="center"/>
    </xf>
    <xf numFmtId="0" fontId="44" fillId="2" borderId="32" xfId="1" applyFont="1" applyFill="1" applyBorder="1" applyAlignment="1">
      <alignment vertical="center"/>
    </xf>
    <xf numFmtId="0" fontId="44" fillId="2" borderId="32" xfId="1" applyFont="1" applyFill="1" applyBorder="1" applyAlignment="1">
      <alignment horizontal="right" vertical="center"/>
    </xf>
    <xf numFmtId="0" fontId="44" fillId="2" borderId="52" xfId="1" applyFont="1" applyFill="1" applyBorder="1" applyAlignment="1">
      <alignment vertical="center"/>
    </xf>
    <xf numFmtId="0" fontId="44" fillId="2" borderId="79" xfId="1" applyFont="1" applyFill="1" applyBorder="1" applyAlignment="1">
      <alignment vertical="center"/>
    </xf>
    <xf numFmtId="0" fontId="44" fillId="2" borderId="20" xfId="1" applyFont="1" applyFill="1" applyBorder="1" applyAlignment="1">
      <alignment vertical="center"/>
    </xf>
    <xf numFmtId="0" fontId="44" fillId="2" borderId="20" xfId="1" applyFont="1" applyFill="1" applyBorder="1" applyAlignment="1">
      <alignment horizontal="right" vertical="center"/>
    </xf>
    <xf numFmtId="0" fontId="42" fillId="0" borderId="144" xfId="0" applyFont="1" applyBorder="1">
      <alignment vertical="center"/>
    </xf>
    <xf numFmtId="0" fontId="42" fillId="0" borderId="0" xfId="0" applyFont="1" applyAlignment="1">
      <alignment vertical="center" wrapText="1"/>
    </xf>
    <xf numFmtId="0" fontId="44" fillId="2" borderId="66" xfId="1" applyFont="1" applyFill="1" applyBorder="1" applyAlignment="1">
      <alignment vertical="center"/>
    </xf>
    <xf numFmtId="0" fontId="44" fillId="2" borderId="106" xfId="1" applyFont="1" applyFill="1" applyBorder="1" applyAlignment="1">
      <alignment vertical="center"/>
    </xf>
    <xf numFmtId="0" fontId="44" fillId="2" borderId="66" xfId="1" applyFont="1" applyFill="1" applyBorder="1" applyAlignment="1">
      <alignment horizontal="right" vertical="center"/>
    </xf>
    <xf numFmtId="3" fontId="42" fillId="0" borderId="44" xfId="0" applyNumberFormat="1" applyFont="1" applyBorder="1">
      <alignment vertical="center"/>
    </xf>
    <xf numFmtId="3" fontId="42" fillId="0" borderId="83" xfId="0" applyNumberFormat="1" applyFont="1" applyBorder="1">
      <alignment vertical="center"/>
    </xf>
    <xf numFmtId="0" fontId="44" fillId="2" borderId="62" xfId="1" applyFont="1" applyFill="1" applyBorder="1" applyAlignment="1">
      <alignment vertical="center"/>
    </xf>
    <xf numFmtId="0" fontId="44" fillId="2" borderId="44" xfId="1" applyFont="1" applyFill="1" applyBorder="1" applyAlignment="1">
      <alignment vertical="center"/>
    </xf>
    <xf numFmtId="0" fontId="44" fillId="2" borderId="44" xfId="1" applyFont="1" applyFill="1" applyBorder="1" applyAlignment="1">
      <alignment horizontal="right" vertical="center"/>
    </xf>
    <xf numFmtId="0" fontId="42" fillId="0" borderId="68" xfId="0" applyFont="1" applyBorder="1">
      <alignment vertical="center"/>
    </xf>
    <xf numFmtId="0" fontId="42" fillId="0" borderId="71" xfId="0" applyFont="1" applyBorder="1">
      <alignment vertical="center"/>
    </xf>
    <xf numFmtId="193" fontId="17" fillId="2" borderId="0" xfId="1" applyNumberFormat="1" applyFont="1" applyFill="1" applyAlignment="1">
      <alignment horizontal="center" shrinkToFit="1"/>
    </xf>
    <xf numFmtId="0" fontId="17" fillId="2" borderId="0" xfId="1" applyFont="1" applyFill="1" applyAlignment="1">
      <alignment horizontal="center" shrinkToFit="1"/>
    </xf>
    <xf numFmtId="0" fontId="43" fillId="0" borderId="37" xfId="0" applyFont="1" applyBorder="1">
      <alignment vertical="center"/>
    </xf>
    <xf numFmtId="3" fontId="42" fillId="0" borderId="68" xfId="0" applyNumberFormat="1" applyFont="1" applyBorder="1">
      <alignment vertical="center"/>
    </xf>
    <xf numFmtId="0" fontId="42" fillId="0" borderId="31" xfId="0" applyFont="1" applyBorder="1" applyAlignment="1">
      <alignment horizontal="left" vertical="top" textRotation="45" wrapText="1"/>
    </xf>
    <xf numFmtId="0" fontId="43" fillId="0" borderId="15" xfId="0" applyFont="1" applyBorder="1">
      <alignment vertical="center"/>
    </xf>
    <xf numFmtId="0" fontId="42" fillId="0" borderId="33" xfId="0" applyFont="1" applyBorder="1" applyAlignment="1">
      <alignment horizontal="left" vertical="top" textRotation="45" wrapText="1"/>
    </xf>
    <xf numFmtId="0" fontId="43" fillId="0" borderId="14" xfId="0" applyFont="1" applyBorder="1">
      <alignment vertical="center"/>
    </xf>
    <xf numFmtId="0" fontId="42" fillId="0" borderId="162" xfId="0" applyFont="1" applyBorder="1" applyAlignment="1">
      <alignment horizontal="left" vertical="top" textRotation="45" wrapText="1"/>
    </xf>
    <xf numFmtId="0" fontId="42" fillId="0" borderId="163" xfId="0" applyFont="1" applyBorder="1" applyAlignment="1">
      <alignment horizontal="left" vertical="top" textRotation="45" wrapText="1"/>
    </xf>
    <xf numFmtId="0" fontId="42" fillId="0" borderId="164" xfId="0" applyFont="1" applyBorder="1" applyAlignment="1">
      <alignment horizontal="left" vertical="top" textRotation="45" wrapText="1"/>
    </xf>
    <xf numFmtId="0" fontId="43" fillId="0" borderId="165" xfId="0" applyFont="1" applyBorder="1">
      <alignment vertical="center"/>
    </xf>
    <xf numFmtId="0" fontId="43" fillId="0" borderId="166" xfId="0" applyFont="1" applyBorder="1">
      <alignment vertical="center"/>
    </xf>
    <xf numFmtId="0" fontId="43" fillId="0" borderId="167" xfId="0" applyFont="1" applyBorder="1">
      <alignment vertical="center"/>
    </xf>
    <xf numFmtId="0" fontId="44" fillId="0" borderId="133" xfId="0" applyFont="1" applyBorder="1">
      <alignment vertical="center"/>
    </xf>
    <xf numFmtId="0" fontId="44" fillId="0" borderId="139" xfId="0" applyFont="1" applyBorder="1">
      <alignment vertical="center"/>
    </xf>
    <xf numFmtId="0" fontId="44" fillId="0" borderId="85" xfId="0" applyFont="1" applyBorder="1">
      <alignment vertical="center"/>
    </xf>
    <xf numFmtId="0" fontId="42" fillId="0" borderId="2" xfId="0" applyFont="1" applyBorder="1">
      <alignment vertical="center"/>
    </xf>
    <xf numFmtId="0" fontId="42" fillId="0" borderId="3" xfId="0" applyFont="1" applyBorder="1">
      <alignment vertical="center"/>
    </xf>
    <xf numFmtId="0" fontId="42" fillId="0" borderId="4" xfId="0" applyFont="1" applyBorder="1">
      <alignment vertical="center"/>
    </xf>
    <xf numFmtId="0" fontId="42" fillId="0" borderId="57" xfId="0" applyFont="1" applyBorder="1">
      <alignment vertical="center"/>
    </xf>
    <xf numFmtId="0" fontId="42" fillId="0" borderId="177" xfId="0" applyFont="1" applyBorder="1">
      <alignment vertical="center"/>
    </xf>
    <xf numFmtId="0" fontId="42" fillId="0" borderId="58" xfId="0" applyFont="1" applyBorder="1">
      <alignment vertical="center"/>
    </xf>
    <xf numFmtId="0" fontId="11" fillId="2" borderId="70" xfId="1" applyFont="1" applyFill="1" applyBorder="1" applyAlignment="1">
      <alignment vertical="center"/>
    </xf>
    <xf numFmtId="0" fontId="11" fillId="2" borderId="68" xfId="1" applyFont="1" applyFill="1" applyBorder="1" applyAlignment="1">
      <alignment vertical="center"/>
    </xf>
    <xf numFmtId="0" fontId="11" fillId="2" borderId="68" xfId="1" applyFont="1" applyFill="1" applyBorder="1" applyAlignment="1">
      <alignment horizontal="right" vertical="center"/>
    </xf>
    <xf numFmtId="0" fontId="11" fillId="2" borderId="14" xfId="1" applyFont="1" applyFill="1" applyBorder="1" applyAlignment="1">
      <alignment vertical="center"/>
    </xf>
    <xf numFmtId="0" fontId="42" fillId="0" borderId="37" xfId="0" applyFont="1" applyBorder="1">
      <alignment vertical="center"/>
    </xf>
    <xf numFmtId="0" fontId="42" fillId="0" borderId="20" xfId="0" applyFont="1" applyBorder="1">
      <alignment vertical="center"/>
    </xf>
    <xf numFmtId="0" fontId="42" fillId="0" borderId="21" xfId="0" applyFont="1" applyBorder="1">
      <alignment vertical="center"/>
    </xf>
    <xf numFmtId="0" fontId="37" fillId="2" borderId="0" xfId="1" applyFont="1" applyFill="1" applyAlignment="1">
      <alignment vertical="center" wrapText="1"/>
    </xf>
    <xf numFmtId="0" fontId="45" fillId="2" borderId="0" xfId="1" applyFont="1" applyFill="1" applyAlignment="1">
      <alignment vertical="center"/>
    </xf>
    <xf numFmtId="0" fontId="45" fillId="2" borderId="0" xfId="1" applyFont="1" applyFill="1" applyAlignment="1">
      <alignment horizontal="left" vertical="center"/>
    </xf>
    <xf numFmtId="0" fontId="46" fillId="2" borderId="0" xfId="0" applyFont="1" applyFill="1">
      <alignment vertical="center"/>
    </xf>
    <xf numFmtId="0" fontId="47" fillId="2" borderId="0" xfId="1" applyFont="1" applyFill="1" applyAlignment="1">
      <alignment vertical="center" wrapText="1"/>
    </xf>
    <xf numFmtId="0" fontId="46" fillId="0" borderId="0" xfId="0" applyFont="1">
      <alignment vertical="center"/>
    </xf>
    <xf numFmtId="0" fontId="48" fillId="0" borderId="0" xfId="2" applyFont="1">
      <alignment vertical="center"/>
    </xf>
    <xf numFmtId="0" fontId="49" fillId="0" borderId="0" xfId="2" applyFont="1" applyAlignment="1">
      <alignment horizontal="distributed" vertical="center"/>
    </xf>
    <xf numFmtId="0" fontId="50" fillId="2" borderId="31" xfId="1" applyFont="1" applyFill="1" applyBorder="1" applyAlignment="1">
      <alignment horizontal="left" vertical="center"/>
    </xf>
    <xf numFmtId="0" fontId="2" fillId="2" borderId="32" xfId="1" applyFill="1" applyBorder="1"/>
    <xf numFmtId="0" fontId="50" fillId="2" borderId="18" xfId="1" applyFont="1" applyFill="1" applyBorder="1" applyAlignment="1">
      <alignment horizontal="left" vertical="center"/>
    </xf>
    <xf numFmtId="0" fontId="50" fillId="2" borderId="22" xfId="1" applyFont="1" applyFill="1" applyBorder="1" applyAlignment="1">
      <alignment horizontal="left" vertical="center"/>
    </xf>
    <xf numFmtId="0" fontId="2" fillId="2" borderId="20" xfId="1" applyFill="1" applyBorder="1"/>
    <xf numFmtId="0" fontId="46" fillId="0" borderId="173" xfId="0" applyFont="1" applyBorder="1">
      <alignment vertical="center"/>
    </xf>
    <xf numFmtId="0" fontId="46" fillId="2" borderId="69" xfId="0" applyFont="1" applyFill="1" applyBorder="1">
      <alignment vertical="center"/>
    </xf>
    <xf numFmtId="0" fontId="46" fillId="0" borderId="168" xfId="0" applyFont="1" applyBorder="1">
      <alignment vertical="center"/>
    </xf>
    <xf numFmtId="0" fontId="46" fillId="2" borderId="22" xfId="0" applyFont="1" applyFill="1" applyBorder="1">
      <alignment vertical="center"/>
    </xf>
    <xf numFmtId="0" fontId="11" fillId="2" borderId="18" xfId="0" applyFont="1" applyFill="1" applyBorder="1">
      <alignment vertical="center"/>
    </xf>
    <xf numFmtId="0" fontId="46" fillId="0" borderId="169" xfId="0" applyFont="1" applyBorder="1">
      <alignment vertical="center"/>
    </xf>
    <xf numFmtId="0" fontId="46" fillId="0" borderId="170" xfId="0" applyFont="1" applyBorder="1">
      <alignment vertical="center"/>
    </xf>
    <xf numFmtId="0" fontId="11" fillId="0" borderId="0" xfId="1" applyFont="1" applyAlignment="1">
      <alignment horizontal="left" vertical="center"/>
    </xf>
    <xf numFmtId="0" fontId="11" fillId="0" borderId="0" xfId="1" applyFont="1" applyAlignment="1">
      <alignment horizontal="right" vertical="center"/>
    </xf>
    <xf numFmtId="0" fontId="11" fillId="0" borderId="0" xfId="1" applyFont="1" applyAlignment="1">
      <alignment horizontal="center" vertical="center"/>
    </xf>
    <xf numFmtId="0" fontId="11" fillId="2" borderId="130" xfId="0" applyFont="1" applyFill="1" applyBorder="1">
      <alignment vertical="center"/>
    </xf>
    <xf numFmtId="0" fontId="11" fillId="0" borderId="37" xfId="1" applyFont="1" applyBorder="1" applyAlignment="1">
      <alignment horizontal="center" vertical="center"/>
    </xf>
    <xf numFmtId="0" fontId="52" fillId="0" borderId="0" xfId="8" applyFont="1">
      <alignment vertical="center"/>
    </xf>
    <xf numFmtId="0" fontId="2" fillId="0" borderId="0" xfId="8">
      <alignment vertical="center"/>
    </xf>
    <xf numFmtId="0" fontId="53" fillId="10" borderId="0" xfId="8" applyFont="1" applyFill="1">
      <alignment vertical="center"/>
    </xf>
    <xf numFmtId="0" fontId="2" fillId="10" borderId="0" xfId="8" applyFill="1">
      <alignment vertical="center"/>
    </xf>
    <xf numFmtId="0" fontId="56" fillId="0" borderId="0" xfId="8" applyFont="1">
      <alignment vertical="center"/>
    </xf>
    <xf numFmtId="0" fontId="14" fillId="10" borderId="37" xfId="1" applyFont="1" applyFill="1" applyBorder="1" applyAlignment="1">
      <alignment horizontal="center" vertical="center" wrapText="1"/>
    </xf>
    <xf numFmtId="180" fontId="13" fillId="10" borderId="37" xfId="1" applyNumberFormat="1" applyFont="1" applyFill="1" applyBorder="1" applyAlignment="1" applyProtection="1">
      <alignment horizontal="center" vertical="center" shrinkToFit="1"/>
      <protection locked="0"/>
    </xf>
    <xf numFmtId="0" fontId="13" fillId="10" borderId="37" xfId="1" applyFont="1" applyFill="1" applyBorder="1" applyAlignment="1">
      <alignment horizontal="center" vertical="center"/>
    </xf>
    <xf numFmtId="0" fontId="14" fillId="10" borderId="14" xfId="1" applyFont="1" applyFill="1" applyBorder="1" applyAlignment="1">
      <alignment horizontal="center" vertical="center" wrapText="1"/>
    </xf>
    <xf numFmtId="0" fontId="2" fillId="10" borderId="37" xfId="8" applyFill="1" applyBorder="1">
      <alignment vertical="center"/>
    </xf>
    <xf numFmtId="0" fontId="14" fillId="10" borderId="37" xfId="1" applyFont="1" applyFill="1" applyBorder="1" applyAlignment="1">
      <alignment horizontal="center" vertical="center"/>
    </xf>
    <xf numFmtId="0" fontId="2" fillId="10" borderId="37" xfId="8" applyFill="1" applyBorder="1" applyAlignment="1">
      <alignment horizontal="center" vertical="center"/>
    </xf>
    <xf numFmtId="0" fontId="6" fillId="10" borderId="37" xfId="1" applyFont="1" applyFill="1" applyBorder="1" applyAlignment="1">
      <alignment horizontal="center" vertical="center"/>
    </xf>
    <xf numFmtId="180" fontId="13" fillId="10" borderId="37" xfId="1" applyNumberFormat="1" applyFont="1" applyFill="1" applyBorder="1" applyAlignment="1" applyProtection="1">
      <alignment horizontal="center" vertical="center" shrinkToFit="1"/>
      <protection hidden="1"/>
    </xf>
    <xf numFmtId="0" fontId="14" fillId="10" borderId="0" xfId="1" applyFont="1" applyFill="1" applyAlignment="1">
      <alignment horizontal="center" vertical="center" wrapText="1"/>
    </xf>
    <xf numFmtId="0" fontId="11" fillId="10" borderId="37" xfId="1" applyFont="1" applyFill="1" applyBorder="1" applyAlignment="1">
      <alignment horizontal="left" vertical="center"/>
    </xf>
    <xf numFmtId="0" fontId="6" fillId="10" borderId="0" xfId="1" applyFont="1" applyFill="1" applyAlignment="1">
      <alignment horizontal="center" vertical="center"/>
    </xf>
    <xf numFmtId="180" fontId="13" fillId="10" borderId="0" xfId="1" applyNumberFormat="1" applyFont="1" applyFill="1" applyAlignment="1" applyProtection="1">
      <alignment horizontal="center" vertical="center" shrinkToFit="1"/>
      <protection hidden="1"/>
    </xf>
    <xf numFmtId="0" fontId="2" fillId="10" borderId="0" xfId="8" applyFill="1" applyAlignment="1">
      <alignment horizontal="center" vertical="center"/>
    </xf>
    <xf numFmtId="0" fontId="14" fillId="10" borderId="33" xfId="1" applyFont="1" applyFill="1" applyBorder="1" applyAlignment="1">
      <alignment horizontal="center" vertical="center" wrapText="1"/>
    </xf>
    <xf numFmtId="0" fontId="11" fillId="2" borderId="37" xfId="1" applyFont="1" applyFill="1" applyBorder="1" applyAlignment="1">
      <alignment horizontal="left" vertical="center"/>
    </xf>
    <xf numFmtId="0" fontId="2" fillId="0" borderId="37" xfId="8" applyBorder="1">
      <alignment vertical="center"/>
    </xf>
    <xf numFmtId="0" fontId="14" fillId="10" borderId="0" xfId="1" applyFont="1" applyFill="1" applyAlignment="1">
      <alignment horizontal="center" vertical="center"/>
    </xf>
    <xf numFmtId="9" fontId="2" fillId="0" borderId="37" xfId="8" applyNumberFormat="1" applyBorder="1" applyAlignment="1">
      <alignment horizontal="right" vertical="center"/>
    </xf>
    <xf numFmtId="0" fontId="57" fillId="0" borderId="0" xfId="8" applyFont="1">
      <alignment vertical="center"/>
    </xf>
    <xf numFmtId="0" fontId="57" fillId="10" borderId="0" xfId="8" applyFont="1" applyFill="1">
      <alignment vertical="center"/>
    </xf>
    <xf numFmtId="0" fontId="11" fillId="2" borderId="37" xfId="1" applyFont="1" applyFill="1" applyBorder="1" applyAlignment="1">
      <alignment horizontal="left" vertical="center" wrapText="1"/>
    </xf>
    <xf numFmtId="0" fontId="58" fillId="0" borderId="37" xfId="8" applyFont="1" applyBorder="1">
      <alignment vertical="center"/>
    </xf>
    <xf numFmtId="0" fontId="11" fillId="10" borderId="37" xfId="1" applyFont="1" applyFill="1" applyBorder="1" applyAlignment="1">
      <alignment horizontal="left" vertical="center" wrapText="1"/>
    </xf>
    <xf numFmtId="0" fontId="58" fillId="10" borderId="37" xfId="8" applyFont="1" applyFill="1" applyBorder="1">
      <alignment vertical="center"/>
    </xf>
    <xf numFmtId="0" fontId="53" fillId="0" borderId="0" xfId="8" applyFont="1">
      <alignment vertical="center"/>
    </xf>
    <xf numFmtId="0" fontId="11" fillId="0" borderId="37" xfId="1" applyFont="1" applyBorder="1" applyAlignment="1">
      <alignment horizontal="left" vertical="center"/>
    </xf>
    <xf numFmtId="0" fontId="11" fillId="0" borderId="37" xfId="1" applyFont="1" applyBorder="1" applyAlignment="1">
      <alignment horizontal="left" vertical="center" wrapText="1"/>
    </xf>
    <xf numFmtId="0" fontId="30" fillId="0" borderId="0" xfId="0" applyFont="1" applyAlignment="1">
      <alignment horizontal="left" vertical="center" wrapText="1"/>
    </xf>
    <xf numFmtId="0" fontId="30" fillId="0" borderId="33" xfId="0" applyFont="1" applyBorder="1" applyAlignment="1">
      <alignment horizontal="center" vertical="center"/>
    </xf>
    <xf numFmtId="190" fontId="30" fillId="0" borderId="0" xfId="6" applyNumberFormat="1" applyFont="1" applyAlignment="1">
      <alignment horizontal="center" vertical="center" wrapText="1"/>
    </xf>
    <xf numFmtId="0" fontId="32" fillId="0" borderId="14" xfId="0" applyFont="1" applyBorder="1" applyAlignment="1">
      <alignment horizontal="center" vertical="center"/>
    </xf>
    <xf numFmtId="0" fontId="30" fillId="0" borderId="32" xfId="0" applyFont="1" applyBorder="1" applyAlignment="1">
      <alignment vertical="center" wrapText="1"/>
    </xf>
    <xf numFmtId="0" fontId="0" fillId="0" borderId="0" xfId="0" applyAlignment="1">
      <alignment horizontal="left"/>
    </xf>
    <xf numFmtId="0" fontId="0" fillId="0" borderId="0" xfId="0" applyAlignment="1"/>
    <xf numFmtId="3" fontId="27" fillId="0" borderId="61" xfId="8" applyNumberFormat="1" applyFont="1" applyBorder="1" applyAlignment="1">
      <alignment vertical="center" shrinkToFit="1"/>
    </xf>
    <xf numFmtId="195" fontId="27" fillId="0" borderId="61" xfId="8" applyNumberFormat="1" applyFont="1" applyBorder="1" applyAlignment="1">
      <alignment horizontal="center" vertical="center" wrapText="1"/>
    </xf>
    <xf numFmtId="203" fontId="27" fillId="0" borderId="61" xfId="8" applyNumberFormat="1" applyFont="1" applyBorder="1" applyAlignment="1">
      <alignment horizontal="center" vertical="center" wrapText="1"/>
    </xf>
    <xf numFmtId="188" fontId="29" fillId="0" borderId="0" xfId="0" applyNumberFormat="1" applyFont="1">
      <alignment vertical="center"/>
    </xf>
    <xf numFmtId="188" fontId="20" fillId="0" borderId="0" xfId="0" applyNumberFormat="1" applyFont="1">
      <alignment vertical="center"/>
    </xf>
    <xf numFmtId="0" fontId="30" fillId="0" borderId="32" xfId="0" applyFont="1" applyBorder="1">
      <alignment vertical="center"/>
    </xf>
    <xf numFmtId="0" fontId="30" fillId="0" borderId="33" xfId="0" applyFont="1" applyBorder="1">
      <alignment vertical="center"/>
    </xf>
    <xf numFmtId="0" fontId="30" fillId="0" borderId="17" xfId="0" applyFont="1" applyBorder="1">
      <alignment vertical="center"/>
    </xf>
    <xf numFmtId="0" fontId="30" fillId="0" borderId="20" xfId="0" applyFont="1" applyBorder="1" applyAlignment="1">
      <alignment vertical="center" wrapText="1"/>
    </xf>
    <xf numFmtId="0" fontId="30" fillId="0" borderId="20" xfId="0" quotePrefix="1" applyFont="1" applyBorder="1" applyAlignment="1">
      <alignment vertical="center" wrapText="1"/>
    </xf>
    <xf numFmtId="0" fontId="30" fillId="0" borderId="0" xfId="0" applyFont="1" applyAlignment="1">
      <alignment vertical="center" wrapText="1"/>
    </xf>
    <xf numFmtId="0" fontId="30" fillId="0" borderId="0" xfId="0" quotePrefix="1" applyFont="1" applyAlignment="1">
      <alignment vertical="center" wrapText="1"/>
    </xf>
    <xf numFmtId="0" fontId="30" fillId="0" borderId="0" xfId="0" applyFont="1" applyAlignment="1">
      <alignment horizontal="left" vertical="top" wrapText="1"/>
    </xf>
    <xf numFmtId="0" fontId="20" fillId="0" borderId="0" xfId="0" applyFont="1" applyAlignment="1">
      <alignment vertical="center" wrapText="1"/>
    </xf>
    <xf numFmtId="0" fontId="31" fillId="0" borderId="32" xfId="0" applyFont="1" applyBorder="1" applyAlignment="1">
      <alignment wrapText="1"/>
    </xf>
    <xf numFmtId="0" fontId="30" fillId="0" borderId="0" xfId="0" applyFont="1" applyAlignment="1">
      <alignment horizontal="distributed" vertical="center"/>
    </xf>
    <xf numFmtId="0" fontId="30" fillId="0" borderId="0" xfId="0" applyFont="1" applyAlignment="1">
      <alignment horizontal="right" vertical="center"/>
    </xf>
    <xf numFmtId="0" fontId="20" fillId="0" borderId="0" xfId="0" applyFont="1">
      <alignment vertical="center"/>
    </xf>
    <xf numFmtId="0" fontId="30" fillId="0" borderId="15" xfId="0" applyFont="1" applyBorder="1" applyAlignment="1">
      <alignment vertical="center" wrapText="1"/>
    </xf>
    <xf numFmtId="0" fontId="32" fillId="0" borderId="14" xfId="0" applyFont="1" applyBorder="1" applyAlignment="1">
      <alignment vertical="center" wrapText="1"/>
    </xf>
    <xf numFmtId="0" fontId="20" fillId="0" borderId="37" xfId="0" applyFont="1" applyBorder="1">
      <alignment vertical="center"/>
    </xf>
    <xf numFmtId="0" fontId="20" fillId="0" borderId="0" xfId="0" applyFont="1" applyAlignment="1">
      <alignment horizontal="center" vertical="center"/>
    </xf>
    <xf numFmtId="3" fontId="30" fillId="0" borderId="32" xfId="0" applyNumberFormat="1" applyFont="1" applyBorder="1" applyAlignment="1">
      <alignment vertical="center" wrapText="1"/>
    </xf>
    <xf numFmtId="3" fontId="30" fillId="0" borderId="33" xfId="0" applyNumberFormat="1" applyFont="1" applyBorder="1" applyAlignment="1">
      <alignment vertical="center" wrapText="1"/>
    </xf>
    <xf numFmtId="0" fontId="31" fillId="0" borderId="20" xfId="0" applyFont="1" applyBorder="1">
      <alignment vertical="center"/>
    </xf>
    <xf numFmtId="0" fontId="30" fillId="0" borderId="32" xfId="0" applyFont="1" applyBorder="1" applyAlignment="1">
      <alignment horizontal="center" vertical="center"/>
    </xf>
    <xf numFmtId="0" fontId="30" fillId="0" borderId="14" xfId="0" applyFont="1" applyBorder="1" applyAlignment="1">
      <alignment vertical="center" wrapText="1"/>
    </xf>
    <xf numFmtId="190" fontId="30" fillId="0" borderId="0" xfId="0" applyNumberFormat="1" applyFont="1" applyAlignment="1">
      <alignment horizontal="center" vertical="center" wrapText="1"/>
    </xf>
    <xf numFmtId="0" fontId="11" fillId="2" borderId="111" xfId="0" applyFont="1" applyFill="1" applyBorder="1" applyAlignment="1">
      <alignment horizontal="left" vertical="center"/>
    </xf>
    <xf numFmtId="0" fontId="11" fillId="2" borderId="66" xfId="0" applyFont="1" applyFill="1" applyBorder="1" applyAlignment="1">
      <alignment horizontal="left" vertical="center"/>
    </xf>
    <xf numFmtId="0" fontId="11" fillId="2" borderId="141" xfId="0" applyFont="1" applyFill="1" applyBorder="1" applyAlignment="1">
      <alignment horizontal="left" vertical="center"/>
    </xf>
    <xf numFmtId="187" fontId="19" fillId="2" borderId="145" xfId="0" applyNumberFormat="1" applyFont="1" applyFill="1" applyBorder="1" applyAlignment="1">
      <alignment horizontal="center" vertical="center"/>
    </xf>
    <xf numFmtId="0" fontId="11" fillId="2" borderId="31" xfId="1" applyFont="1" applyFill="1" applyBorder="1" applyAlignment="1">
      <alignment horizontal="left" vertical="center"/>
    </xf>
    <xf numFmtId="0" fontId="11" fillId="2" borderId="32" xfId="1" applyFont="1" applyFill="1" applyBorder="1" applyAlignment="1">
      <alignment horizontal="left" vertical="center"/>
    </xf>
    <xf numFmtId="0" fontId="11" fillId="2" borderId="33" xfId="1" applyFont="1" applyFill="1" applyBorder="1" applyAlignment="1">
      <alignment horizontal="left" vertical="center"/>
    </xf>
    <xf numFmtId="186" fontId="19" fillId="0" borderId="31" xfId="1" applyNumberFormat="1" applyFont="1" applyBorder="1" applyAlignment="1">
      <alignment horizontal="center" vertical="center" shrinkToFit="1"/>
    </xf>
    <xf numFmtId="186" fontId="19" fillId="0" borderId="32" xfId="1" applyNumberFormat="1" applyFont="1" applyBorder="1" applyAlignment="1">
      <alignment horizontal="center" vertical="center" shrinkToFit="1"/>
    </xf>
    <xf numFmtId="186" fontId="19" fillId="0" borderId="33" xfId="1" applyNumberFormat="1" applyFont="1" applyBorder="1" applyAlignment="1">
      <alignment horizontal="center" vertical="center" shrinkToFit="1"/>
    </xf>
    <xf numFmtId="0" fontId="11" fillId="0" borderId="15" xfId="1" applyFont="1" applyBorder="1" applyAlignment="1">
      <alignment horizontal="left" vertical="center"/>
    </xf>
    <xf numFmtId="0" fontId="11" fillId="0" borderId="13" xfId="1" applyFont="1" applyBorder="1" applyAlignment="1">
      <alignment horizontal="left" vertical="center"/>
    </xf>
    <xf numFmtId="0" fontId="11" fillId="0" borderId="14" xfId="1" applyFont="1" applyBorder="1" applyAlignment="1">
      <alignment horizontal="left" vertical="center"/>
    </xf>
    <xf numFmtId="186" fontId="19" fillId="0" borderId="15" xfId="1" applyNumberFormat="1" applyFont="1" applyBorder="1" applyAlignment="1">
      <alignment horizontal="center" vertical="center" shrinkToFit="1"/>
    </xf>
    <xf numFmtId="186" fontId="19" fillId="0" borderId="13" xfId="1" applyNumberFormat="1" applyFont="1" applyBorder="1" applyAlignment="1">
      <alignment horizontal="center" vertical="center" shrinkToFit="1"/>
    </xf>
    <xf numFmtId="186" fontId="19" fillId="0" borderId="14" xfId="1" applyNumberFormat="1" applyFont="1" applyBorder="1" applyAlignment="1">
      <alignment horizontal="center" vertical="center" shrinkToFit="1"/>
    </xf>
    <xf numFmtId="0" fontId="11" fillId="0" borderId="31" xfId="1" applyFont="1" applyBorder="1" applyAlignment="1">
      <alignment horizontal="left" vertical="center"/>
    </xf>
    <xf numFmtId="0" fontId="11" fillId="0" borderId="32" xfId="1" applyFont="1" applyBorder="1" applyAlignment="1">
      <alignment horizontal="left" vertical="center"/>
    </xf>
    <xf numFmtId="0" fontId="11" fillId="0" borderId="33" xfId="1" applyFont="1" applyBorder="1" applyAlignment="1">
      <alignment horizontal="left" vertical="center"/>
    </xf>
    <xf numFmtId="0" fontId="11" fillId="2" borderId="15" xfId="1" applyFont="1" applyFill="1" applyBorder="1" applyAlignment="1">
      <alignment horizontal="left" vertical="center"/>
    </xf>
    <xf numFmtId="0" fontId="11" fillId="2" borderId="13" xfId="1" applyFont="1" applyFill="1" applyBorder="1" applyAlignment="1">
      <alignment horizontal="left" vertical="center"/>
    </xf>
    <xf numFmtId="0" fontId="11" fillId="2" borderId="14" xfId="1" applyFont="1" applyFill="1" applyBorder="1" applyAlignment="1">
      <alignment horizontal="left" vertical="center"/>
    </xf>
    <xf numFmtId="38" fontId="19" fillId="5" borderId="15" xfId="5" applyFont="1" applyFill="1" applyBorder="1" applyAlignment="1" applyProtection="1">
      <alignment horizontal="center" vertical="center" shrinkToFit="1"/>
    </xf>
    <xf numFmtId="38" fontId="19" fillId="5" borderId="13" xfId="5" applyFont="1" applyFill="1" applyBorder="1" applyAlignment="1" applyProtection="1">
      <alignment horizontal="center" vertical="center" shrinkToFit="1"/>
    </xf>
    <xf numFmtId="38" fontId="19" fillId="5" borderId="14" xfId="5" applyFont="1" applyFill="1" applyBorder="1" applyAlignment="1" applyProtection="1">
      <alignment horizontal="center" vertical="center" shrinkToFit="1"/>
    </xf>
    <xf numFmtId="38" fontId="19" fillId="0" borderId="15" xfId="5" applyFont="1" applyFill="1" applyBorder="1" applyAlignment="1" applyProtection="1">
      <alignment horizontal="center" vertical="center" shrinkToFit="1"/>
    </xf>
    <xf numFmtId="38" fontId="19" fillId="0" borderId="13" xfId="5" applyFont="1" applyFill="1" applyBorder="1" applyAlignment="1" applyProtection="1">
      <alignment horizontal="center" vertical="center" shrinkToFit="1"/>
    </xf>
    <xf numFmtId="38" fontId="19" fillId="0" borderId="14" xfId="5" applyFont="1" applyFill="1" applyBorder="1" applyAlignment="1" applyProtection="1">
      <alignment horizontal="center" vertical="center" shrinkToFit="1"/>
    </xf>
    <xf numFmtId="3" fontId="17" fillId="0" borderId="75" xfId="1" applyNumberFormat="1" applyFont="1" applyBorder="1" applyAlignment="1">
      <alignment horizontal="center" vertical="center" shrinkToFit="1"/>
    </xf>
    <xf numFmtId="3" fontId="17" fillId="0" borderId="76" xfId="1" applyNumberFormat="1" applyFont="1" applyBorder="1" applyAlignment="1">
      <alignment horizontal="center" vertical="center" shrinkToFit="1"/>
    </xf>
    <xf numFmtId="3" fontId="17" fillId="0" borderId="77" xfId="1" applyNumberFormat="1" applyFont="1" applyBorder="1" applyAlignment="1">
      <alignment horizontal="center" vertical="center" shrinkToFit="1"/>
    </xf>
    <xf numFmtId="0" fontId="11" fillId="2" borderId="15" xfId="1" applyFont="1" applyFill="1" applyBorder="1" applyAlignment="1">
      <alignment horizontal="left" vertical="center" shrinkToFit="1"/>
    </xf>
    <xf numFmtId="0" fontId="11" fillId="2" borderId="13" xfId="1" applyFont="1" applyFill="1" applyBorder="1" applyAlignment="1">
      <alignment horizontal="left" vertical="center" shrinkToFit="1"/>
    </xf>
    <xf numFmtId="0" fontId="14" fillId="2" borderId="37" xfId="1" applyFont="1" applyFill="1" applyBorder="1" applyAlignment="1">
      <alignment horizontal="center" vertical="center" textRotation="255" wrapText="1"/>
    </xf>
    <xf numFmtId="0" fontId="16" fillId="2" borderId="45" xfId="1" applyFont="1" applyFill="1" applyBorder="1" applyAlignment="1" applyProtection="1">
      <alignment horizontal="center" vertical="center" shrinkToFit="1"/>
      <protection locked="0"/>
    </xf>
    <xf numFmtId="0" fontId="16" fillId="2" borderId="46" xfId="1" applyFont="1" applyFill="1" applyBorder="1" applyAlignment="1" applyProtection="1">
      <alignment horizontal="center" vertical="center" shrinkToFit="1"/>
      <protection locked="0"/>
    </xf>
    <xf numFmtId="3" fontId="17" fillId="0" borderId="64" xfId="1" applyNumberFormat="1" applyFont="1" applyBorder="1" applyAlignment="1">
      <alignment horizontal="center" vertical="center" shrinkToFit="1"/>
    </xf>
    <xf numFmtId="3" fontId="17" fillId="0" borderId="44" xfId="1" applyNumberFormat="1" applyFont="1" applyBorder="1" applyAlignment="1">
      <alignment horizontal="center" vertical="center" shrinkToFit="1"/>
    </xf>
    <xf numFmtId="3" fontId="17" fillId="0" borderId="65" xfId="1" applyNumberFormat="1" applyFont="1" applyBorder="1" applyAlignment="1">
      <alignment horizontal="center" vertical="center" shrinkToFit="1"/>
    </xf>
    <xf numFmtId="0" fontId="16" fillId="2" borderId="51" xfId="1" applyFont="1" applyFill="1" applyBorder="1" applyAlignment="1" applyProtection="1">
      <alignment horizontal="center" vertical="center" shrinkToFit="1"/>
      <protection locked="0"/>
    </xf>
    <xf numFmtId="0" fontId="16" fillId="2" borderId="52" xfId="1" applyFont="1" applyFill="1" applyBorder="1" applyAlignment="1" applyProtection="1">
      <alignment horizontal="center" vertical="center" shrinkToFit="1"/>
      <protection locked="0"/>
    </xf>
    <xf numFmtId="3" fontId="17" fillId="0" borderId="78" xfId="1" applyNumberFormat="1" applyFont="1" applyBorder="1" applyAlignment="1">
      <alignment horizontal="center" vertical="center" shrinkToFit="1"/>
    </xf>
    <xf numFmtId="3" fontId="17" fillId="0" borderId="68" xfId="1" applyNumberFormat="1" applyFont="1" applyBorder="1" applyAlignment="1">
      <alignment horizontal="center" vertical="center" shrinkToFit="1"/>
    </xf>
    <xf numFmtId="3" fontId="17" fillId="0" borderId="71" xfId="1" applyNumberFormat="1" applyFont="1" applyBorder="1" applyAlignment="1">
      <alignment horizontal="center" vertical="center" shrinkToFit="1"/>
    </xf>
    <xf numFmtId="3" fontId="17" fillId="0" borderId="80" xfId="1" applyNumberFormat="1" applyFont="1" applyBorder="1" applyAlignment="1">
      <alignment horizontal="center" vertical="center" shrinkToFit="1"/>
    </xf>
    <xf numFmtId="3" fontId="17" fillId="0" borderId="67" xfId="1" applyNumberFormat="1" applyFont="1" applyBorder="1" applyAlignment="1">
      <alignment horizontal="center" vertical="center" shrinkToFit="1"/>
    </xf>
    <xf numFmtId="3" fontId="17" fillId="0" borderId="81" xfId="1" applyNumberFormat="1" applyFont="1" applyBorder="1" applyAlignment="1">
      <alignment horizontal="center" vertical="center" shrinkToFit="1"/>
    </xf>
    <xf numFmtId="0" fontId="11" fillId="2" borderId="6" xfId="1" applyFont="1" applyFill="1" applyBorder="1" applyAlignment="1">
      <alignment horizontal="right" vertical="center" shrinkToFit="1"/>
    </xf>
    <xf numFmtId="0" fontId="11" fillId="2" borderId="7" xfId="1" applyFont="1" applyFill="1" applyBorder="1" applyAlignment="1">
      <alignment horizontal="right" vertical="center" shrinkToFit="1"/>
    </xf>
    <xf numFmtId="0" fontId="11" fillId="2" borderId="37" xfId="1" applyFont="1" applyFill="1" applyBorder="1" applyAlignment="1">
      <alignment horizontal="center" vertical="center" textRotation="255"/>
    </xf>
    <xf numFmtId="0" fontId="14" fillId="2" borderId="37" xfId="1" applyFont="1" applyFill="1" applyBorder="1" applyAlignment="1">
      <alignment horizontal="center" vertical="center" textRotation="255"/>
    </xf>
    <xf numFmtId="3" fontId="17" fillId="0" borderId="54" xfId="1" quotePrefix="1" applyNumberFormat="1" applyFont="1" applyBorder="1" applyAlignment="1">
      <alignment horizontal="center" vertical="center" wrapText="1" shrinkToFit="1"/>
    </xf>
    <xf numFmtId="3" fontId="17" fillId="0" borderId="50" xfId="1" quotePrefix="1" applyNumberFormat="1" applyFont="1" applyBorder="1" applyAlignment="1">
      <alignment horizontal="center" vertical="center" wrapText="1" shrinkToFit="1"/>
    </xf>
    <xf numFmtId="3" fontId="17" fillId="0" borderId="53" xfId="1" quotePrefix="1" applyNumberFormat="1" applyFont="1" applyBorder="1" applyAlignment="1">
      <alignment horizontal="center" vertical="center" wrapText="1" shrinkToFit="1"/>
    </xf>
    <xf numFmtId="3" fontId="17" fillId="0" borderId="62" xfId="1" applyNumberFormat="1" applyFont="1" applyBorder="1" applyAlignment="1">
      <alignment horizontal="center" vertical="center" shrinkToFit="1"/>
    </xf>
    <xf numFmtId="0" fontId="11" fillId="2" borderId="66" xfId="1" applyFont="1" applyFill="1" applyBorder="1" applyAlignment="1">
      <alignment vertical="center" wrapText="1" shrinkToFit="1"/>
    </xf>
    <xf numFmtId="0" fontId="16" fillId="2" borderId="10" xfId="1" applyFont="1" applyFill="1" applyBorder="1" applyAlignment="1" applyProtection="1">
      <alignment horizontal="center" vertical="center"/>
      <protection locked="0"/>
    </xf>
    <xf numFmtId="0" fontId="16" fillId="2" borderId="11" xfId="1" applyFont="1" applyFill="1" applyBorder="1" applyAlignment="1" applyProtection="1">
      <alignment horizontal="center" vertical="center"/>
      <protection locked="0"/>
    </xf>
    <xf numFmtId="3" fontId="17" fillId="5" borderId="66" xfId="1" applyNumberFormat="1" applyFont="1" applyFill="1" applyBorder="1" applyAlignment="1">
      <alignment horizontal="center" vertical="center" shrinkToFit="1"/>
    </xf>
    <xf numFmtId="3" fontId="17" fillId="5" borderId="54" xfId="1" applyNumberFormat="1" applyFont="1" applyFill="1" applyBorder="1" applyAlignment="1">
      <alignment horizontal="center" vertical="center" shrinkToFit="1"/>
    </xf>
    <xf numFmtId="3" fontId="17" fillId="5" borderId="50" xfId="1" applyNumberFormat="1" applyFont="1" applyFill="1" applyBorder="1" applyAlignment="1">
      <alignment horizontal="center" vertical="center" shrinkToFit="1"/>
    </xf>
    <xf numFmtId="3" fontId="17" fillId="5" borderId="53" xfId="1" applyNumberFormat="1" applyFont="1" applyFill="1" applyBorder="1" applyAlignment="1">
      <alignment horizontal="center" vertical="center" shrinkToFit="1"/>
    </xf>
    <xf numFmtId="0" fontId="18" fillId="2" borderId="61" xfId="1" applyFont="1" applyFill="1" applyBorder="1" applyAlignment="1">
      <alignment horizontal="center" vertical="center" textRotation="255" wrapText="1"/>
    </xf>
    <xf numFmtId="0" fontId="18" fillId="2" borderId="69" xfId="1" applyFont="1" applyFill="1" applyBorder="1" applyAlignment="1">
      <alignment horizontal="center" vertical="center" textRotation="255" wrapText="1"/>
    </xf>
    <xf numFmtId="0" fontId="11" fillId="0" borderId="62" xfId="1" applyFont="1" applyBorder="1" applyAlignment="1">
      <alignment horizontal="left" vertical="center" wrapText="1" shrinkToFit="1"/>
    </xf>
    <xf numFmtId="0" fontId="11" fillId="0" borderId="44" xfId="1" applyFont="1" applyBorder="1" applyAlignment="1">
      <alignment horizontal="left" vertical="center" wrapText="1" shrinkToFit="1"/>
    </xf>
    <xf numFmtId="0" fontId="11" fillId="0" borderId="63" xfId="1" applyFont="1" applyBorder="1" applyAlignment="1">
      <alignment horizontal="left" vertical="center" wrapText="1" shrinkToFit="1"/>
    </xf>
    <xf numFmtId="0" fontId="16" fillId="2" borderId="45" xfId="1" applyFont="1" applyFill="1" applyBorder="1" applyAlignment="1" applyProtection="1">
      <alignment horizontal="center" vertical="center"/>
      <protection locked="0"/>
    </xf>
    <xf numFmtId="0" fontId="16" fillId="2" borderId="46" xfId="1" applyFont="1" applyFill="1" applyBorder="1" applyAlignment="1" applyProtection="1">
      <alignment horizontal="center" vertical="center"/>
      <protection locked="0"/>
    </xf>
    <xf numFmtId="3" fontId="17" fillId="5" borderId="64" xfId="1" applyNumberFormat="1" applyFont="1" applyFill="1" applyBorder="1" applyAlignment="1">
      <alignment horizontal="center" vertical="center" shrinkToFit="1"/>
    </xf>
    <xf numFmtId="3" fontId="17" fillId="5" borderId="44" xfId="1" applyNumberFormat="1" applyFont="1" applyFill="1" applyBorder="1" applyAlignment="1">
      <alignment horizontal="center" vertical="center" shrinkToFit="1"/>
    </xf>
    <xf numFmtId="3" fontId="17" fillId="5" borderId="65" xfId="1" applyNumberFormat="1" applyFont="1" applyFill="1" applyBorder="1" applyAlignment="1">
      <alignment horizontal="center" vertical="center" shrinkToFit="1"/>
    </xf>
    <xf numFmtId="3" fontId="17" fillId="5" borderId="62" xfId="1" applyNumberFormat="1" applyFont="1" applyFill="1" applyBorder="1" applyAlignment="1">
      <alignment horizontal="center" vertical="center" shrinkToFit="1"/>
    </xf>
    <xf numFmtId="0" fontId="11" fillId="2" borderId="55" xfId="1" applyFont="1" applyFill="1" applyBorder="1" applyAlignment="1">
      <alignment horizontal="left" vertical="center" wrapText="1" shrinkToFit="1"/>
    </xf>
    <xf numFmtId="0" fontId="11" fillId="2" borderId="56" xfId="1" applyFont="1" applyFill="1" applyBorder="1" applyAlignment="1">
      <alignment horizontal="left" vertical="center" wrapText="1" shrinkToFit="1"/>
    </xf>
    <xf numFmtId="0" fontId="11" fillId="2" borderId="79" xfId="1" applyFont="1" applyFill="1" applyBorder="1" applyAlignment="1">
      <alignment horizontal="left" vertical="center" wrapText="1" shrinkToFit="1"/>
    </xf>
    <xf numFmtId="0" fontId="16" fillId="2" borderId="59" xfId="1" applyFont="1" applyFill="1" applyBorder="1" applyAlignment="1" applyProtection="1">
      <alignment horizontal="center" vertical="center"/>
      <protection locked="0"/>
    </xf>
    <xf numFmtId="0" fontId="16" fillId="2" borderId="79" xfId="1" applyFont="1" applyFill="1" applyBorder="1" applyAlignment="1" applyProtection="1">
      <alignment horizontal="center" vertical="center"/>
      <protection locked="0"/>
    </xf>
    <xf numFmtId="3" fontId="11" fillId="2" borderId="70" xfId="1" applyNumberFormat="1" applyFont="1" applyFill="1" applyBorder="1" applyAlignment="1">
      <alignment horizontal="right" vertical="center" shrinkToFit="1"/>
    </xf>
    <xf numFmtId="3" fontId="11" fillId="2" borderId="68" xfId="1" applyNumberFormat="1" applyFont="1" applyFill="1" applyBorder="1" applyAlignment="1">
      <alignment horizontal="right" vertical="center" shrinkToFit="1"/>
    </xf>
    <xf numFmtId="3" fontId="11" fillId="2" borderId="71" xfId="1" applyNumberFormat="1" applyFont="1" applyFill="1" applyBorder="1" applyAlignment="1">
      <alignment horizontal="right" vertical="center" shrinkToFit="1"/>
    </xf>
    <xf numFmtId="3" fontId="17" fillId="5" borderId="72" xfId="1" applyNumberFormat="1" applyFont="1" applyFill="1" applyBorder="1" applyAlignment="1">
      <alignment horizontal="center" vertical="center" shrinkToFit="1"/>
    </xf>
    <xf numFmtId="3" fontId="17" fillId="5" borderId="73" xfId="1" applyNumberFormat="1" applyFont="1" applyFill="1" applyBorder="1" applyAlignment="1">
      <alignment horizontal="center" vertical="center" shrinkToFit="1"/>
    </xf>
    <xf numFmtId="3" fontId="17" fillId="5" borderId="74" xfId="1" applyNumberFormat="1" applyFont="1" applyFill="1" applyBorder="1" applyAlignment="1">
      <alignment horizontal="center" vertical="center" shrinkToFit="1"/>
    </xf>
    <xf numFmtId="3" fontId="11" fillId="2" borderId="22" xfId="1" applyNumberFormat="1" applyFont="1" applyFill="1" applyBorder="1" applyAlignment="1">
      <alignment horizontal="right" vertical="center" shrinkToFit="1"/>
    </xf>
    <xf numFmtId="3" fontId="11" fillId="2" borderId="20" xfId="1" applyNumberFormat="1" applyFont="1" applyFill="1" applyBorder="1" applyAlignment="1">
      <alignment horizontal="right" vertical="center" shrinkToFit="1"/>
    </xf>
    <xf numFmtId="3" fontId="11" fillId="2" borderId="0" xfId="1" applyNumberFormat="1" applyFont="1" applyFill="1" applyAlignment="1">
      <alignment horizontal="right" vertical="center" shrinkToFit="1"/>
    </xf>
    <xf numFmtId="3" fontId="11" fillId="2" borderId="11" xfId="1" applyNumberFormat="1" applyFont="1" applyFill="1" applyBorder="1" applyAlignment="1">
      <alignment horizontal="right" vertical="center" shrinkToFit="1"/>
    </xf>
    <xf numFmtId="3" fontId="17" fillId="5" borderId="19" xfId="1" applyNumberFormat="1" applyFont="1" applyFill="1" applyBorder="1" applyAlignment="1">
      <alignment horizontal="center" vertical="center" shrinkToFit="1"/>
    </xf>
    <xf numFmtId="3" fontId="17" fillId="5" borderId="20" xfId="1" applyNumberFormat="1" applyFont="1" applyFill="1" applyBorder="1" applyAlignment="1">
      <alignment horizontal="center" vertical="center" shrinkToFit="1"/>
    </xf>
    <xf numFmtId="3" fontId="17" fillId="5" borderId="22" xfId="1" applyNumberFormat="1" applyFont="1" applyFill="1" applyBorder="1" applyAlignment="1">
      <alignment horizontal="center" vertical="center" shrinkToFit="1"/>
    </xf>
    <xf numFmtId="3" fontId="17" fillId="5" borderId="21" xfId="1" applyNumberFormat="1" applyFont="1" applyFill="1" applyBorder="1" applyAlignment="1">
      <alignment horizontal="center" vertical="center" shrinkToFit="1"/>
    </xf>
    <xf numFmtId="3" fontId="17" fillId="0" borderId="22" xfId="1" applyNumberFormat="1" applyFont="1" applyBorder="1" applyAlignment="1">
      <alignment horizontal="center" vertical="center" shrinkToFit="1"/>
    </xf>
    <xf numFmtId="3" fontId="17" fillId="0" borderId="20" xfId="1" applyNumberFormat="1" applyFont="1" applyBorder="1" applyAlignment="1">
      <alignment horizontal="center" vertical="center" shrinkToFit="1"/>
    </xf>
    <xf numFmtId="3" fontId="17" fillId="0" borderId="21" xfId="1" applyNumberFormat="1" applyFont="1" applyBorder="1" applyAlignment="1">
      <alignment horizontal="center" vertical="center" shrinkToFit="1"/>
    </xf>
    <xf numFmtId="0" fontId="16" fillId="2" borderId="57" xfId="1" applyFont="1" applyFill="1" applyBorder="1" applyAlignment="1" applyProtection="1">
      <alignment horizontal="center" vertical="center"/>
      <protection locked="0"/>
    </xf>
    <xf numFmtId="0" fontId="16" fillId="2" borderId="58" xfId="1" applyFont="1" applyFill="1" applyBorder="1" applyAlignment="1" applyProtection="1">
      <alignment horizontal="center" vertical="center"/>
      <protection locked="0"/>
    </xf>
    <xf numFmtId="3" fontId="17" fillId="5" borderId="59" xfId="1" applyNumberFormat="1" applyFont="1" applyFill="1" applyBorder="1" applyAlignment="1">
      <alignment horizontal="center" vertical="center" shrinkToFit="1"/>
    </xf>
    <xf numFmtId="3" fontId="17" fillId="5" borderId="56" xfId="1" applyNumberFormat="1" applyFont="1" applyFill="1" applyBorder="1" applyAlignment="1">
      <alignment horizontal="center" vertical="center" shrinkToFit="1"/>
    </xf>
    <xf numFmtId="3" fontId="17" fillId="5" borderId="60" xfId="1" applyNumberFormat="1" applyFont="1" applyFill="1" applyBorder="1" applyAlignment="1">
      <alignment horizontal="center" vertical="center" shrinkToFit="1"/>
    </xf>
    <xf numFmtId="3" fontId="17" fillId="5" borderId="55" xfId="1" applyNumberFormat="1" applyFont="1" applyFill="1" applyBorder="1" applyAlignment="1">
      <alignment horizontal="center" vertical="center" shrinkToFit="1"/>
    </xf>
    <xf numFmtId="3" fontId="17" fillId="0" borderId="55" xfId="1" applyNumberFormat="1" applyFont="1" applyBorder="1" applyAlignment="1">
      <alignment horizontal="center" vertical="center" shrinkToFit="1"/>
    </xf>
    <xf numFmtId="3" fontId="17" fillId="0" borderId="56" xfId="1" applyNumberFormat="1" applyFont="1" applyBorder="1" applyAlignment="1">
      <alignment horizontal="center" vertical="center" shrinkToFit="1"/>
    </xf>
    <xf numFmtId="3" fontId="17" fillId="0" borderId="60" xfId="1" applyNumberFormat="1" applyFont="1" applyBorder="1" applyAlignment="1">
      <alignment horizontal="center" vertical="center" shrinkToFit="1"/>
    </xf>
    <xf numFmtId="0" fontId="16" fillId="2" borderId="51" xfId="1" applyFont="1" applyFill="1" applyBorder="1" applyAlignment="1" applyProtection="1">
      <alignment horizontal="center" vertical="center"/>
      <protection locked="0"/>
    </xf>
    <xf numFmtId="0" fontId="16" fillId="2" borderId="52" xfId="1" applyFont="1" applyFill="1" applyBorder="1" applyAlignment="1" applyProtection="1">
      <alignment horizontal="center" vertical="center"/>
      <protection locked="0"/>
    </xf>
    <xf numFmtId="3" fontId="17" fillId="5" borderId="51" xfId="1" applyNumberFormat="1" applyFont="1" applyFill="1" applyBorder="1" applyAlignment="1">
      <alignment horizontal="center" vertical="center" shrinkToFit="1"/>
    </xf>
    <xf numFmtId="3" fontId="17" fillId="0" borderId="54" xfId="1" applyNumberFormat="1" applyFont="1" applyBorder="1" applyAlignment="1">
      <alignment horizontal="center" vertical="center" shrinkToFit="1"/>
    </xf>
    <xf numFmtId="3" fontId="17" fillId="0" borderId="50" xfId="1" applyNumberFormat="1" applyFont="1" applyBorder="1" applyAlignment="1">
      <alignment horizontal="center" vertical="center" shrinkToFit="1"/>
    </xf>
    <xf numFmtId="3" fontId="17" fillId="0" borderId="53" xfId="1" applyNumberFormat="1" applyFont="1" applyBorder="1" applyAlignment="1">
      <alignment horizontal="center" vertical="center" shrinkToFit="1"/>
    </xf>
    <xf numFmtId="0" fontId="11" fillId="2" borderId="54" xfId="1" applyFont="1" applyFill="1" applyBorder="1" applyAlignment="1">
      <alignment horizontal="left" vertical="center" wrapText="1"/>
    </xf>
    <xf numFmtId="0" fontId="11" fillId="2" borderId="50" xfId="1" applyFont="1" applyFill="1" applyBorder="1" applyAlignment="1">
      <alignment horizontal="left" vertical="center" wrapText="1"/>
    </xf>
    <xf numFmtId="0" fontId="11" fillId="2" borderId="52" xfId="1" applyFont="1" applyFill="1" applyBorder="1" applyAlignment="1">
      <alignment horizontal="left" vertical="center" wrapText="1"/>
    </xf>
    <xf numFmtId="3" fontId="17" fillId="0" borderId="49" xfId="1" applyNumberFormat="1" applyFont="1" applyBorder="1" applyAlignment="1">
      <alignment horizontal="center" vertical="center" shrinkToFit="1"/>
    </xf>
    <xf numFmtId="3" fontId="17" fillId="0" borderId="47" xfId="1" applyNumberFormat="1" applyFont="1" applyBorder="1" applyAlignment="1">
      <alignment horizontal="center" vertical="center" shrinkToFit="1"/>
    </xf>
    <xf numFmtId="3" fontId="17" fillId="0" borderId="48" xfId="1" applyNumberFormat="1" applyFont="1" applyBorder="1" applyAlignment="1">
      <alignment horizontal="center" vertical="center" shrinkToFit="1"/>
    </xf>
    <xf numFmtId="0" fontId="16" fillId="2" borderId="45" xfId="1" applyFont="1" applyFill="1" applyBorder="1" applyAlignment="1">
      <alignment horizontal="center" vertical="center"/>
    </xf>
    <xf numFmtId="0" fontId="16" fillId="2" borderId="46" xfId="1" applyFont="1" applyFill="1" applyBorder="1" applyAlignment="1">
      <alignment horizontal="center" vertical="center"/>
    </xf>
    <xf numFmtId="3" fontId="17" fillId="5" borderId="45" xfId="1" applyNumberFormat="1" applyFont="1" applyFill="1" applyBorder="1" applyAlignment="1">
      <alignment horizontal="center" vertical="center" shrinkToFit="1"/>
    </xf>
    <xf numFmtId="3" fontId="17" fillId="5" borderId="47" xfId="1" applyNumberFormat="1" applyFont="1" applyFill="1" applyBorder="1" applyAlignment="1">
      <alignment horizontal="center" vertical="center" shrinkToFit="1"/>
    </xf>
    <xf numFmtId="3" fontId="17" fillId="5" borderId="48" xfId="1" applyNumberFormat="1" applyFont="1" applyFill="1" applyBorder="1" applyAlignment="1">
      <alignment horizontal="center" vertical="center" shrinkToFit="1"/>
    </xf>
    <xf numFmtId="3" fontId="17" fillId="5" borderId="49" xfId="1" applyNumberFormat="1" applyFont="1" applyFill="1" applyBorder="1" applyAlignment="1">
      <alignment horizontal="center" vertical="center" shrinkToFit="1"/>
    </xf>
    <xf numFmtId="0" fontId="11" fillId="2" borderId="13" xfId="1" applyFont="1" applyFill="1" applyBorder="1" applyAlignment="1">
      <alignment horizontal="right" vertical="center"/>
    </xf>
    <xf numFmtId="185" fontId="16" fillId="5" borderId="34" xfId="1" applyNumberFormat="1" applyFont="1" applyFill="1" applyBorder="1" applyAlignment="1">
      <alignment horizontal="center" vertical="center" shrinkToFit="1"/>
    </xf>
    <xf numFmtId="185" fontId="16" fillId="5" borderId="35" xfId="1" applyNumberFormat="1" applyFont="1" applyFill="1" applyBorder="1" applyAlignment="1">
      <alignment horizontal="center" vertical="center" shrinkToFit="1"/>
    </xf>
    <xf numFmtId="185" fontId="16" fillId="5" borderId="42" xfId="1" applyNumberFormat="1" applyFont="1" applyFill="1" applyBorder="1" applyAlignment="1">
      <alignment horizontal="center" vertical="center" shrinkToFit="1"/>
    </xf>
    <xf numFmtId="185" fontId="16" fillId="5" borderId="43" xfId="1" applyNumberFormat="1" applyFont="1" applyFill="1" applyBorder="1" applyAlignment="1">
      <alignment horizontal="center" vertical="center" shrinkToFit="1"/>
    </xf>
    <xf numFmtId="185" fontId="16" fillId="0" borderId="43" xfId="1" applyNumberFormat="1" applyFont="1" applyBorder="1" applyAlignment="1" applyProtection="1">
      <alignment horizontal="center" vertical="center" shrinkToFit="1"/>
      <protection locked="0"/>
    </xf>
    <xf numFmtId="185" fontId="16" fillId="0" borderId="35" xfId="1" applyNumberFormat="1" applyFont="1" applyBorder="1" applyAlignment="1" applyProtection="1">
      <alignment horizontal="center" vertical="center" shrinkToFit="1"/>
      <protection locked="0"/>
    </xf>
    <xf numFmtId="185" fontId="16" fillId="0" borderId="42" xfId="1" applyNumberFormat="1" applyFont="1" applyBorder="1" applyAlignment="1" applyProtection="1">
      <alignment horizontal="center" vertical="center" shrinkToFit="1"/>
      <protection locked="0"/>
    </xf>
    <xf numFmtId="0" fontId="11" fillId="2" borderId="31" xfId="1" applyFont="1" applyFill="1" applyBorder="1" applyAlignment="1">
      <alignment horizontal="left" vertical="center" shrinkToFit="1"/>
    </xf>
    <xf numFmtId="0" fontId="11" fillId="2" borderId="32" xfId="1" applyFont="1" applyFill="1" applyBorder="1" applyAlignment="1">
      <alignment horizontal="left" vertical="center" shrinkToFit="1"/>
    </xf>
    <xf numFmtId="0" fontId="18" fillId="3" borderId="37" xfId="1" applyFont="1" applyFill="1" applyBorder="1" applyAlignment="1">
      <alignment horizontal="left" vertical="center" wrapText="1"/>
    </xf>
    <xf numFmtId="184" fontId="13" fillId="3" borderId="37" xfId="5" applyNumberFormat="1" applyFont="1" applyFill="1" applyBorder="1" applyAlignment="1" applyProtection="1">
      <alignment horizontal="right" vertical="center" indent="2" shrinkToFit="1"/>
    </xf>
    <xf numFmtId="0" fontId="11" fillId="0" borderId="0" xfId="1" applyFont="1" applyAlignment="1">
      <alignment horizontal="left" vertical="center" wrapText="1"/>
    </xf>
    <xf numFmtId="184" fontId="13" fillId="0" borderId="0" xfId="5" applyNumberFormat="1" applyFont="1" applyFill="1" applyBorder="1" applyAlignment="1" applyProtection="1">
      <alignment horizontal="right" vertical="center" indent="2" shrinkToFit="1"/>
    </xf>
    <xf numFmtId="0" fontId="11" fillId="2" borderId="31" xfId="1" applyFont="1" applyFill="1" applyBorder="1" applyAlignment="1">
      <alignment horizontal="center" vertical="center"/>
    </xf>
    <xf numFmtId="0" fontId="11" fillId="2" borderId="32"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0" xfId="1" applyFont="1" applyFill="1" applyAlignment="1">
      <alignment horizontal="center" vertical="center"/>
    </xf>
    <xf numFmtId="0" fontId="11" fillId="2" borderId="31" xfId="1" applyFont="1" applyFill="1" applyBorder="1" applyAlignment="1">
      <alignment horizontal="center" vertical="center" wrapText="1"/>
    </xf>
    <xf numFmtId="0" fontId="11" fillId="2" borderId="33" xfId="1" applyFont="1" applyFill="1" applyBorder="1" applyAlignment="1">
      <alignment horizontal="center" vertical="center" wrapText="1"/>
    </xf>
    <xf numFmtId="0" fontId="11" fillId="2" borderId="18" xfId="1" applyFont="1" applyFill="1" applyBorder="1" applyAlignment="1">
      <alignment horizontal="center" vertical="center" wrapText="1"/>
    </xf>
    <xf numFmtId="0" fontId="11" fillId="2" borderId="17" xfId="1" applyFont="1" applyFill="1" applyBorder="1" applyAlignment="1">
      <alignment horizontal="center" vertical="center" wrapText="1"/>
    </xf>
    <xf numFmtId="0" fontId="11" fillId="0" borderId="37" xfId="1" applyFont="1" applyBorder="1" applyAlignment="1">
      <alignment horizontal="center" vertical="center"/>
    </xf>
    <xf numFmtId="0" fontId="11" fillId="0" borderId="29" xfId="1" applyFont="1" applyBorder="1" applyAlignment="1">
      <alignment horizontal="center" vertical="center"/>
    </xf>
    <xf numFmtId="0" fontId="11" fillId="0" borderId="27" xfId="1" applyFont="1" applyBorder="1" applyAlignment="1">
      <alignment horizontal="center" vertical="center"/>
    </xf>
    <xf numFmtId="0" fontId="11" fillId="0" borderId="28" xfId="1" applyFont="1" applyBorder="1" applyAlignment="1">
      <alignment horizontal="center" vertical="center"/>
    </xf>
    <xf numFmtId="182" fontId="18" fillId="2" borderId="0" xfId="4" applyNumberFormat="1" applyFont="1" applyFill="1" applyBorder="1" applyAlignment="1" applyProtection="1">
      <alignment horizontal="center" vertical="center" wrapText="1"/>
    </xf>
    <xf numFmtId="182" fontId="18" fillId="2" borderId="0" xfId="4" applyNumberFormat="1" applyFont="1" applyFill="1" applyBorder="1" applyAlignment="1" applyProtection="1">
      <alignment horizontal="center" vertical="center"/>
    </xf>
    <xf numFmtId="182" fontId="14" fillId="2" borderId="0" xfId="4" applyNumberFormat="1" applyFont="1" applyFill="1" applyBorder="1" applyAlignment="1" applyProtection="1">
      <alignment horizontal="center" vertical="center" wrapText="1"/>
    </xf>
    <xf numFmtId="182" fontId="14" fillId="2" borderId="0" xfId="4" applyNumberFormat="1" applyFont="1" applyFill="1" applyBorder="1" applyAlignment="1" applyProtection="1">
      <alignment horizontal="center" vertical="center"/>
    </xf>
    <xf numFmtId="0" fontId="13" fillId="2" borderId="0" xfId="1" applyFont="1" applyFill="1" applyAlignment="1" applyProtection="1">
      <alignment horizontal="center" vertical="center"/>
      <protection locked="0"/>
    </xf>
    <xf numFmtId="0" fontId="13" fillId="2" borderId="0" xfId="1" applyFont="1" applyFill="1" applyAlignment="1" applyProtection="1">
      <alignment horizontal="center" vertical="center" shrinkToFit="1"/>
      <protection locked="0"/>
    </xf>
    <xf numFmtId="183" fontId="13" fillId="2" borderId="0" xfId="1" applyNumberFormat="1" applyFont="1" applyFill="1" applyAlignment="1" applyProtection="1">
      <alignment horizontal="center" vertical="center"/>
      <protection locked="0"/>
    </xf>
    <xf numFmtId="0" fontId="14" fillId="2" borderId="37" xfId="1" applyFont="1" applyFill="1" applyBorder="1" applyAlignment="1">
      <alignment horizontal="center" vertical="center" wrapText="1"/>
    </xf>
    <xf numFmtId="0" fontId="14" fillId="2" borderId="38" xfId="1" applyFont="1" applyFill="1" applyBorder="1" applyAlignment="1">
      <alignment horizontal="center" vertical="center" wrapText="1"/>
    </xf>
    <xf numFmtId="9" fontId="14" fillId="2" borderId="31" xfId="3" applyFont="1" applyFill="1" applyBorder="1" applyAlignment="1" applyProtection="1">
      <alignment horizontal="center" vertical="center" wrapText="1"/>
    </xf>
    <xf numFmtId="9" fontId="14" fillId="2" borderId="32" xfId="3" applyFont="1" applyFill="1" applyBorder="1" applyAlignment="1" applyProtection="1">
      <alignment horizontal="center" vertical="center" wrapText="1"/>
    </xf>
    <xf numFmtId="9" fontId="14" fillId="2" borderId="22" xfId="3" applyFont="1" applyFill="1" applyBorder="1" applyAlignment="1" applyProtection="1">
      <alignment horizontal="center" vertical="center" wrapText="1"/>
    </xf>
    <xf numFmtId="9" fontId="14" fillId="2" borderId="20" xfId="3" applyFont="1" applyFill="1" applyBorder="1" applyAlignment="1" applyProtection="1">
      <alignment horizontal="center" vertical="center" wrapText="1"/>
    </xf>
    <xf numFmtId="0" fontId="14" fillId="2" borderId="38" xfId="1" applyFont="1" applyFill="1" applyBorder="1" applyAlignment="1">
      <alignment horizontal="center" vertical="center" shrinkToFit="1"/>
    </xf>
    <xf numFmtId="181" fontId="13" fillId="2" borderId="39" xfId="1" applyNumberFormat="1" applyFont="1" applyFill="1" applyBorder="1" applyAlignment="1" applyProtection="1">
      <alignment horizontal="center" vertical="center"/>
      <protection locked="0" hidden="1"/>
    </xf>
    <xf numFmtId="181" fontId="13" fillId="2" borderId="40" xfId="1" applyNumberFormat="1" applyFont="1" applyFill="1" applyBorder="1" applyAlignment="1" applyProtection="1">
      <alignment horizontal="center" vertical="center"/>
      <protection locked="0" hidden="1"/>
    </xf>
    <xf numFmtId="181" fontId="13" fillId="2" borderId="41" xfId="1" applyNumberFormat="1" applyFont="1" applyFill="1" applyBorder="1" applyAlignment="1" applyProtection="1">
      <alignment horizontal="center" vertical="center"/>
      <protection locked="0" hidden="1"/>
    </xf>
    <xf numFmtId="182" fontId="13" fillId="2" borderId="14" xfId="4" applyNumberFormat="1" applyFont="1" applyFill="1" applyBorder="1" applyAlignment="1" applyProtection="1">
      <alignment horizontal="center" vertical="center"/>
    </xf>
    <xf numFmtId="182" fontId="13" fillId="2" borderId="37" xfId="4" applyNumberFormat="1" applyFont="1" applyFill="1" applyBorder="1" applyAlignment="1" applyProtection="1">
      <alignment horizontal="center" vertical="center"/>
    </xf>
    <xf numFmtId="9" fontId="15" fillId="2" borderId="34" xfId="3" applyFont="1" applyFill="1" applyBorder="1" applyAlignment="1" applyProtection="1">
      <alignment horizontal="center" vertical="center"/>
      <protection locked="0"/>
    </xf>
    <xf numFmtId="9" fontId="15" fillId="2" borderId="35" xfId="3" applyFont="1" applyFill="1" applyBorder="1" applyAlignment="1" applyProtection="1">
      <alignment horizontal="center" vertical="center"/>
      <protection locked="0"/>
    </xf>
    <xf numFmtId="9" fontId="15" fillId="2" borderId="36" xfId="3" applyFont="1" applyFill="1" applyBorder="1" applyAlignment="1" applyProtection="1">
      <alignment horizontal="center" vertical="center"/>
      <protection locked="0"/>
    </xf>
    <xf numFmtId="0" fontId="2" fillId="2" borderId="1" xfId="1" applyFill="1" applyBorder="1" applyAlignment="1">
      <alignment horizontal="center"/>
    </xf>
    <xf numFmtId="176" fontId="2" fillId="2" borderId="1" xfId="1" applyNumberFormat="1" applyFill="1" applyBorder="1" applyAlignment="1">
      <alignment horizontal="center"/>
    </xf>
    <xf numFmtId="0" fontId="6" fillId="2" borderId="5" xfId="1" applyFont="1" applyFill="1" applyBorder="1" applyAlignment="1" applyProtection="1">
      <alignment horizontal="center" vertical="center" shrinkToFit="1"/>
      <protection hidden="1"/>
    </xf>
    <xf numFmtId="0" fontId="6" fillId="2" borderId="6" xfId="1" applyFont="1" applyFill="1" applyBorder="1" applyAlignment="1" applyProtection="1">
      <alignment horizontal="center" vertical="center" shrinkToFit="1"/>
      <protection hidden="1"/>
    </xf>
    <xf numFmtId="0" fontId="6" fillId="2" borderId="7" xfId="1" applyFont="1" applyFill="1" applyBorder="1" applyAlignment="1" applyProtection="1">
      <alignment horizontal="center" vertical="center" shrinkToFit="1"/>
      <protection hidden="1"/>
    </xf>
    <xf numFmtId="0" fontId="8" fillId="2" borderId="8" xfId="1" applyFont="1" applyFill="1" applyBorder="1" applyAlignment="1" applyProtection="1">
      <alignment horizontal="center" vertical="center" shrinkToFit="1"/>
      <protection hidden="1"/>
    </xf>
    <xf numFmtId="0" fontId="8" fillId="2" borderId="6" xfId="1" applyFont="1" applyFill="1" applyBorder="1" applyAlignment="1" applyProtection="1">
      <alignment horizontal="center" vertical="center" shrinkToFit="1"/>
      <protection hidden="1"/>
    </xf>
    <xf numFmtId="0" fontId="9" fillId="2" borderId="3" xfId="1" applyFont="1" applyFill="1" applyBorder="1" applyAlignment="1" applyProtection="1">
      <alignment horizontal="center" vertical="center" shrinkToFit="1"/>
      <protection locked="0"/>
    </xf>
    <xf numFmtId="0" fontId="8" fillId="2" borderId="9" xfId="1" applyFont="1" applyFill="1" applyBorder="1" applyAlignment="1" applyProtection="1">
      <alignment horizontal="center" vertical="center" shrinkToFit="1"/>
      <protection hidden="1"/>
    </xf>
    <xf numFmtId="0" fontId="6" fillId="2" borderId="12" xfId="1" applyFont="1" applyFill="1" applyBorder="1" applyAlignment="1" applyProtection="1">
      <alignment horizontal="center" vertical="center" shrinkToFit="1"/>
      <protection hidden="1"/>
    </xf>
    <xf numFmtId="0" fontId="6" fillId="2" borderId="13" xfId="1" applyFont="1" applyFill="1" applyBorder="1" applyAlignment="1" applyProtection="1">
      <alignment horizontal="center" vertical="center" shrinkToFit="1"/>
      <protection hidden="1"/>
    </xf>
    <xf numFmtId="0" fontId="6" fillId="2" borderId="14" xfId="1" applyFont="1" applyFill="1" applyBorder="1" applyAlignment="1" applyProtection="1">
      <alignment horizontal="center" vertical="center" shrinkToFit="1"/>
      <protection hidden="1"/>
    </xf>
    <xf numFmtId="177" fontId="8" fillId="2" borderId="15" xfId="1" applyNumberFormat="1" applyFont="1" applyFill="1" applyBorder="1" applyAlignment="1" applyProtection="1">
      <alignment horizontal="center" vertical="center" shrinkToFit="1"/>
      <protection hidden="1"/>
    </xf>
    <xf numFmtId="177" fontId="8" fillId="2" borderId="13" xfId="1" applyNumberFormat="1" applyFont="1" applyFill="1" applyBorder="1" applyAlignment="1" applyProtection="1">
      <alignment horizontal="center" vertical="center" shrinkToFit="1"/>
      <protection hidden="1"/>
    </xf>
    <xf numFmtId="177" fontId="8" fillId="2" borderId="16" xfId="1" applyNumberFormat="1" applyFont="1" applyFill="1" applyBorder="1" applyAlignment="1" applyProtection="1">
      <alignment horizontal="center" vertical="center" shrinkToFit="1"/>
      <protection hidden="1"/>
    </xf>
    <xf numFmtId="177" fontId="8" fillId="2" borderId="15" xfId="1" applyNumberFormat="1" applyFont="1" applyFill="1" applyBorder="1" applyAlignment="1" applyProtection="1">
      <alignment horizontal="center" vertical="center" shrinkToFit="1"/>
      <protection locked="0" hidden="1"/>
    </xf>
    <xf numFmtId="177" fontId="8" fillId="2" borderId="13" xfId="1" applyNumberFormat="1" applyFont="1" applyFill="1" applyBorder="1" applyAlignment="1" applyProtection="1">
      <alignment horizontal="center" vertical="center" shrinkToFit="1"/>
      <protection locked="0" hidden="1"/>
    </xf>
    <xf numFmtId="177" fontId="8" fillId="2" borderId="16" xfId="1" applyNumberFormat="1" applyFont="1" applyFill="1" applyBorder="1" applyAlignment="1" applyProtection="1">
      <alignment horizontal="center" vertical="center" shrinkToFit="1"/>
      <protection locked="0" hidden="1"/>
    </xf>
    <xf numFmtId="0" fontId="47" fillId="2" borderId="31" xfId="1" applyFont="1" applyFill="1" applyBorder="1" applyAlignment="1">
      <alignment horizontal="center" vertical="center" wrapText="1"/>
    </xf>
    <xf numFmtId="0" fontId="47" fillId="2" borderId="32" xfId="1" applyFont="1" applyFill="1" applyBorder="1" applyAlignment="1">
      <alignment horizontal="center" vertical="center" wrapText="1"/>
    </xf>
    <xf numFmtId="0" fontId="47" fillId="2" borderId="33" xfId="1" applyFont="1" applyFill="1" applyBorder="1" applyAlignment="1">
      <alignment horizontal="center" vertical="center" wrapText="1"/>
    </xf>
    <xf numFmtId="0" fontId="47" fillId="2" borderId="18" xfId="1" applyFont="1" applyFill="1" applyBorder="1" applyAlignment="1">
      <alignment horizontal="center" vertical="center" wrapText="1"/>
    </xf>
    <xf numFmtId="0" fontId="47" fillId="2" borderId="0" xfId="1" applyFont="1" applyFill="1" applyAlignment="1">
      <alignment horizontal="center" vertical="center" wrapText="1"/>
    </xf>
    <xf numFmtId="0" fontId="47" fillId="2" borderId="17" xfId="1" applyFont="1" applyFill="1" applyBorder="1" applyAlignment="1">
      <alignment horizontal="center" vertical="center" wrapText="1"/>
    </xf>
    <xf numFmtId="0" fontId="47" fillId="2" borderId="22" xfId="1" applyFont="1" applyFill="1" applyBorder="1" applyAlignment="1">
      <alignment horizontal="center" vertical="center" wrapText="1"/>
    </xf>
    <xf numFmtId="0" fontId="47" fillId="2" borderId="20" xfId="1" applyFont="1" applyFill="1" applyBorder="1" applyAlignment="1">
      <alignment horizontal="center" vertical="center" wrapText="1"/>
    </xf>
    <xf numFmtId="0" fontId="47" fillId="2" borderId="21" xfId="1" applyFont="1" applyFill="1" applyBorder="1" applyAlignment="1">
      <alignment horizontal="center" vertical="center" wrapText="1"/>
    </xf>
    <xf numFmtId="0" fontId="11" fillId="0" borderId="62" xfId="1" applyFont="1" applyBorder="1" applyAlignment="1">
      <alignment horizontal="left" vertical="center"/>
    </xf>
    <xf numFmtId="0" fontId="11" fillId="0" borderId="44" xfId="1" applyFont="1" applyBorder="1" applyAlignment="1">
      <alignment horizontal="left" vertical="center"/>
    </xf>
    <xf numFmtId="0" fontId="11" fillId="0" borderId="65" xfId="1" applyFont="1" applyBorder="1" applyAlignment="1">
      <alignment horizontal="left" vertical="center"/>
    </xf>
    <xf numFmtId="0" fontId="11" fillId="0" borderId="140" xfId="1" applyFont="1" applyBorder="1" applyAlignment="1">
      <alignment horizontal="left" vertical="center"/>
    </xf>
    <xf numFmtId="0" fontId="11" fillId="0" borderId="83" xfId="1" applyFont="1" applyBorder="1" applyAlignment="1">
      <alignment horizontal="left" vertical="center"/>
    </xf>
    <xf numFmtId="0" fontId="11" fillId="0" borderId="84" xfId="1" applyFont="1" applyBorder="1" applyAlignment="1">
      <alignment horizontal="left" vertical="center"/>
    </xf>
    <xf numFmtId="186" fontId="19" fillId="0" borderId="62" xfId="1" applyNumberFormat="1" applyFont="1" applyBorder="1" applyAlignment="1">
      <alignment horizontal="center" vertical="center" shrinkToFit="1"/>
    </xf>
    <xf numFmtId="186" fontId="19" fillId="0" borderId="44" xfId="1" applyNumberFormat="1" applyFont="1" applyBorder="1" applyAlignment="1">
      <alignment horizontal="center" vertical="center" shrinkToFit="1"/>
    </xf>
    <xf numFmtId="186" fontId="19" fillId="0" borderId="65" xfId="1" applyNumberFormat="1" applyFont="1" applyBorder="1" applyAlignment="1">
      <alignment horizontal="center" vertical="center" shrinkToFit="1"/>
    </xf>
    <xf numFmtId="186" fontId="19" fillId="0" borderId="140" xfId="1" applyNumberFormat="1" applyFont="1" applyBorder="1" applyAlignment="1">
      <alignment horizontal="center" vertical="center" shrinkToFit="1"/>
    </xf>
    <xf numFmtId="186" fontId="19" fillId="0" borderId="83" xfId="1" applyNumberFormat="1" applyFont="1" applyBorder="1" applyAlignment="1">
      <alignment horizontal="center" vertical="center" shrinkToFit="1"/>
    </xf>
    <xf numFmtId="186" fontId="19" fillId="0" borderId="84" xfId="1" applyNumberFormat="1" applyFont="1" applyBorder="1" applyAlignment="1">
      <alignment horizontal="center" vertical="center" shrinkToFit="1"/>
    </xf>
    <xf numFmtId="0" fontId="59" fillId="2" borderId="0" xfId="1" applyFont="1" applyFill="1" applyAlignment="1">
      <alignment horizontal="center" vertical="center"/>
    </xf>
    <xf numFmtId="0" fontId="6" fillId="2" borderId="15"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6" xfId="1" applyFont="1" applyFill="1" applyBorder="1" applyAlignment="1">
      <alignment horizontal="center" vertical="center"/>
    </xf>
    <xf numFmtId="179" fontId="13" fillId="2" borderId="34" xfId="1" applyNumberFormat="1" applyFont="1" applyFill="1" applyBorder="1" applyAlignment="1" applyProtection="1">
      <alignment horizontal="center" vertical="center"/>
      <protection locked="0"/>
    </xf>
    <xf numFmtId="179" fontId="13" fillId="2" borderId="35" xfId="1" applyNumberFormat="1" applyFont="1" applyFill="1" applyBorder="1" applyAlignment="1" applyProtection="1">
      <alignment horizontal="center" vertical="center"/>
      <protection locked="0"/>
    </xf>
    <xf numFmtId="179" fontId="13" fillId="2" borderId="36" xfId="1" applyNumberFormat="1" applyFont="1" applyFill="1" applyBorder="1" applyAlignment="1" applyProtection="1">
      <alignment horizontal="center" vertical="center"/>
      <protection locked="0"/>
    </xf>
    <xf numFmtId="0" fontId="6" fillId="2" borderId="12" xfId="1" applyFont="1" applyFill="1" applyBorder="1" applyAlignment="1">
      <alignment horizontal="center" vertical="center"/>
    </xf>
    <xf numFmtId="180" fontId="13" fillId="2" borderId="34" xfId="1" applyNumberFormat="1" applyFont="1" applyFill="1" applyBorder="1" applyAlignment="1" applyProtection="1">
      <alignment horizontal="center" vertical="center" shrinkToFit="1"/>
      <protection locked="0"/>
    </xf>
    <xf numFmtId="180" fontId="13" fillId="2" borderId="35" xfId="1" applyNumberFormat="1" applyFont="1" applyFill="1" applyBorder="1" applyAlignment="1" applyProtection="1">
      <alignment horizontal="center" vertical="center" shrinkToFit="1"/>
      <protection locked="0"/>
    </xf>
    <xf numFmtId="180" fontId="13" fillId="2" borderId="36" xfId="1" applyNumberFormat="1" applyFont="1" applyFill="1" applyBorder="1" applyAlignment="1" applyProtection="1">
      <alignment horizontal="center" vertical="center" shrinkToFit="1"/>
      <protection locked="0"/>
    </xf>
    <xf numFmtId="0" fontId="6" fillId="2" borderId="14" xfId="1" applyFont="1" applyFill="1" applyBorder="1" applyAlignment="1">
      <alignment horizontal="center" vertical="center"/>
    </xf>
    <xf numFmtId="0" fontId="13" fillId="2" borderId="15"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14" xfId="1" applyFont="1" applyFill="1" applyBorder="1" applyAlignment="1">
      <alignment horizontal="center" vertical="center"/>
    </xf>
    <xf numFmtId="0" fontId="11" fillId="2" borderId="10" xfId="1" applyFont="1" applyFill="1" applyBorder="1" applyAlignment="1" applyProtection="1">
      <alignment horizontal="center" vertical="center" shrinkToFit="1"/>
      <protection hidden="1"/>
    </xf>
    <xf numFmtId="0" fontId="11" fillId="2" borderId="0" xfId="1" applyFont="1" applyFill="1" applyAlignment="1" applyProtection="1">
      <alignment horizontal="center" vertical="center" shrinkToFit="1"/>
      <protection hidden="1"/>
    </xf>
    <xf numFmtId="0" fontId="11" fillId="2" borderId="17" xfId="1" applyFont="1" applyFill="1" applyBorder="1" applyAlignment="1" applyProtection="1">
      <alignment horizontal="center" vertical="center" shrinkToFit="1"/>
      <protection hidden="1"/>
    </xf>
    <xf numFmtId="0" fontId="11" fillId="2" borderId="19" xfId="1" applyFont="1" applyFill="1" applyBorder="1" applyAlignment="1" applyProtection="1">
      <alignment horizontal="center" vertical="center" shrinkToFit="1"/>
      <protection hidden="1"/>
    </xf>
    <xf numFmtId="0" fontId="11" fillId="2" borderId="20" xfId="1" applyFont="1" applyFill="1" applyBorder="1" applyAlignment="1" applyProtection="1">
      <alignment horizontal="center" vertical="center" shrinkToFit="1"/>
      <protection hidden="1"/>
    </xf>
    <xf numFmtId="0" fontId="11" fillId="2" borderId="21" xfId="1" applyFont="1" applyFill="1" applyBorder="1" applyAlignment="1" applyProtection="1">
      <alignment horizontal="center" vertical="center" shrinkToFit="1"/>
      <protection hidden="1"/>
    </xf>
    <xf numFmtId="0" fontId="8" fillId="2" borderId="18" xfId="1" applyFont="1" applyFill="1" applyBorder="1" applyAlignment="1" applyProtection="1">
      <alignment horizontal="center" vertical="center" shrinkToFit="1"/>
      <protection locked="0" hidden="1"/>
    </xf>
    <xf numFmtId="0" fontId="8" fillId="2" borderId="0" xfId="1" applyFont="1" applyFill="1" applyAlignment="1" applyProtection="1">
      <alignment horizontal="center" vertical="center" shrinkToFit="1"/>
      <protection locked="0" hidden="1"/>
    </xf>
    <xf numFmtId="0" fontId="8" fillId="2" borderId="11" xfId="1" applyFont="1" applyFill="1" applyBorder="1" applyAlignment="1" applyProtection="1">
      <alignment horizontal="center" vertical="center" shrinkToFit="1"/>
      <protection locked="0" hidden="1"/>
    </xf>
    <xf numFmtId="0" fontId="8" fillId="2" borderId="22" xfId="1" applyFont="1" applyFill="1" applyBorder="1" applyAlignment="1" applyProtection="1">
      <alignment horizontal="center" vertical="center" shrinkToFit="1"/>
      <protection locked="0" hidden="1"/>
    </xf>
    <xf numFmtId="0" fontId="8" fillId="2" borderId="20" xfId="1" applyFont="1" applyFill="1" applyBorder="1" applyAlignment="1" applyProtection="1">
      <alignment horizontal="center" vertical="center" shrinkToFit="1"/>
      <protection locked="0" hidden="1"/>
    </xf>
    <xf numFmtId="0" fontId="8" fillId="2" borderId="23" xfId="1" applyFont="1" applyFill="1" applyBorder="1" applyAlignment="1" applyProtection="1">
      <alignment horizontal="center" vertical="center" shrinkToFit="1"/>
      <protection locked="0" hidden="1"/>
    </xf>
    <xf numFmtId="0" fontId="11" fillId="2" borderId="26" xfId="1" applyFont="1" applyFill="1" applyBorder="1" applyAlignment="1" applyProtection="1">
      <alignment horizontal="center" vertical="center" shrinkToFit="1"/>
      <protection hidden="1"/>
    </xf>
    <xf numFmtId="0" fontId="11" fillId="2" borderId="27" xfId="1" applyFont="1" applyFill="1" applyBorder="1" applyAlignment="1" applyProtection="1">
      <alignment horizontal="center" vertical="center" shrinkToFit="1"/>
      <protection hidden="1"/>
    </xf>
    <xf numFmtId="0" fontId="11" fillId="2" borderId="28" xfId="1" applyFont="1" applyFill="1" applyBorder="1" applyAlignment="1" applyProtection="1">
      <alignment horizontal="center" vertical="center" shrinkToFit="1"/>
      <protection hidden="1"/>
    </xf>
    <xf numFmtId="0" fontId="8" fillId="2" borderId="29" xfId="1" applyFont="1" applyFill="1" applyBorder="1" applyAlignment="1" applyProtection="1">
      <alignment horizontal="center" vertical="center" shrinkToFit="1"/>
      <protection locked="0" hidden="1"/>
    </xf>
    <xf numFmtId="0" fontId="8" fillId="2" borderId="27" xfId="1" applyFont="1" applyFill="1" applyBorder="1" applyAlignment="1" applyProtection="1">
      <alignment horizontal="center" vertical="center" shrinkToFit="1"/>
      <protection locked="0" hidden="1"/>
    </xf>
    <xf numFmtId="0" fontId="8" fillId="2" borderId="30" xfId="1" applyFont="1" applyFill="1" applyBorder="1" applyAlignment="1" applyProtection="1">
      <alignment horizontal="center" vertical="center" shrinkToFit="1"/>
      <protection locked="0" hidden="1"/>
    </xf>
    <xf numFmtId="0" fontId="11" fillId="2" borderId="0" xfId="1" applyFont="1" applyFill="1" applyAlignment="1">
      <alignment horizontal="center" vertical="center" shrinkToFit="1"/>
    </xf>
    <xf numFmtId="0" fontId="8" fillId="2" borderId="0" xfId="1" applyFont="1" applyFill="1" applyAlignment="1">
      <alignment horizontal="left" vertical="center" shrinkToFit="1"/>
    </xf>
    <xf numFmtId="181" fontId="14" fillId="2" borderId="0" xfId="1" applyNumberFormat="1" applyFont="1" applyFill="1" applyAlignment="1">
      <alignment horizontal="center" vertical="center"/>
    </xf>
    <xf numFmtId="0" fontId="42" fillId="0" borderId="38" xfId="0" applyFont="1" applyBorder="1" applyAlignment="1">
      <alignment horizontal="center" vertical="center"/>
    </xf>
    <xf numFmtId="0" fontId="42" fillId="0" borderId="37" xfId="0" applyFont="1" applyBorder="1" applyAlignment="1">
      <alignment horizontal="center" vertical="center"/>
    </xf>
    <xf numFmtId="0" fontId="44" fillId="2" borderId="31" xfId="1" applyFont="1" applyFill="1" applyBorder="1" applyAlignment="1">
      <alignment horizontal="center" vertical="center"/>
    </xf>
    <xf numFmtId="0" fontId="44" fillId="2" borderId="32" xfId="1" applyFont="1" applyFill="1" applyBorder="1" applyAlignment="1">
      <alignment horizontal="center" vertical="center"/>
    </xf>
    <xf numFmtId="0" fontId="44" fillId="2" borderId="18" xfId="1" applyFont="1" applyFill="1" applyBorder="1" applyAlignment="1">
      <alignment horizontal="center" vertical="center"/>
    </xf>
    <xf numFmtId="0" fontId="44" fillId="2" borderId="0" xfId="1" applyFont="1" applyFill="1" applyAlignment="1">
      <alignment horizontal="center" vertical="center"/>
    </xf>
    <xf numFmtId="0" fontId="44" fillId="0" borderId="37" xfId="1" applyFont="1" applyBorder="1" applyAlignment="1">
      <alignment horizontal="center" vertical="center"/>
    </xf>
    <xf numFmtId="0" fontId="44" fillId="0" borderId="29" xfId="1" applyFont="1" applyBorder="1" applyAlignment="1">
      <alignment horizontal="center" vertical="center"/>
    </xf>
    <xf numFmtId="0" fontId="44" fillId="0" borderId="27" xfId="1" applyFont="1" applyBorder="1" applyAlignment="1">
      <alignment horizontal="center" vertical="center"/>
    </xf>
    <xf numFmtId="0" fontId="44" fillId="0" borderId="28" xfId="1" applyFont="1" applyBorder="1" applyAlignment="1">
      <alignment horizontal="center" vertical="center"/>
    </xf>
    <xf numFmtId="0" fontId="44" fillId="2" borderId="15" xfId="1" applyFont="1" applyFill="1" applyBorder="1" applyAlignment="1">
      <alignment horizontal="left" vertical="center"/>
    </xf>
    <xf numFmtId="0" fontId="44" fillId="2" borderId="13" xfId="1" applyFont="1" applyFill="1" applyBorder="1" applyAlignment="1">
      <alignment horizontal="left" vertical="center"/>
    </xf>
    <xf numFmtId="38" fontId="44" fillId="5" borderId="15" xfId="5" applyFont="1" applyFill="1" applyBorder="1" applyAlignment="1" applyProtection="1">
      <alignment horizontal="center" vertical="center" shrinkToFit="1"/>
    </xf>
    <xf numFmtId="38" fontId="44" fillId="5" borderId="13" xfId="5" applyFont="1" applyFill="1" applyBorder="1" applyAlignment="1" applyProtection="1">
      <alignment horizontal="center" vertical="center" shrinkToFit="1"/>
    </xf>
    <xf numFmtId="38" fontId="44" fillId="5" borderId="14" xfId="5" applyFont="1" applyFill="1" applyBorder="1" applyAlignment="1" applyProtection="1">
      <alignment horizontal="center" vertical="center" shrinkToFit="1"/>
    </xf>
    <xf numFmtId="38" fontId="44" fillId="0" borderId="15" xfId="5" applyFont="1" applyFill="1" applyBorder="1" applyAlignment="1" applyProtection="1">
      <alignment horizontal="center" vertical="center" shrinkToFit="1"/>
    </xf>
    <xf numFmtId="38" fontId="44" fillId="0" borderId="13" xfId="5" applyFont="1" applyFill="1" applyBorder="1" applyAlignment="1" applyProtection="1">
      <alignment horizontal="center" vertical="center" shrinkToFit="1"/>
    </xf>
    <xf numFmtId="38" fontId="44" fillId="0" borderId="14" xfId="5" applyFont="1" applyFill="1" applyBorder="1" applyAlignment="1" applyProtection="1">
      <alignment horizontal="center" vertical="center" shrinkToFit="1"/>
    </xf>
    <xf numFmtId="3" fontId="44" fillId="5" borderId="51" xfId="1" applyNumberFormat="1" applyFont="1" applyFill="1" applyBorder="1" applyAlignment="1">
      <alignment horizontal="center" vertical="center" shrinkToFit="1"/>
    </xf>
    <xf numFmtId="3" fontId="44" fillId="5" borderId="50" xfId="1" applyNumberFormat="1" applyFont="1" applyFill="1" applyBorder="1" applyAlignment="1">
      <alignment horizontal="center" vertical="center" shrinkToFit="1"/>
    </xf>
    <xf numFmtId="3" fontId="44" fillId="5" borderId="53" xfId="1" applyNumberFormat="1" applyFont="1" applyFill="1" applyBorder="1" applyAlignment="1">
      <alignment horizontal="center" vertical="center" shrinkToFit="1"/>
    </xf>
    <xf numFmtId="3" fontId="44" fillId="5" borderId="54" xfId="1" applyNumberFormat="1" applyFont="1" applyFill="1" applyBorder="1" applyAlignment="1">
      <alignment horizontal="center" vertical="center" shrinkToFit="1"/>
    </xf>
    <xf numFmtId="3" fontId="44" fillId="9" borderId="54" xfId="1" applyNumberFormat="1" applyFont="1" applyFill="1" applyBorder="1" applyAlignment="1">
      <alignment horizontal="center" vertical="center" shrinkToFit="1"/>
    </xf>
    <xf numFmtId="3" fontId="44" fillId="9" borderId="50" xfId="1" applyNumberFormat="1" applyFont="1" applyFill="1" applyBorder="1" applyAlignment="1">
      <alignment horizontal="center" vertical="center" shrinkToFit="1"/>
    </xf>
    <xf numFmtId="3" fontId="44" fillId="9" borderId="53" xfId="1" applyNumberFormat="1" applyFont="1" applyFill="1" applyBorder="1" applyAlignment="1">
      <alignment horizontal="center" vertical="center" shrinkToFit="1"/>
    </xf>
    <xf numFmtId="0" fontId="44" fillId="2" borderId="37" xfId="1" applyFont="1" applyFill="1" applyBorder="1" applyAlignment="1">
      <alignment horizontal="center" vertical="center" textRotation="255"/>
    </xf>
    <xf numFmtId="0" fontId="43" fillId="2" borderId="31" xfId="1" applyFont="1" applyFill="1" applyBorder="1" applyAlignment="1">
      <alignment horizontal="left" vertical="center" shrinkToFit="1"/>
    </xf>
    <xf numFmtId="0" fontId="43" fillId="2" borderId="32" xfId="1" applyFont="1" applyFill="1" applyBorder="1" applyAlignment="1">
      <alignment horizontal="left" vertical="center" shrinkToFit="1"/>
    </xf>
    <xf numFmtId="3" fontId="44" fillId="5" borderId="45" xfId="1" applyNumberFormat="1" applyFont="1" applyFill="1" applyBorder="1" applyAlignment="1">
      <alignment horizontal="center" vertical="center" shrinkToFit="1"/>
    </xf>
    <xf numFmtId="3" fontId="44" fillId="5" borderId="47" xfId="1" applyNumberFormat="1" applyFont="1" applyFill="1" applyBorder="1" applyAlignment="1">
      <alignment horizontal="center" vertical="center" shrinkToFit="1"/>
    </xf>
    <xf numFmtId="3" fontId="44" fillId="5" borderId="48" xfId="1" applyNumberFormat="1" applyFont="1" applyFill="1" applyBorder="1" applyAlignment="1">
      <alignment horizontal="center" vertical="center" shrinkToFit="1"/>
    </xf>
    <xf numFmtId="3" fontId="44" fillId="5" borderId="49" xfId="1" applyNumberFormat="1" applyFont="1" applyFill="1" applyBorder="1" applyAlignment="1">
      <alignment horizontal="center" vertical="center" shrinkToFit="1"/>
    </xf>
    <xf numFmtId="3" fontId="44" fillId="0" borderId="49" xfId="1" applyNumberFormat="1" applyFont="1" applyBorder="1" applyAlignment="1">
      <alignment horizontal="center" vertical="center" shrinkToFit="1"/>
    </xf>
    <xf numFmtId="3" fontId="44" fillId="0" borderId="47" xfId="1" applyNumberFormat="1" applyFont="1" applyBorder="1" applyAlignment="1">
      <alignment horizontal="center" vertical="center" shrinkToFit="1"/>
    </xf>
    <xf numFmtId="3" fontId="44" fillId="0" borderId="48" xfId="1" applyNumberFormat="1" applyFont="1" applyBorder="1" applyAlignment="1">
      <alignment horizontal="center" vertical="center" shrinkToFit="1"/>
    </xf>
    <xf numFmtId="3" fontId="44" fillId="0" borderId="54" xfId="1" applyNumberFormat="1" applyFont="1" applyBorder="1" applyAlignment="1">
      <alignment horizontal="center" vertical="center" shrinkToFit="1"/>
    </xf>
    <xf numFmtId="3" fontId="44" fillId="0" borderId="50" xfId="1" applyNumberFormat="1" applyFont="1" applyBorder="1" applyAlignment="1">
      <alignment horizontal="center" vertical="center" shrinkToFit="1"/>
    </xf>
    <xf numFmtId="3" fontId="44" fillId="0" borderId="53" xfId="1" applyNumberFormat="1" applyFont="1" applyBorder="1" applyAlignment="1">
      <alignment horizontal="center" vertical="center" shrinkToFit="1"/>
    </xf>
    <xf numFmtId="0" fontId="44" fillId="2" borderId="54" xfId="1" applyFont="1" applyFill="1" applyBorder="1" applyAlignment="1">
      <alignment horizontal="left" vertical="center" wrapText="1"/>
    </xf>
    <xf numFmtId="0" fontId="44" fillId="2" borderId="50" xfId="1" applyFont="1" applyFill="1" applyBorder="1" applyAlignment="1">
      <alignment horizontal="left" vertical="center" wrapText="1"/>
    </xf>
    <xf numFmtId="0" fontId="44" fillId="2" borderId="52" xfId="1" applyFont="1" applyFill="1" applyBorder="1" applyAlignment="1">
      <alignment horizontal="left" vertical="center" wrapText="1"/>
    </xf>
    <xf numFmtId="3" fontId="44" fillId="2" borderId="22" xfId="1" applyNumberFormat="1" applyFont="1" applyFill="1" applyBorder="1" applyAlignment="1">
      <alignment horizontal="right" vertical="center" shrinkToFit="1"/>
    </xf>
    <xf numFmtId="3" fontId="44" fillId="2" borderId="20" xfId="1" applyNumberFormat="1" applyFont="1" applyFill="1" applyBorder="1" applyAlignment="1">
      <alignment horizontal="right" vertical="center" shrinkToFit="1"/>
    </xf>
    <xf numFmtId="3" fontId="44" fillId="5" borderId="19" xfId="1" applyNumberFormat="1" applyFont="1" applyFill="1" applyBorder="1" applyAlignment="1">
      <alignment horizontal="center" vertical="center" shrinkToFit="1"/>
    </xf>
    <xf numFmtId="3" fontId="44" fillId="5" borderId="20" xfId="1" applyNumberFormat="1" applyFont="1" applyFill="1" applyBorder="1" applyAlignment="1">
      <alignment horizontal="center" vertical="center" shrinkToFit="1"/>
    </xf>
    <xf numFmtId="3" fontId="44" fillId="5" borderId="22" xfId="1" applyNumberFormat="1" applyFont="1" applyFill="1" applyBorder="1" applyAlignment="1">
      <alignment horizontal="center" vertical="center" shrinkToFit="1"/>
    </xf>
    <xf numFmtId="3" fontId="44" fillId="5" borderId="21" xfId="1" applyNumberFormat="1" applyFont="1" applyFill="1" applyBorder="1" applyAlignment="1">
      <alignment horizontal="center" vertical="center" shrinkToFit="1"/>
    </xf>
    <xf numFmtId="3" fontId="44" fillId="0" borderId="22" xfId="1" applyNumberFormat="1" applyFont="1" applyBorder="1" applyAlignment="1">
      <alignment horizontal="center" vertical="center" shrinkToFit="1"/>
    </xf>
    <xf numFmtId="3" fontId="44" fillId="0" borderId="20" xfId="1" applyNumberFormat="1" applyFont="1" applyBorder="1" applyAlignment="1">
      <alignment horizontal="center" vertical="center" shrinkToFit="1"/>
    </xf>
    <xf numFmtId="3" fontId="44" fillId="0" borderId="21" xfId="1" applyNumberFormat="1" applyFont="1" applyBorder="1" applyAlignment="1">
      <alignment horizontal="center" vertical="center" shrinkToFit="1"/>
    </xf>
    <xf numFmtId="3" fontId="44" fillId="5" borderId="59" xfId="1" applyNumberFormat="1" applyFont="1" applyFill="1" applyBorder="1" applyAlignment="1">
      <alignment horizontal="center" vertical="center" shrinkToFit="1"/>
    </xf>
    <xf numFmtId="3" fontId="44" fillId="5" borderId="56" xfId="1" applyNumberFormat="1" applyFont="1" applyFill="1" applyBorder="1" applyAlignment="1">
      <alignment horizontal="center" vertical="center" shrinkToFit="1"/>
    </xf>
    <xf numFmtId="3" fontId="44" fillId="5" borderId="60" xfId="1" applyNumberFormat="1" applyFont="1" applyFill="1" applyBorder="1" applyAlignment="1">
      <alignment horizontal="center" vertical="center" shrinkToFit="1"/>
    </xf>
    <xf numFmtId="3" fontId="44" fillId="5" borderId="55" xfId="1" applyNumberFormat="1" applyFont="1" applyFill="1" applyBorder="1" applyAlignment="1">
      <alignment horizontal="center" vertical="center" shrinkToFit="1"/>
    </xf>
    <xf numFmtId="3" fontId="44" fillId="0" borderId="55" xfId="1" applyNumberFormat="1" applyFont="1" applyBorder="1" applyAlignment="1">
      <alignment horizontal="center" vertical="center" shrinkToFit="1"/>
    </xf>
    <xf numFmtId="3" fontId="44" fillId="0" borderId="56" xfId="1" applyNumberFormat="1" applyFont="1" applyBorder="1" applyAlignment="1">
      <alignment horizontal="center" vertical="center" shrinkToFit="1"/>
    </xf>
    <xf numFmtId="3" fontId="44" fillId="0" borderId="60" xfId="1" applyNumberFormat="1" applyFont="1" applyBorder="1" applyAlignment="1">
      <alignment horizontal="center" vertical="center" shrinkToFit="1"/>
    </xf>
    <xf numFmtId="3" fontId="44" fillId="0" borderId="62" xfId="1" applyNumberFormat="1" applyFont="1" applyBorder="1" applyAlignment="1">
      <alignment horizontal="center" vertical="center" shrinkToFit="1"/>
    </xf>
    <xf numFmtId="3" fontId="44" fillId="0" borderId="44" xfId="1" applyNumberFormat="1" applyFont="1" applyBorder="1" applyAlignment="1">
      <alignment horizontal="center" vertical="center" shrinkToFit="1"/>
    </xf>
    <xf numFmtId="3" fontId="44" fillId="0" borderId="65" xfId="1" applyNumberFormat="1" applyFont="1" applyBorder="1" applyAlignment="1">
      <alignment horizontal="center" vertical="center" shrinkToFit="1"/>
    </xf>
    <xf numFmtId="0" fontId="44" fillId="2" borderId="66" xfId="1" applyFont="1" applyFill="1" applyBorder="1" applyAlignment="1">
      <alignment vertical="center" wrapText="1" shrinkToFit="1"/>
    </xf>
    <xf numFmtId="3" fontId="44" fillId="5" borderId="66" xfId="1" applyNumberFormat="1" applyFont="1" applyFill="1" applyBorder="1" applyAlignment="1">
      <alignment horizontal="center" vertical="center" shrinkToFit="1"/>
    </xf>
    <xf numFmtId="0" fontId="44" fillId="2" borderId="61" xfId="1" applyFont="1" applyFill="1" applyBorder="1" applyAlignment="1">
      <alignment horizontal="center" vertical="center" textRotation="255" wrapText="1"/>
    </xf>
    <xf numFmtId="0" fontId="44" fillId="2" borderId="69" xfId="1" applyFont="1" applyFill="1" applyBorder="1" applyAlignment="1">
      <alignment horizontal="center" vertical="center" textRotation="255" wrapText="1"/>
    </xf>
    <xf numFmtId="0" fontId="44" fillId="0" borderId="62" xfId="1" applyFont="1" applyBorder="1" applyAlignment="1">
      <alignment horizontal="left" vertical="center" wrapText="1" shrinkToFit="1"/>
    </xf>
    <xf numFmtId="0" fontId="44" fillId="0" borderId="44" xfId="1" applyFont="1" applyBorder="1" applyAlignment="1">
      <alignment horizontal="left" vertical="center" wrapText="1" shrinkToFit="1"/>
    </xf>
    <xf numFmtId="0" fontId="44" fillId="0" borderId="63" xfId="1" applyFont="1" applyBorder="1" applyAlignment="1">
      <alignment horizontal="left" vertical="center" wrapText="1" shrinkToFit="1"/>
    </xf>
    <xf numFmtId="3" fontId="44" fillId="5" borderId="64" xfId="1" applyNumberFormat="1" applyFont="1" applyFill="1" applyBorder="1" applyAlignment="1">
      <alignment horizontal="center" vertical="center" shrinkToFit="1"/>
    </xf>
    <xf numFmtId="3" fontId="44" fillId="5" borderId="44" xfId="1" applyNumberFormat="1" applyFont="1" applyFill="1" applyBorder="1" applyAlignment="1">
      <alignment horizontal="center" vertical="center" shrinkToFit="1"/>
    </xf>
    <xf numFmtId="3" fontId="44" fillId="5" borderId="65" xfId="1" applyNumberFormat="1" applyFont="1" applyFill="1" applyBorder="1" applyAlignment="1">
      <alignment horizontal="center" vertical="center" shrinkToFit="1"/>
    </xf>
    <xf numFmtId="3" fontId="44" fillId="5" borderId="62" xfId="1" applyNumberFormat="1" applyFont="1" applyFill="1" applyBorder="1" applyAlignment="1">
      <alignment horizontal="center" vertical="center" shrinkToFit="1"/>
    </xf>
    <xf numFmtId="0" fontId="44" fillId="2" borderId="54" xfId="1" applyFont="1" applyFill="1" applyBorder="1" applyAlignment="1">
      <alignment horizontal="left" vertical="center" wrapText="1" shrinkToFit="1"/>
    </xf>
    <xf numFmtId="0" fontId="44" fillId="2" borderId="50" xfId="1" applyFont="1" applyFill="1" applyBorder="1" applyAlignment="1">
      <alignment horizontal="left" vertical="center" wrapText="1" shrinkToFit="1"/>
    </xf>
    <xf numFmtId="0" fontId="44" fillId="2" borderId="52" xfId="1" applyFont="1" applyFill="1" applyBorder="1" applyAlignment="1">
      <alignment horizontal="left" vertical="center" wrapText="1" shrinkToFit="1"/>
    </xf>
    <xf numFmtId="3" fontId="44" fillId="9" borderId="55" xfId="1" applyNumberFormat="1" applyFont="1" applyFill="1" applyBorder="1" applyAlignment="1">
      <alignment horizontal="center" vertical="center" shrinkToFit="1"/>
    </xf>
    <xf numFmtId="3" fontId="44" fillId="9" borderId="56" xfId="1" applyNumberFormat="1" applyFont="1" applyFill="1" applyBorder="1" applyAlignment="1">
      <alignment horizontal="center" vertical="center" shrinkToFit="1"/>
    </xf>
    <xf numFmtId="3" fontId="44" fillId="9" borderId="60" xfId="1" applyNumberFormat="1" applyFont="1" applyFill="1" applyBorder="1" applyAlignment="1">
      <alignment horizontal="center" vertical="center" shrinkToFit="1"/>
    </xf>
    <xf numFmtId="3" fontId="44" fillId="2" borderId="70" xfId="1" applyNumberFormat="1" applyFont="1" applyFill="1" applyBorder="1" applyAlignment="1">
      <alignment horizontal="right" vertical="center" shrinkToFit="1"/>
    </xf>
    <xf numFmtId="3" fontId="44" fillId="2" borderId="68" xfId="1" applyNumberFormat="1" applyFont="1" applyFill="1" applyBorder="1" applyAlignment="1">
      <alignment horizontal="right" vertical="center" shrinkToFit="1"/>
    </xf>
    <xf numFmtId="3" fontId="44" fillId="5" borderId="72" xfId="1" applyNumberFormat="1" applyFont="1" applyFill="1" applyBorder="1" applyAlignment="1">
      <alignment horizontal="center" vertical="center" shrinkToFit="1"/>
    </xf>
    <xf numFmtId="3" fontId="44" fillId="5" borderId="73" xfId="1" applyNumberFormat="1" applyFont="1" applyFill="1" applyBorder="1" applyAlignment="1">
      <alignment horizontal="center" vertical="center" shrinkToFit="1"/>
    </xf>
    <xf numFmtId="3" fontId="44" fillId="5" borderId="74" xfId="1" applyNumberFormat="1" applyFont="1" applyFill="1" applyBorder="1" applyAlignment="1">
      <alignment horizontal="center" vertical="center" shrinkToFit="1"/>
    </xf>
    <xf numFmtId="3" fontId="44" fillId="0" borderId="75" xfId="1" applyNumberFormat="1" applyFont="1" applyBorder="1" applyAlignment="1">
      <alignment horizontal="center" vertical="center" shrinkToFit="1"/>
    </xf>
    <xf numFmtId="3" fontId="44" fillId="0" borderId="76" xfId="1" applyNumberFormat="1" applyFont="1" applyBorder="1" applyAlignment="1">
      <alignment horizontal="center" vertical="center" shrinkToFit="1"/>
    </xf>
    <xf numFmtId="3" fontId="44" fillId="0" borderId="77" xfId="1" applyNumberFormat="1" applyFont="1" applyBorder="1" applyAlignment="1">
      <alignment horizontal="center" vertical="center" shrinkToFit="1"/>
    </xf>
    <xf numFmtId="0" fontId="44" fillId="2" borderId="15" xfId="1" applyFont="1" applyFill="1" applyBorder="1" applyAlignment="1">
      <alignment horizontal="left" vertical="center" shrinkToFit="1"/>
    </xf>
    <xf numFmtId="0" fontId="44" fillId="2" borderId="13" xfId="1" applyFont="1" applyFill="1" applyBorder="1" applyAlignment="1">
      <alignment horizontal="left" vertical="center" shrinkToFit="1"/>
    </xf>
    <xf numFmtId="0" fontId="44" fillId="2" borderId="37" xfId="1" applyFont="1" applyFill="1" applyBorder="1" applyAlignment="1">
      <alignment horizontal="center" vertical="center" textRotation="255" wrapText="1"/>
    </xf>
    <xf numFmtId="3" fontId="44" fillId="0" borderId="64" xfId="1" applyNumberFormat="1" applyFont="1" applyBorder="1" applyAlignment="1">
      <alignment horizontal="center" vertical="center" shrinkToFit="1"/>
    </xf>
    <xf numFmtId="3" fontId="44" fillId="0" borderId="78" xfId="1" applyNumberFormat="1" applyFont="1" applyBorder="1" applyAlignment="1">
      <alignment horizontal="center" vertical="center" shrinkToFit="1"/>
    </xf>
    <xf numFmtId="3" fontId="44" fillId="0" borderId="68" xfId="1" applyNumberFormat="1" applyFont="1" applyBorder="1" applyAlignment="1">
      <alignment horizontal="center" vertical="center" shrinkToFit="1"/>
    </xf>
    <xf numFmtId="3" fontId="44" fillId="0" borderId="71" xfId="1" applyNumberFormat="1" applyFont="1" applyBorder="1" applyAlignment="1">
      <alignment horizontal="center" vertical="center" shrinkToFit="1"/>
    </xf>
    <xf numFmtId="3" fontId="44" fillId="0" borderId="59" xfId="1" applyNumberFormat="1" applyFont="1" applyBorder="1" applyAlignment="1">
      <alignment horizontal="center" vertical="center" shrinkToFit="1"/>
    </xf>
    <xf numFmtId="3" fontId="39" fillId="0" borderId="37" xfId="8" applyNumberFormat="1" applyFont="1" applyBorder="1" applyAlignment="1">
      <alignment horizontal="center" vertical="center" wrapText="1"/>
    </xf>
    <xf numFmtId="3" fontId="39" fillId="0" borderId="38" xfId="8" applyNumberFormat="1" applyFont="1" applyBorder="1" applyAlignment="1">
      <alignment horizontal="center" vertical="center" wrapText="1"/>
    </xf>
    <xf numFmtId="3" fontId="39" fillId="0" borderId="61" xfId="8" applyNumberFormat="1" applyFont="1" applyBorder="1" applyAlignment="1">
      <alignment horizontal="center" vertical="center" wrapText="1"/>
    </xf>
    <xf numFmtId="3" fontId="39" fillId="0" borderId="31" xfId="8" applyNumberFormat="1" applyFont="1" applyBorder="1" applyAlignment="1">
      <alignment horizontal="center" vertical="center" wrapText="1"/>
    </xf>
    <xf numFmtId="3" fontId="39" fillId="0" borderId="33" xfId="8" applyNumberFormat="1" applyFont="1" applyBorder="1" applyAlignment="1">
      <alignment horizontal="center" vertical="center" wrapText="1"/>
    </xf>
    <xf numFmtId="3" fontId="39" fillId="0" borderId="18" xfId="8" applyNumberFormat="1" applyFont="1" applyBorder="1" applyAlignment="1">
      <alignment horizontal="center" vertical="center" wrapText="1"/>
    </xf>
    <xf numFmtId="3" fontId="39" fillId="0" borderId="17" xfId="8" applyNumberFormat="1" applyFont="1" applyBorder="1" applyAlignment="1">
      <alignment horizontal="center" vertical="center" wrapText="1"/>
    </xf>
    <xf numFmtId="3" fontId="39" fillId="0" borderId="31" xfId="8" applyNumberFormat="1" applyFont="1" applyBorder="1" applyAlignment="1">
      <alignment horizontal="center" vertical="center"/>
    </xf>
    <xf numFmtId="3" fontId="39" fillId="0" borderId="32" xfId="8" applyNumberFormat="1" applyFont="1" applyBorder="1" applyAlignment="1">
      <alignment horizontal="center" vertical="center"/>
    </xf>
    <xf numFmtId="3" fontId="39" fillId="0" borderId="33" xfId="8" applyNumberFormat="1" applyFont="1" applyBorder="1" applyAlignment="1">
      <alignment horizontal="center" vertical="center"/>
    </xf>
    <xf numFmtId="3" fontId="39" fillId="0" borderId="18" xfId="8" applyNumberFormat="1" applyFont="1" applyBorder="1" applyAlignment="1">
      <alignment horizontal="center" vertical="center"/>
    </xf>
    <xf numFmtId="3" fontId="39" fillId="0" borderId="0" xfId="8" applyNumberFormat="1" applyFont="1" applyAlignment="1">
      <alignment horizontal="center" vertical="center"/>
    </xf>
    <xf numFmtId="3" fontId="39" fillId="0" borderId="17" xfId="8" applyNumberFormat="1" applyFont="1" applyBorder="1" applyAlignment="1">
      <alignment horizontal="center" vertical="center"/>
    </xf>
    <xf numFmtId="195" fontId="39" fillId="0" borderId="112" xfId="8" applyNumberFormat="1" applyFont="1" applyBorder="1" applyAlignment="1">
      <alignment horizontal="center" vertical="center" wrapText="1"/>
    </xf>
    <xf numFmtId="195" fontId="39" fillId="0" borderId="130" xfId="8" applyNumberFormat="1" applyFont="1" applyBorder="1" applyAlignment="1">
      <alignment horizontal="center" vertical="center" wrapText="1"/>
    </xf>
    <xf numFmtId="195" fontId="39" fillId="0" borderId="110" xfId="8" applyNumberFormat="1" applyFont="1" applyBorder="1" applyAlignment="1">
      <alignment horizontal="center" vertical="center" wrapText="1"/>
    </xf>
    <xf numFmtId="195" fontId="39" fillId="0" borderId="131" xfId="8" applyNumberFormat="1" applyFont="1" applyBorder="1" applyAlignment="1">
      <alignment horizontal="center" vertical="center" wrapText="1"/>
    </xf>
    <xf numFmtId="203" fontId="39" fillId="0" borderId="111" xfId="8" applyNumberFormat="1" applyFont="1" applyBorder="1" applyAlignment="1">
      <alignment horizontal="center" vertical="center" wrapText="1"/>
    </xf>
    <xf numFmtId="203" fontId="39" fillId="0" borderId="141" xfId="8" applyNumberFormat="1" applyFont="1" applyBorder="1" applyAlignment="1">
      <alignment horizontal="center" vertical="center" wrapText="1"/>
    </xf>
    <xf numFmtId="195" fontId="39" fillId="0" borderId="31" xfId="8" applyNumberFormat="1" applyFont="1" applyBorder="1" applyAlignment="1">
      <alignment horizontal="center" vertical="center" wrapText="1"/>
    </xf>
    <xf numFmtId="195" fontId="39" fillId="0" borderId="32" xfId="8" applyNumberFormat="1" applyFont="1" applyBorder="1" applyAlignment="1">
      <alignment horizontal="center" vertical="center" wrapText="1"/>
    </xf>
    <xf numFmtId="195" fontId="39" fillId="0" borderId="33" xfId="8" applyNumberFormat="1" applyFont="1" applyBorder="1" applyAlignment="1">
      <alignment horizontal="center" vertical="center" wrapText="1"/>
    </xf>
    <xf numFmtId="3" fontId="39" fillId="0" borderId="31" xfId="8" applyNumberFormat="1" applyFont="1" applyBorder="1" applyAlignment="1">
      <alignment horizontal="center" vertical="center" wrapText="1" shrinkToFit="1"/>
    </xf>
    <xf numFmtId="3" fontId="39" fillId="0" borderId="32" xfId="8" applyNumberFormat="1" applyFont="1" applyBorder="1" applyAlignment="1">
      <alignment horizontal="center" vertical="center" wrapText="1" shrinkToFit="1"/>
    </xf>
    <xf numFmtId="3" fontId="39" fillId="0" borderId="33" xfId="8" applyNumberFormat="1" applyFont="1" applyBorder="1" applyAlignment="1">
      <alignment horizontal="center" vertical="center" wrapText="1" shrinkToFit="1"/>
    </xf>
    <xf numFmtId="3" fontId="39" fillId="0" borderId="31" xfId="8" applyNumberFormat="1" applyFont="1" applyBorder="1" applyAlignment="1">
      <alignment horizontal="center" vertical="center" shrinkToFit="1"/>
    </xf>
    <xf numFmtId="3" fontId="39" fillId="0" borderId="32" xfId="8" applyNumberFormat="1" applyFont="1" applyBorder="1" applyAlignment="1">
      <alignment horizontal="center" vertical="center" shrinkToFit="1"/>
    </xf>
    <xf numFmtId="3" fontId="39" fillId="0" borderId="33" xfId="8" applyNumberFormat="1" applyFont="1" applyBorder="1" applyAlignment="1">
      <alignment horizontal="center" vertical="center" shrinkToFit="1"/>
    </xf>
    <xf numFmtId="3" fontId="39" fillId="0" borderId="32" xfId="8" applyNumberFormat="1" applyFont="1" applyBorder="1" applyAlignment="1">
      <alignment horizontal="center" vertical="center" wrapText="1"/>
    </xf>
    <xf numFmtId="3" fontId="39" fillId="0" borderId="0" xfId="8" applyNumberFormat="1" applyFont="1" applyAlignment="1">
      <alignment horizontal="center" vertical="center" wrapText="1"/>
    </xf>
    <xf numFmtId="188" fontId="39" fillId="0" borderId="22" xfId="8" applyNumberFormat="1" applyFont="1" applyBorder="1" applyAlignment="1">
      <alignment horizontal="center" vertical="center" wrapText="1"/>
    </xf>
    <xf numFmtId="188" fontId="39" fillId="0" borderId="20" xfId="8" applyNumberFormat="1" applyFont="1" applyBorder="1" applyAlignment="1">
      <alignment horizontal="center" vertical="center" wrapText="1"/>
    </xf>
    <xf numFmtId="188" fontId="39" fillId="0" borderId="21" xfId="8" applyNumberFormat="1" applyFont="1" applyBorder="1" applyAlignment="1">
      <alignment horizontal="center" vertical="center" wrapText="1"/>
    </xf>
    <xf numFmtId="3" fontId="39" fillId="0" borderId="31" xfId="8" applyNumberFormat="1" applyFont="1" applyBorder="1" applyAlignment="1">
      <alignment horizontal="right" vertical="center" shrinkToFit="1"/>
    </xf>
    <xf numFmtId="3" fontId="39" fillId="0" borderId="22" xfId="8" applyNumberFormat="1" applyFont="1" applyBorder="1" applyAlignment="1">
      <alignment horizontal="right" vertical="center" shrinkToFit="1"/>
    </xf>
    <xf numFmtId="195" fontId="39" fillId="0" borderId="32" xfId="8" applyNumberFormat="1" applyFont="1" applyBorder="1" applyAlignment="1">
      <alignment horizontal="left" vertical="center" wrapText="1"/>
    </xf>
    <xf numFmtId="195" fontId="39" fillId="0" borderId="20" xfId="8" applyNumberFormat="1" applyFont="1" applyBorder="1" applyAlignment="1">
      <alignment horizontal="left" vertical="center" wrapText="1"/>
    </xf>
    <xf numFmtId="195" fontId="39" fillId="0" borderId="20" xfId="8" applyNumberFormat="1" applyFont="1" applyBorder="1" applyAlignment="1">
      <alignment horizontal="center" vertical="center" wrapText="1"/>
    </xf>
    <xf numFmtId="49" fontId="39" fillId="0" borderId="33" xfId="8" applyNumberFormat="1" applyFont="1" applyBorder="1" applyAlignment="1">
      <alignment horizontal="center" vertical="center" wrapText="1"/>
    </xf>
    <xf numFmtId="49" fontId="39" fillId="0" borderId="21" xfId="8" applyNumberFormat="1" applyFont="1" applyBorder="1" applyAlignment="1">
      <alignment horizontal="center" vertical="center" wrapText="1"/>
    </xf>
    <xf numFmtId="195" fontId="39" fillId="0" borderId="61" xfId="8" applyNumberFormat="1" applyFont="1" applyBorder="1" applyAlignment="1">
      <alignment horizontal="center" vertical="center"/>
    </xf>
    <xf numFmtId="3" fontId="39" fillId="0" borderId="69" xfId="8" applyNumberFormat="1" applyFont="1" applyBorder="1" applyAlignment="1">
      <alignment horizontal="center" vertical="center" wrapText="1"/>
    </xf>
    <xf numFmtId="3" fontId="40" fillId="2" borderId="38" xfId="8" applyNumberFormat="1" applyFont="1" applyFill="1" applyBorder="1" applyAlignment="1">
      <alignment horizontal="center" vertical="center" wrapText="1"/>
    </xf>
    <xf numFmtId="3" fontId="40" fillId="2" borderId="69" xfId="8" applyNumberFormat="1" applyFont="1" applyFill="1" applyBorder="1" applyAlignment="1">
      <alignment horizontal="center" vertical="center" wrapText="1"/>
    </xf>
    <xf numFmtId="3" fontId="39" fillId="0" borderId="133" xfId="8" applyNumberFormat="1" applyFont="1" applyBorder="1" applyAlignment="1">
      <alignment horizontal="center" vertical="center" wrapText="1"/>
    </xf>
    <xf numFmtId="3" fontId="39" fillId="0" borderId="139" xfId="8" applyNumberFormat="1" applyFont="1" applyBorder="1" applyAlignment="1">
      <alignment horizontal="center" vertical="center" wrapText="1"/>
    </xf>
    <xf numFmtId="188" fontId="39" fillId="0" borderId="38" xfId="8" applyNumberFormat="1" applyFont="1" applyBorder="1" applyAlignment="1">
      <alignment horizontal="right" vertical="center"/>
    </xf>
    <xf numFmtId="188" fontId="39" fillId="0" borderId="69" xfId="8" applyNumberFormat="1" applyFont="1" applyBorder="1" applyAlignment="1">
      <alignment horizontal="right" vertical="center"/>
    </xf>
    <xf numFmtId="188" fontId="39" fillId="0" borderId="61" xfId="8" applyNumberFormat="1" applyFont="1" applyBorder="1" applyAlignment="1">
      <alignment horizontal="left" vertical="center" wrapText="1"/>
    </xf>
    <xf numFmtId="198" fontId="39" fillId="0" borderId="31" xfId="8" applyNumberFormat="1" applyFont="1" applyBorder="1" applyAlignment="1">
      <alignment horizontal="center" vertical="center" wrapText="1"/>
    </xf>
    <xf numFmtId="198" fontId="39" fillId="0" borderId="22" xfId="8" applyNumberFormat="1" applyFont="1" applyBorder="1" applyAlignment="1">
      <alignment horizontal="center" vertical="center" wrapText="1"/>
    </xf>
    <xf numFmtId="3" fontId="39" fillId="0" borderId="38" xfId="8" applyNumberFormat="1" applyFont="1" applyBorder="1" applyAlignment="1">
      <alignment horizontal="center" vertical="center"/>
    </xf>
    <xf numFmtId="3" fontId="39" fillId="0" borderId="69" xfId="8" applyNumberFormat="1" applyFont="1" applyBorder="1" applyAlignment="1">
      <alignment horizontal="center" vertical="center"/>
    </xf>
    <xf numFmtId="188" fontId="39" fillId="0" borderId="61" xfId="8" applyNumberFormat="1" applyFont="1" applyBorder="1" applyAlignment="1">
      <alignment horizontal="center" vertical="center" wrapText="1"/>
    </xf>
    <xf numFmtId="3" fontId="39" fillId="0" borderId="31" xfId="8" applyNumberFormat="1" applyFont="1" applyBorder="1" applyAlignment="1">
      <alignment horizontal="right" vertical="center" wrapText="1"/>
    </xf>
    <xf numFmtId="3" fontId="39" fillId="0" borderId="22" xfId="8" applyNumberFormat="1" applyFont="1" applyBorder="1" applyAlignment="1">
      <alignment horizontal="right" vertical="center" wrapText="1"/>
    </xf>
    <xf numFmtId="195" fontId="39" fillId="0" borderId="32" xfId="8" applyNumberFormat="1" applyFont="1" applyBorder="1" applyAlignment="1">
      <alignment vertical="center" wrapText="1"/>
    </xf>
    <xf numFmtId="195" fontId="39" fillId="0" borderId="20" xfId="8" applyNumberFormat="1" applyFont="1" applyBorder="1" applyAlignment="1">
      <alignment vertical="center" wrapText="1"/>
    </xf>
    <xf numFmtId="49" fontId="39" fillId="0" borderId="32" xfId="8" applyNumberFormat="1" applyFont="1" applyBorder="1" applyAlignment="1">
      <alignment horizontal="center" vertical="center" wrapText="1"/>
    </xf>
    <xf numFmtId="49" fontId="39" fillId="0" borderId="20" xfId="8" applyNumberFormat="1" applyFont="1" applyBorder="1" applyAlignment="1">
      <alignment horizontal="center" vertical="center" wrapText="1"/>
    </xf>
    <xf numFmtId="206" fontId="39" fillId="0" borderId="33" xfId="8" applyNumberFormat="1" applyFont="1" applyBorder="1" applyAlignment="1">
      <alignment horizontal="center" vertical="center" wrapText="1"/>
    </xf>
    <xf numFmtId="206" fontId="39" fillId="0" borderId="21" xfId="8" applyNumberFormat="1" applyFont="1" applyBorder="1" applyAlignment="1">
      <alignment horizontal="center" vertical="center" wrapText="1"/>
    </xf>
    <xf numFmtId="195" fontId="39" fillId="0" borderId="0" xfId="8" applyNumberFormat="1" applyFont="1" applyAlignment="1">
      <alignment horizontal="center" vertical="center"/>
    </xf>
    <xf numFmtId="195" fontId="39" fillId="0" borderId="18" xfId="8" applyNumberFormat="1" applyFont="1" applyBorder="1" applyAlignment="1">
      <alignment horizontal="center" vertical="center"/>
    </xf>
    <xf numFmtId="38" fontId="39" fillId="0" borderId="38" xfId="9" applyFont="1" applyFill="1" applyBorder="1" applyAlignment="1">
      <alignment horizontal="right" vertical="center"/>
    </xf>
    <xf numFmtId="38" fontId="39" fillId="0" borderId="69" xfId="9" applyFont="1" applyFill="1" applyBorder="1" applyAlignment="1">
      <alignment horizontal="right" vertical="center"/>
    </xf>
    <xf numFmtId="3" fontId="39" fillId="0" borderId="32" xfId="8" applyNumberFormat="1" applyFont="1" applyBorder="1" applyAlignment="1">
      <alignment horizontal="right" vertical="center" wrapText="1"/>
    </xf>
    <xf numFmtId="3" fontId="39" fillId="0" borderId="20" xfId="8" applyNumberFormat="1" applyFont="1" applyBorder="1" applyAlignment="1">
      <alignment horizontal="right" vertical="center" wrapText="1"/>
    </xf>
    <xf numFmtId="206" fontId="39" fillId="0" borderId="32" xfId="8" applyNumberFormat="1" applyFont="1" applyBorder="1" applyAlignment="1">
      <alignment horizontal="center" vertical="center" wrapText="1"/>
    </xf>
    <xf numFmtId="206" fontId="39" fillId="0" borderId="20" xfId="8" applyNumberFormat="1" applyFont="1" applyBorder="1" applyAlignment="1">
      <alignment horizontal="center" vertical="center" wrapText="1"/>
    </xf>
    <xf numFmtId="211" fontId="39" fillId="0" borderId="33" xfId="8" applyNumberFormat="1" applyFont="1" applyBorder="1" applyAlignment="1">
      <alignment horizontal="center" vertical="center" wrapText="1"/>
    </xf>
    <xf numFmtId="211" fontId="39" fillId="0" borderId="21" xfId="8" applyNumberFormat="1" applyFont="1" applyBorder="1" applyAlignment="1">
      <alignment horizontal="center" vertical="center" wrapText="1"/>
    </xf>
    <xf numFmtId="211" fontId="39" fillId="0" borderId="32" xfId="8" applyNumberFormat="1" applyFont="1" applyBorder="1" applyAlignment="1">
      <alignment horizontal="center" vertical="center" wrapText="1"/>
    </xf>
    <xf numFmtId="211" fontId="39" fillId="0" borderId="20" xfId="8" applyNumberFormat="1" applyFont="1" applyBorder="1" applyAlignment="1">
      <alignment horizontal="center" vertical="center" wrapText="1"/>
    </xf>
    <xf numFmtId="210" fontId="39" fillId="0" borderId="33" xfId="8" applyNumberFormat="1" applyFont="1" applyBorder="1" applyAlignment="1">
      <alignment horizontal="center" vertical="center"/>
    </xf>
    <xf numFmtId="210" fontId="39" fillId="0" borderId="21" xfId="8" applyNumberFormat="1" applyFont="1" applyBorder="1" applyAlignment="1">
      <alignment horizontal="center" vertical="center"/>
    </xf>
    <xf numFmtId="188" fontId="39" fillId="2" borderId="38" xfId="8" applyNumberFormat="1" applyFont="1" applyFill="1" applyBorder="1" applyAlignment="1">
      <alignment horizontal="center" vertical="center" wrapText="1"/>
    </xf>
    <xf numFmtId="188" fontId="39" fillId="2" borderId="61" xfId="8" applyNumberFormat="1" applyFont="1" applyFill="1" applyBorder="1" applyAlignment="1">
      <alignment horizontal="center" vertical="center" wrapText="1"/>
    </xf>
    <xf numFmtId="188" fontId="39" fillId="2" borderId="69" xfId="8" applyNumberFormat="1" applyFont="1" applyFill="1" applyBorder="1" applyAlignment="1">
      <alignment horizontal="center" vertical="center" wrapText="1"/>
    </xf>
    <xf numFmtId="195" fontId="39" fillId="0" borderId="0" xfId="8" applyNumberFormat="1" applyFont="1" applyAlignment="1">
      <alignment vertical="center" wrapText="1"/>
    </xf>
    <xf numFmtId="49" fontId="39" fillId="0" borderId="0" xfId="8" applyNumberFormat="1" applyFont="1" applyAlignment="1">
      <alignment horizontal="center" vertical="center" wrapText="1"/>
    </xf>
    <xf numFmtId="206" fontId="39" fillId="0" borderId="0" xfId="8" applyNumberFormat="1" applyFont="1" applyAlignment="1">
      <alignment horizontal="center" vertical="center" wrapText="1"/>
    </xf>
    <xf numFmtId="210" fontId="39" fillId="0" borderId="17" xfId="8" applyNumberFormat="1" applyFont="1" applyBorder="1" applyAlignment="1">
      <alignment horizontal="center" vertical="center"/>
    </xf>
    <xf numFmtId="3" fontId="39" fillId="0" borderId="18" xfId="8" applyNumberFormat="1" applyFont="1" applyBorder="1" applyAlignment="1">
      <alignment horizontal="right" vertical="center" wrapText="1"/>
    </xf>
    <xf numFmtId="195" fontId="39" fillId="0" borderId="0" xfId="8" applyNumberFormat="1" applyFont="1" applyAlignment="1">
      <alignment horizontal="center" vertical="center" wrapText="1"/>
    </xf>
    <xf numFmtId="3" fontId="39" fillId="0" borderId="145" xfId="8" applyNumberFormat="1" applyFont="1" applyBorder="1" applyAlignment="1">
      <alignment horizontal="center" vertical="center" wrapText="1"/>
    </xf>
    <xf numFmtId="3" fontId="39" fillId="0" borderId="144" xfId="8" applyNumberFormat="1" applyFont="1" applyBorder="1" applyAlignment="1">
      <alignment horizontal="center" vertical="center" wrapText="1"/>
    </xf>
    <xf numFmtId="3" fontId="40" fillId="0" borderId="38" xfId="8" applyNumberFormat="1" applyFont="1" applyBorder="1" applyAlignment="1">
      <alignment horizontal="center" vertical="center" wrapText="1"/>
    </xf>
    <xf numFmtId="3" fontId="40" fillId="0" borderId="69" xfId="8" applyNumberFormat="1" applyFont="1" applyBorder="1" applyAlignment="1">
      <alignment horizontal="center" vertical="center" wrapText="1"/>
    </xf>
    <xf numFmtId="3" fontId="40" fillId="0" borderId="133" xfId="8" applyNumberFormat="1" applyFont="1" applyBorder="1" applyAlignment="1">
      <alignment horizontal="center" vertical="center" wrapText="1"/>
    </xf>
    <xf numFmtId="3" fontId="40" fillId="0" borderId="139" xfId="8" applyNumberFormat="1" applyFont="1" applyBorder="1" applyAlignment="1">
      <alignment horizontal="center" vertical="center" wrapText="1"/>
    </xf>
    <xf numFmtId="215" fontId="39" fillId="0" borderId="38" xfId="8" applyNumberFormat="1" applyFont="1" applyBorder="1" applyAlignment="1">
      <alignment horizontal="right" vertical="center"/>
    </xf>
    <xf numFmtId="215" fontId="39" fillId="0" borderId="69" xfId="8" applyNumberFormat="1" applyFont="1" applyBorder="1" applyAlignment="1">
      <alignment horizontal="right" vertical="center"/>
    </xf>
    <xf numFmtId="216" fontId="39" fillId="0" borderId="33" xfId="8" applyNumberFormat="1" applyFont="1" applyBorder="1" applyAlignment="1">
      <alignment horizontal="right" vertical="center" wrapText="1"/>
    </xf>
    <xf numFmtId="216" fontId="39" fillId="0" borderId="21" xfId="8" applyNumberFormat="1" applyFont="1" applyBorder="1" applyAlignment="1">
      <alignment horizontal="right" vertical="center" wrapText="1"/>
    </xf>
    <xf numFmtId="3" fontId="39" fillId="0" borderId="85" xfId="8" applyNumberFormat="1" applyFont="1" applyBorder="1" applyAlignment="1">
      <alignment horizontal="center" vertical="center" wrapText="1"/>
    </xf>
    <xf numFmtId="0" fontId="30" fillId="0" borderId="0" xfId="6" applyFont="1" applyAlignment="1">
      <alignment horizontal="left" vertical="center"/>
    </xf>
    <xf numFmtId="188" fontId="30" fillId="0" borderId="0" xfId="6" applyNumberFormat="1" applyFont="1" applyAlignment="1">
      <alignment horizontal="left" vertical="center" wrapText="1"/>
    </xf>
    <xf numFmtId="188" fontId="30" fillId="0" borderId="31" xfId="6" applyNumberFormat="1" applyFont="1" applyBorder="1" applyAlignment="1">
      <alignment horizontal="left" vertical="center"/>
    </xf>
    <xf numFmtId="188" fontId="30" fillId="0" borderId="18" xfId="6" applyNumberFormat="1" applyFont="1" applyBorder="1" applyAlignment="1">
      <alignment horizontal="left" vertical="center"/>
    </xf>
    <xf numFmtId="188" fontId="30" fillId="0" borderId="22" xfId="6" applyNumberFormat="1" applyFont="1" applyBorder="1" applyAlignment="1">
      <alignment horizontal="left" vertical="center"/>
    </xf>
    <xf numFmtId="188" fontId="30" fillId="0" borderId="33" xfId="6" applyNumberFormat="1" applyFont="1" applyBorder="1" applyAlignment="1">
      <alignment horizontal="center" vertical="center"/>
    </xf>
    <xf numFmtId="188" fontId="30" fillId="0" borderId="17" xfId="6" applyNumberFormat="1" applyFont="1" applyBorder="1" applyAlignment="1">
      <alignment horizontal="center" vertical="center"/>
    </xf>
    <xf numFmtId="188" fontId="30" fillId="0" borderId="21" xfId="6" applyNumberFormat="1" applyFont="1" applyBorder="1" applyAlignment="1">
      <alignment horizontal="center" vertical="center"/>
    </xf>
    <xf numFmtId="0" fontId="30" fillId="0" borderId="31" xfId="6" applyFont="1" applyBorder="1" applyAlignment="1">
      <alignment horizontal="center" vertical="center"/>
    </xf>
    <xf numFmtId="0" fontId="30" fillId="0" borderId="18" xfId="6" applyFont="1" applyBorder="1" applyAlignment="1">
      <alignment horizontal="center" vertical="center"/>
    </xf>
    <xf numFmtId="0" fontId="30" fillId="0" borderId="22" xfId="6" applyFont="1" applyBorder="1" applyAlignment="1">
      <alignment horizontal="center" vertical="center"/>
    </xf>
    <xf numFmtId="0" fontId="30" fillId="0" borderId="32" xfId="6" applyFont="1" applyBorder="1" applyAlignment="1">
      <alignment horizontal="center" wrapText="1"/>
    </xf>
    <xf numFmtId="0" fontId="30" fillId="0" borderId="32" xfId="6" applyFont="1" applyBorder="1" applyAlignment="1">
      <alignment horizontal="center"/>
    </xf>
    <xf numFmtId="188" fontId="20" fillId="0" borderId="38" xfId="6" applyNumberFormat="1" applyFont="1" applyBorder="1" applyAlignment="1">
      <alignment horizontal="left" vertical="center"/>
    </xf>
    <xf numFmtId="188" fontId="20" fillId="0" borderId="61" xfId="6" applyNumberFormat="1" applyFont="1" applyBorder="1" applyAlignment="1">
      <alignment horizontal="left" vertical="center"/>
    </xf>
    <xf numFmtId="188" fontId="20" fillId="0" borderId="69" xfId="6" applyNumberFormat="1" applyFont="1" applyBorder="1" applyAlignment="1">
      <alignment horizontal="left" vertical="center"/>
    </xf>
    <xf numFmtId="3" fontId="30" fillId="0" borderId="0" xfId="6" applyNumberFormat="1" applyFont="1" applyAlignment="1">
      <alignment horizontal="right" vertical="center" wrapText="1"/>
    </xf>
    <xf numFmtId="189" fontId="30" fillId="0" borderId="0" xfId="6" applyNumberFormat="1" applyFont="1" applyAlignment="1">
      <alignment horizontal="center" vertical="center"/>
    </xf>
    <xf numFmtId="0" fontId="30" fillId="0" borderId="20" xfId="6" applyFont="1" applyBorder="1" applyAlignment="1">
      <alignment horizontal="left" vertical="center" wrapText="1"/>
    </xf>
    <xf numFmtId="0" fontId="30" fillId="0" borderId="21" xfId="6" applyFont="1" applyBorder="1" applyAlignment="1">
      <alignment horizontal="left" vertical="center" wrapText="1"/>
    </xf>
    <xf numFmtId="0" fontId="30" fillId="0" borderId="31" xfId="6" applyFont="1" applyBorder="1" applyAlignment="1">
      <alignment vertical="center" wrapText="1"/>
    </xf>
    <xf numFmtId="0" fontId="30" fillId="0" borderId="18" xfId="6" applyFont="1" applyBorder="1" applyAlignment="1">
      <alignment vertical="center" wrapText="1"/>
    </xf>
    <xf numFmtId="0" fontId="30" fillId="0" borderId="22" xfId="6" applyFont="1" applyBorder="1" applyAlignment="1">
      <alignment vertical="center" wrapText="1"/>
    </xf>
    <xf numFmtId="0" fontId="30" fillId="0" borderId="33" xfId="6" applyFont="1" applyBorder="1" applyAlignment="1">
      <alignment horizontal="center" vertical="center"/>
    </xf>
    <xf numFmtId="0" fontId="30" fillId="0" borderId="17" xfId="6" applyFont="1" applyBorder="1" applyAlignment="1">
      <alignment horizontal="center" vertical="center"/>
    </xf>
    <xf numFmtId="0" fontId="30" fillId="0" borderId="21" xfId="6" applyFont="1" applyBorder="1" applyAlignment="1">
      <alignment horizontal="center" vertical="center"/>
    </xf>
    <xf numFmtId="0" fontId="30" fillId="0" borderId="38" xfId="6" applyFont="1" applyBorder="1" applyAlignment="1">
      <alignment horizontal="center" vertical="center"/>
    </xf>
    <xf numFmtId="0" fontId="30" fillId="0" borderId="61" xfId="6" applyFont="1" applyBorder="1" applyAlignment="1">
      <alignment horizontal="center" vertical="center"/>
    </xf>
    <xf numFmtId="0" fontId="30" fillId="0" borderId="69" xfId="6" applyFont="1" applyBorder="1" applyAlignment="1">
      <alignment horizontal="center" vertical="center"/>
    </xf>
    <xf numFmtId="0" fontId="30" fillId="0" borderId="32" xfId="0" applyFont="1" applyBorder="1" applyAlignment="1">
      <alignment horizontal="center"/>
    </xf>
    <xf numFmtId="0" fontId="20" fillId="0" borderId="37" xfId="6" applyFont="1" applyBorder="1" applyAlignment="1">
      <alignment vertical="center" wrapText="1"/>
    </xf>
    <xf numFmtId="3" fontId="30" fillId="0" borderId="0" xfId="6" applyNumberFormat="1" applyFont="1" applyAlignment="1">
      <alignment horizontal="center" vertical="center"/>
    </xf>
    <xf numFmtId="49" fontId="30" fillId="0" borderId="0" xfId="8" applyNumberFormat="1" applyFont="1" applyAlignment="1">
      <alignment horizontal="center" vertical="center"/>
    </xf>
    <xf numFmtId="204" fontId="30" fillId="0" borderId="0" xfId="0" applyNumberFormat="1" applyFont="1" applyAlignment="1">
      <alignment horizontal="center" vertical="center"/>
    </xf>
    <xf numFmtId="0" fontId="30" fillId="0" borderId="20" xfId="6" applyFont="1" applyBorder="1" applyAlignment="1">
      <alignment horizontal="left" vertical="top" wrapText="1"/>
    </xf>
    <xf numFmtId="0" fontId="30" fillId="0" borderId="21" xfId="6" applyFont="1" applyBorder="1" applyAlignment="1">
      <alignment horizontal="left" vertical="top" wrapText="1"/>
    </xf>
    <xf numFmtId="188" fontId="20" fillId="0" borderId="38" xfId="6" applyNumberFormat="1" applyFont="1" applyBorder="1" applyAlignment="1">
      <alignment horizontal="left" vertical="center" wrapText="1"/>
    </xf>
    <xf numFmtId="188" fontId="20" fillId="0" borderId="61" xfId="6" applyNumberFormat="1" applyFont="1" applyBorder="1" applyAlignment="1">
      <alignment horizontal="left" vertical="center" wrapText="1"/>
    </xf>
    <xf numFmtId="188" fontId="20" fillId="0" borderId="69" xfId="6" applyNumberFormat="1" applyFont="1" applyBorder="1" applyAlignment="1">
      <alignment horizontal="left" vertical="center" wrapText="1"/>
    </xf>
    <xf numFmtId="188" fontId="30" fillId="0" borderId="31" xfId="6" applyNumberFormat="1" applyFont="1" applyBorder="1" applyAlignment="1">
      <alignment horizontal="left" vertical="center" wrapText="1"/>
    </xf>
    <xf numFmtId="0" fontId="30" fillId="0" borderId="31" xfId="0" applyFont="1" applyBorder="1" applyAlignment="1">
      <alignment vertical="center" wrapText="1"/>
    </xf>
    <xf numFmtId="0" fontId="31" fillId="0" borderId="18" xfId="0" applyFont="1" applyBorder="1" applyAlignment="1">
      <alignment vertical="center" wrapText="1"/>
    </xf>
    <xf numFmtId="0" fontId="31" fillId="0" borderId="22" xfId="0" applyFont="1" applyBorder="1" applyAlignment="1">
      <alignment vertical="center" wrapText="1"/>
    </xf>
    <xf numFmtId="0" fontId="32" fillId="0" borderId="33" xfId="0" applyFont="1" applyBorder="1" applyAlignment="1">
      <alignment horizontal="center" vertical="center"/>
    </xf>
    <xf numFmtId="0" fontId="26" fillId="0" borderId="17" xfId="0" applyFont="1" applyBorder="1" applyAlignment="1">
      <alignment horizontal="center" vertical="center"/>
    </xf>
    <xf numFmtId="0" fontId="26" fillId="0" borderId="21" xfId="0" applyFont="1" applyBorder="1" applyAlignment="1">
      <alignment horizontal="center" vertical="center"/>
    </xf>
    <xf numFmtId="0" fontId="26" fillId="0" borderId="32" xfId="0" applyFont="1" applyBorder="1" applyAlignment="1">
      <alignment wrapText="1"/>
    </xf>
    <xf numFmtId="0" fontId="26" fillId="0" borderId="33" xfId="0" applyFont="1" applyBorder="1" applyAlignment="1">
      <alignment wrapText="1"/>
    </xf>
    <xf numFmtId="0" fontId="20" fillId="0" borderId="38" xfId="0" applyFont="1" applyBorder="1" applyAlignment="1">
      <alignment vertical="center" wrapText="1"/>
    </xf>
    <xf numFmtId="0" fontId="26" fillId="0" borderId="61" xfId="0" applyFont="1" applyBorder="1" applyAlignment="1">
      <alignment vertical="center" wrapText="1"/>
    </xf>
    <xf numFmtId="0" fontId="26" fillId="0" borderId="69" xfId="0" applyFont="1" applyBorder="1" applyAlignment="1">
      <alignment vertical="center" wrapText="1"/>
    </xf>
    <xf numFmtId="0" fontId="30" fillId="0" borderId="18" xfId="0" applyFont="1" applyBorder="1" applyAlignment="1">
      <alignment horizontal="left" vertical="center" wrapText="1"/>
    </xf>
    <xf numFmtId="0" fontId="30" fillId="0" borderId="0" xfId="0" applyFont="1" applyAlignment="1">
      <alignment horizontal="left" vertical="center" wrapText="1"/>
    </xf>
    <xf numFmtId="3" fontId="30" fillId="0" borderId="0" xfId="6" applyNumberFormat="1" applyFont="1" applyAlignment="1">
      <alignment horizontal="center" vertical="center" wrapText="1"/>
    </xf>
    <xf numFmtId="0" fontId="30" fillId="0" borderId="0" xfId="6" applyFont="1" applyAlignment="1">
      <alignment horizontal="center" vertical="center"/>
    </xf>
    <xf numFmtId="56" fontId="30" fillId="0" borderId="0" xfId="6" quotePrefix="1" applyNumberFormat="1" applyFont="1" applyAlignment="1">
      <alignment horizontal="center" vertical="center" wrapText="1"/>
    </xf>
    <xf numFmtId="56" fontId="30" fillId="0" borderId="17" xfId="6" quotePrefix="1" applyNumberFormat="1" applyFont="1" applyBorder="1" applyAlignment="1">
      <alignment horizontal="center" vertical="center" wrapText="1"/>
    </xf>
    <xf numFmtId="0" fontId="30" fillId="0" borderId="22" xfId="0" applyFont="1" applyBorder="1" applyAlignment="1">
      <alignment horizontal="left" vertical="center" wrapText="1"/>
    </xf>
    <xf numFmtId="0" fontId="30" fillId="0" borderId="20" xfId="0" applyFont="1" applyBorder="1" applyAlignment="1">
      <alignment horizontal="left" vertical="center" wrapText="1"/>
    </xf>
    <xf numFmtId="0" fontId="30" fillId="0" borderId="33" xfId="0" applyFont="1" applyBorder="1" applyAlignment="1">
      <alignment horizontal="center" vertical="center"/>
    </xf>
    <xf numFmtId="3" fontId="30" fillId="0" borderId="20" xfId="6" applyNumberFormat="1" applyFont="1" applyBorder="1" applyAlignment="1">
      <alignment horizontal="center" vertical="center" wrapText="1"/>
    </xf>
    <xf numFmtId="0" fontId="30" fillId="0" borderId="20" xfId="6" applyFont="1" applyBorder="1" applyAlignment="1">
      <alignment horizontal="center" vertical="center"/>
    </xf>
    <xf numFmtId="56" fontId="30" fillId="0" borderId="20" xfId="6" quotePrefix="1" applyNumberFormat="1" applyFont="1" applyBorder="1" applyAlignment="1">
      <alignment horizontal="center" vertical="center" wrapText="1"/>
    </xf>
    <xf numFmtId="56" fontId="30" fillId="0" borderId="21" xfId="6" quotePrefix="1" applyNumberFormat="1" applyFont="1" applyBorder="1" applyAlignment="1">
      <alignment horizontal="center" vertical="center" wrapText="1"/>
    </xf>
    <xf numFmtId="0" fontId="30" fillId="0" borderId="37" xfId="6" applyFont="1" applyBorder="1" applyAlignment="1">
      <alignment horizontal="distributed" vertical="center" wrapText="1"/>
    </xf>
    <xf numFmtId="3" fontId="30" fillId="0" borderId="37" xfId="6" applyNumberFormat="1" applyFont="1" applyBorder="1" applyAlignment="1">
      <alignment horizontal="right" vertical="center" wrapText="1"/>
    </xf>
    <xf numFmtId="0" fontId="30" fillId="0" borderId="31" xfId="6" applyFont="1" applyBorder="1" applyAlignment="1">
      <alignment horizontal="left" vertical="center" wrapText="1"/>
    </xf>
    <xf numFmtId="0" fontId="30" fillId="0" borderId="18" xfId="6" applyFont="1" applyBorder="1" applyAlignment="1">
      <alignment horizontal="left" vertical="center" wrapText="1"/>
    </xf>
    <xf numFmtId="0" fontId="30" fillId="0" borderId="22" xfId="6" applyFont="1" applyBorder="1" applyAlignment="1">
      <alignment horizontal="left" vertical="center" wrapText="1"/>
    </xf>
    <xf numFmtId="0" fontId="30" fillId="0" borderId="37" xfId="6" applyFont="1" applyBorder="1" applyAlignment="1">
      <alignment horizontal="left" vertical="center" wrapText="1"/>
    </xf>
    <xf numFmtId="0" fontId="30" fillId="0" borderId="37" xfId="6" applyFont="1" applyBorder="1" applyAlignment="1">
      <alignment horizontal="left" vertical="center"/>
    </xf>
    <xf numFmtId="190" fontId="30" fillId="0" borderId="32" xfId="6" applyNumberFormat="1" applyFont="1" applyBorder="1" applyAlignment="1">
      <alignment horizontal="center" vertical="center" wrapText="1"/>
    </xf>
    <xf numFmtId="190" fontId="30" fillId="0" borderId="33" xfId="6" applyNumberFormat="1" applyFont="1" applyBorder="1" applyAlignment="1">
      <alignment horizontal="center" vertical="center" wrapText="1"/>
    </xf>
    <xf numFmtId="190" fontId="30" fillId="0" borderId="20" xfId="6" applyNumberFormat="1" applyFont="1" applyBorder="1" applyAlignment="1">
      <alignment horizontal="center" vertical="center" wrapText="1"/>
    </xf>
    <xf numFmtId="190" fontId="30" fillId="0" borderId="21" xfId="6" applyNumberFormat="1" applyFont="1" applyBorder="1" applyAlignment="1">
      <alignment horizontal="center" vertical="center" wrapText="1"/>
    </xf>
    <xf numFmtId="0" fontId="20" fillId="0" borderId="38" xfId="6" applyFont="1" applyBorder="1" applyAlignment="1">
      <alignment horizontal="left" vertical="center" wrapText="1"/>
    </xf>
    <xf numFmtId="0" fontId="20" fillId="0" borderId="61" xfId="6" applyFont="1" applyBorder="1" applyAlignment="1">
      <alignment horizontal="left" vertical="center"/>
    </xf>
    <xf numFmtId="0" fontId="20" fillId="0" borderId="69" xfId="6" applyFont="1" applyBorder="1" applyAlignment="1">
      <alignment horizontal="left" vertical="center"/>
    </xf>
    <xf numFmtId="188" fontId="33" fillId="0" borderId="37" xfId="0" applyNumberFormat="1" applyFont="1" applyBorder="1" applyAlignment="1">
      <alignment horizontal="center" vertical="center" wrapText="1"/>
    </xf>
    <xf numFmtId="190" fontId="30" fillId="0" borderId="37" xfId="0" applyNumberFormat="1" applyFont="1" applyBorder="1" applyAlignment="1">
      <alignment horizontal="center" vertical="center" wrapText="1"/>
    </xf>
    <xf numFmtId="190" fontId="30" fillId="0" borderId="37" xfId="6" applyNumberFormat="1" applyFont="1" applyBorder="1" applyAlignment="1">
      <alignment horizontal="center" vertical="center" wrapText="1"/>
    </xf>
    <xf numFmtId="190" fontId="30" fillId="0" borderId="15" xfId="6" applyNumberFormat="1" applyFont="1" applyBorder="1" applyAlignment="1">
      <alignment horizontal="center" vertical="center" wrapText="1"/>
    </xf>
    <xf numFmtId="3" fontId="30" fillId="0" borderId="37" xfId="6" applyNumberFormat="1" applyFont="1" applyBorder="1" applyAlignment="1">
      <alignment horizontal="center" vertical="center" wrapText="1"/>
    </xf>
    <xf numFmtId="3" fontId="30" fillId="0" borderId="15" xfId="6" applyNumberFormat="1" applyFont="1" applyBorder="1" applyAlignment="1">
      <alignment horizontal="center" vertical="center" wrapText="1"/>
    </xf>
    <xf numFmtId="191" fontId="30" fillId="0" borderId="37" xfId="6" applyNumberFormat="1" applyFont="1" applyBorder="1" applyAlignment="1">
      <alignment horizontal="center" vertical="center" wrapText="1"/>
    </xf>
    <xf numFmtId="191" fontId="30" fillId="0" borderId="15" xfId="6" applyNumberFormat="1" applyFont="1" applyBorder="1" applyAlignment="1">
      <alignment horizontal="center" vertical="center" wrapText="1"/>
    </xf>
    <xf numFmtId="0" fontId="30" fillId="0" borderId="32" xfId="6" applyFont="1" applyBorder="1" applyAlignment="1">
      <alignment horizontal="center" vertical="center"/>
    </xf>
    <xf numFmtId="223" fontId="30" fillId="0" borderId="37" xfId="6" applyNumberFormat="1" applyFont="1" applyBorder="1" applyAlignment="1">
      <alignment horizontal="center" vertical="center" wrapText="1"/>
    </xf>
    <xf numFmtId="223" fontId="30" fillId="0" borderId="15" xfId="6" applyNumberFormat="1" applyFont="1" applyBorder="1" applyAlignment="1">
      <alignment horizontal="center" vertical="center" wrapText="1"/>
    </xf>
    <xf numFmtId="194" fontId="17" fillId="2" borderId="31" xfId="1" applyNumberFormat="1" applyFont="1" applyFill="1" applyBorder="1" applyAlignment="1">
      <alignment horizontal="center" vertical="center" shrinkToFit="1"/>
    </xf>
    <xf numFmtId="194" fontId="17" fillId="2" borderId="32" xfId="1" applyNumberFormat="1" applyFont="1" applyFill="1" applyBorder="1" applyAlignment="1">
      <alignment horizontal="center" vertical="center" shrinkToFit="1"/>
    </xf>
    <xf numFmtId="194" fontId="17" fillId="2" borderId="33" xfId="1" applyNumberFormat="1" applyFont="1" applyFill="1" applyBorder="1" applyAlignment="1">
      <alignment horizontal="center" vertical="center" shrinkToFit="1"/>
    </xf>
    <xf numFmtId="194" fontId="17" fillId="2" borderId="15" xfId="1" applyNumberFormat="1" applyFont="1" applyFill="1" applyBorder="1" applyAlignment="1">
      <alignment horizontal="center" vertical="center" shrinkToFit="1"/>
    </xf>
    <xf numFmtId="194" fontId="17" fillId="2" borderId="13" xfId="1" applyNumberFormat="1" applyFont="1" applyFill="1" applyBorder="1" applyAlignment="1">
      <alignment horizontal="center" vertical="center" shrinkToFit="1"/>
    </xf>
    <xf numFmtId="194" fontId="17" fillId="2" borderId="14" xfId="1" applyNumberFormat="1" applyFont="1" applyFill="1" applyBorder="1" applyAlignment="1">
      <alignment horizontal="center" vertical="center" shrinkToFit="1"/>
    </xf>
    <xf numFmtId="0" fontId="11" fillId="2" borderId="82" xfId="0" applyFont="1" applyFill="1" applyBorder="1" applyAlignment="1">
      <alignment horizontal="left" vertical="center"/>
    </xf>
    <xf numFmtId="0" fontId="11" fillId="2" borderId="83" xfId="0" applyFont="1" applyFill="1" applyBorder="1" applyAlignment="1">
      <alignment horizontal="left" vertical="center"/>
    </xf>
    <xf numFmtId="0" fontId="11" fillId="2" borderId="84" xfId="0" applyFont="1" applyFill="1" applyBorder="1" applyAlignment="1">
      <alignment horizontal="left" vertical="center"/>
    </xf>
    <xf numFmtId="38" fontId="17" fillId="2" borderId="85" xfId="9" applyFont="1" applyFill="1" applyBorder="1" applyAlignment="1" applyProtection="1">
      <alignment horizontal="center" vertical="center"/>
    </xf>
    <xf numFmtId="0" fontId="11" fillId="2" borderId="75" xfId="1" applyFont="1" applyFill="1" applyBorder="1" applyAlignment="1">
      <alignment horizontal="left" vertical="center" shrinkToFit="1"/>
    </xf>
    <xf numFmtId="0" fontId="11" fillId="2" borderId="76" xfId="1" applyFont="1" applyFill="1" applyBorder="1" applyAlignment="1">
      <alignment horizontal="left" vertical="center" shrinkToFit="1"/>
    </xf>
    <xf numFmtId="0" fontId="11" fillId="2" borderId="20" xfId="1" applyFont="1" applyFill="1" applyBorder="1" applyAlignment="1">
      <alignment horizontal="right" vertical="center" shrinkToFit="1"/>
    </xf>
    <xf numFmtId="0" fontId="11" fillId="2" borderId="21" xfId="1" applyFont="1" applyFill="1" applyBorder="1" applyAlignment="1">
      <alignment horizontal="right" vertical="center" shrinkToFit="1"/>
    </xf>
    <xf numFmtId="3" fontId="17" fillId="7" borderId="22" xfId="1" applyNumberFormat="1" applyFont="1" applyFill="1" applyBorder="1" applyAlignment="1">
      <alignment horizontal="center" vertical="center" shrinkToFit="1"/>
    </xf>
    <xf numFmtId="3" fontId="17" fillId="7" borderId="20" xfId="1" applyNumberFormat="1" applyFont="1" applyFill="1" applyBorder="1" applyAlignment="1">
      <alignment horizontal="center" vertical="center" shrinkToFit="1"/>
    </xf>
    <xf numFmtId="3" fontId="17" fillId="7" borderId="21" xfId="1" applyNumberFormat="1" applyFont="1" applyFill="1" applyBorder="1" applyAlignment="1">
      <alignment horizontal="center" vertical="center" shrinkToFit="1"/>
    </xf>
    <xf numFmtId="3" fontId="17" fillId="2" borderId="22" xfId="1" applyNumberFormat="1" applyFont="1" applyFill="1" applyBorder="1" applyAlignment="1">
      <alignment horizontal="center" vertical="center" shrinkToFit="1"/>
    </xf>
    <xf numFmtId="3" fontId="17" fillId="2" borderId="20" xfId="1" applyNumberFormat="1" applyFont="1" applyFill="1" applyBorder="1" applyAlignment="1">
      <alignment horizontal="center" vertical="center" shrinkToFit="1"/>
    </xf>
    <xf numFmtId="3" fontId="17" fillId="2" borderId="21" xfId="1" applyNumberFormat="1" applyFont="1" applyFill="1" applyBorder="1" applyAlignment="1">
      <alignment horizontal="center" vertical="center" shrinkToFit="1"/>
    </xf>
    <xf numFmtId="3" fontId="17" fillId="0" borderId="126" xfId="1" applyNumberFormat="1" applyFont="1" applyBorder="1" applyAlignment="1">
      <alignment horizontal="right" vertical="center" shrinkToFit="1"/>
    </xf>
    <xf numFmtId="0" fontId="46" fillId="0" borderId="127" xfId="0" applyFont="1" applyBorder="1" applyAlignment="1">
      <alignment horizontal="right" vertical="center" shrinkToFit="1"/>
    </xf>
    <xf numFmtId="0" fontId="46" fillId="0" borderId="129" xfId="0" applyFont="1" applyBorder="1" applyAlignment="1">
      <alignment horizontal="right" vertical="center" shrinkToFit="1"/>
    </xf>
    <xf numFmtId="194" fontId="19" fillId="2" borderId="85" xfId="0" applyNumberFormat="1" applyFont="1" applyFill="1" applyBorder="1" applyAlignment="1">
      <alignment horizontal="center" vertical="center"/>
    </xf>
    <xf numFmtId="193" fontId="17" fillId="2" borderId="0" xfId="1" applyNumberFormat="1" applyFont="1" applyFill="1" applyAlignment="1">
      <alignment horizontal="center" shrinkToFit="1"/>
    </xf>
    <xf numFmtId="0" fontId="17" fillId="2" borderId="0" xfId="1" applyFont="1" applyFill="1" applyAlignment="1">
      <alignment horizontal="center" shrinkToFit="1"/>
    </xf>
    <xf numFmtId="0" fontId="11" fillId="2" borderId="126" xfId="1" applyFont="1" applyFill="1" applyBorder="1" applyAlignment="1">
      <alignment horizontal="left" vertical="center" wrapText="1"/>
    </xf>
    <xf numFmtId="0" fontId="11" fillId="2" borderId="127" xfId="1" applyFont="1" applyFill="1" applyBorder="1" applyAlignment="1">
      <alignment horizontal="left" vertical="center" wrapText="1"/>
    </xf>
    <xf numFmtId="0" fontId="11" fillId="2" borderId="128" xfId="1" applyFont="1" applyFill="1" applyBorder="1" applyAlignment="1">
      <alignment horizontal="left" vertical="center" wrapText="1"/>
    </xf>
    <xf numFmtId="0" fontId="16" fillId="2" borderId="34" xfId="1" applyFont="1" applyFill="1" applyBorder="1" applyAlignment="1" applyProtection="1">
      <alignment horizontal="center" vertical="center"/>
      <protection locked="0"/>
    </xf>
    <xf numFmtId="0" fontId="16" fillId="2" borderId="36" xfId="1" applyFont="1" applyFill="1" applyBorder="1" applyAlignment="1" applyProtection="1">
      <alignment horizontal="center" vertical="center"/>
      <protection locked="0"/>
    </xf>
    <xf numFmtId="3" fontId="17" fillId="7" borderId="126" xfId="1" applyNumberFormat="1" applyFont="1" applyFill="1" applyBorder="1" applyAlignment="1">
      <alignment horizontal="center" vertical="center" shrinkToFit="1"/>
    </xf>
    <xf numFmtId="3" fontId="17" fillId="7" borderId="127" xfId="1" applyNumberFormat="1" applyFont="1" applyFill="1" applyBorder="1" applyAlignment="1">
      <alignment horizontal="center" vertical="center" shrinkToFit="1"/>
    </xf>
    <xf numFmtId="3" fontId="17" fillId="7" borderId="129" xfId="1" applyNumberFormat="1" applyFont="1" applyFill="1" applyBorder="1" applyAlignment="1">
      <alignment horizontal="center" vertical="center" shrinkToFit="1"/>
    </xf>
    <xf numFmtId="3" fontId="17" fillId="0" borderId="126" xfId="1" applyNumberFormat="1" applyFont="1" applyBorder="1" applyAlignment="1">
      <alignment horizontal="center" vertical="center" shrinkToFit="1"/>
    </xf>
    <xf numFmtId="3" fontId="17" fillId="0" borderId="127" xfId="1" applyNumberFormat="1" applyFont="1" applyBorder="1" applyAlignment="1">
      <alignment horizontal="center" vertical="center" shrinkToFit="1"/>
    </xf>
    <xf numFmtId="3" fontId="17" fillId="0" borderId="129" xfId="1" applyNumberFormat="1" applyFont="1" applyBorder="1" applyAlignment="1">
      <alignment horizontal="center" vertical="center" shrinkToFit="1"/>
    </xf>
    <xf numFmtId="186" fontId="19" fillId="2" borderId="31" xfId="1" applyNumberFormat="1" applyFont="1" applyFill="1" applyBorder="1" applyAlignment="1">
      <alignment horizontal="center" vertical="center" shrinkToFit="1"/>
    </xf>
    <xf numFmtId="186" fontId="19" fillId="2" borderId="32" xfId="1" applyNumberFormat="1" applyFont="1" applyFill="1" applyBorder="1" applyAlignment="1">
      <alignment horizontal="center" vertical="center" shrinkToFit="1"/>
    </xf>
    <xf numFmtId="186" fontId="19" fillId="2" borderId="33" xfId="1" applyNumberFormat="1" applyFont="1" applyFill="1" applyBorder="1" applyAlignment="1">
      <alignment horizontal="center" vertical="center" shrinkToFit="1"/>
    </xf>
    <xf numFmtId="186" fontId="19" fillId="2" borderId="15" xfId="1" applyNumberFormat="1" applyFont="1" applyFill="1" applyBorder="1" applyAlignment="1">
      <alignment horizontal="center" vertical="center" shrinkToFit="1"/>
    </xf>
    <xf numFmtId="186" fontId="19" fillId="2" borderId="13" xfId="1" applyNumberFormat="1" applyFont="1" applyFill="1" applyBorder="1" applyAlignment="1">
      <alignment horizontal="center" vertical="center" shrinkToFit="1"/>
    </xf>
    <xf numFmtId="186" fontId="19" fillId="2" borderId="14" xfId="1" applyNumberFormat="1" applyFont="1" applyFill="1" applyBorder="1" applyAlignment="1">
      <alignment horizontal="center" vertical="center" shrinkToFit="1"/>
    </xf>
    <xf numFmtId="38" fontId="19" fillId="2" borderId="15" xfId="5" applyFont="1" applyFill="1" applyBorder="1" applyAlignment="1" applyProtection="1">
      <alignment horizontal="center" vertical="center" shrinkToFit="1"/>
    </xf>
    <xf numFmtId="38" fontId="19" fillId="2" borderId="13" xfId="5" applyFont="1" applyFill="1" applyBorder="1" applyAlignment="1" applyProtection="1">
      <alignment horizontal="center" vertical="center" shrinkToFit="1"/>
    </xf>
    <xf numFmtId="38" fontId="19" fillId="2" borderId="14" xfId="5" applyFont="1" applyFill="1" applyBorder="1" applyAlignment="1" applyProtection="1">
      <alignment horizontal="center" vertical="center" shrinkToFit="1"/>
    </xf>
    <xf numFmtId="186" fontId="19" fillId="2" borderId="140" xfId="1" applyNumberFormat="1" applyFont="1" applyFill="1" applyBorder="1" applyAlignment="1">
      <alignment horizontal="center" vertical="center" shrinkToFit="1"/>
    </xf>
    <xf numFmtId="186" fontId="19" fillId="2" borderId="83" xfId="1" applyNumberFormat="1" applyFont="1" applyFill="1" applyBorder="1" applyAlignment="1">
      <alignment horizontal="center" vertical="center" shrinkToFit="1"/>
    </xf>
    <xf numFmtId="186" fontId="19" fillId="2" borderId="84" xfId="1" applyNumberFormat="1" applyFont="1" applyFill="1" applyBorder="1" applyAlignment="1">
      <alignment horizontal="center" vertical="center" shrinkToFit="1"/>
    </xf>
    <xf numFmtId="0" fontId="11" fillId="0" borderId="82" xfId="1" applyFont="1" applyBorder="1" applyAlignment="1">
      <alignment horizontal="left" vertical="center"/>
    </xf>
    <xf numFmtId="0" fontId="11" fillId="2" borderId="22" xfId="1" applyFont="1" applyFill="1" applyBorder="1" applyAlignment="1">
      <alignment horizontal="right" vertical="center" shrinkToFit="1"/>
    </xf>
    <xf numFmtId="3" fontId="17" fillId="2" borderId="116" xfId="1" applyNumberFormat="1" applyFont="1" applyFill="1" applyBorder="1" applyAlignment="1">
      <alignment horizontal="center" vertical="center" shrinkToFit="1"/>
    </xf>
    <xf numFmtId="3" fontId="17" fillId="2" borderId="117" xfId="1" applyNumberFormat="1" applyFont="1" applyFill="1" applyBorder="1" applyAlignment="1">
      <alignment horizontal="center" vertical="center" shrinkToFit="1"/>
    </xf>
    <xf numFmtId="3" fontId="17" fillId="2" borderId="118" xfId="1" applyNumberFormat="1" applyFont="1" applyFill="1" applyBorder="1" applyAlignment="1">
      <alignment horizontal="center" vertical="center" shrinkToFit="1"/>
    </xf>
    <xf numFmtId="3" fontId="17" fillId="2" borderId="119" xfId="1" applyNumberFormat="1" applyFont="1" applyFill="1" applyBorder="1" applyAlignment="1">
      <alignment horizontal="center" vertical="center" shrinkToFit="1"/>
    </xf>
    <xf numFmtId="0" fontId="24" fillId="2" borderId="37" xfId="1" applyFont="1" applyFill="1" applyBorder="1" applyAlignment="1">
      <alignment horizontal="center" vertical="center" textRotation="255" wrapText="1"/>
    </xf>
    <xf numFmtId="0" fontId="16" fillId="2" borderId="78" xfId="1" applyFont="1" applyFill="1" applyBorder="1" applyAlignment="1" applyProtection="1">
      <alignment horizontal="center" vertical="center"/>
      <protection locked="0"/>
    </xf>
    <xf numFmtId="0" fontId="16" fillId="2" borderId="125" xfId="1" applyFont="1" applyFill="1" applyBorder="1" applyAlignment="1" applyProtection="1">
      <alignment horizontal="center" vertical="center"/>
      <protection locked="0"/>
    </xf>
    <xf numFmtId="3" fontId="17" fillId="2" borderId="68" xfId="1" applyNumberFormat="1" applyFont="1" applyFill="1" applyBorder="1" applyAlignment="1">
      <alignment horizontal="center" vertical="center" shrinkToFit="1"/>
    </xf>
    <xf numFmtId="3" fontId="17" fillId="2" borderId="71" xfId="1" applyNumberFormat="1" applyFont="1" applyFill="1" applyBorder="1" applyAlignment="1">
      <alignment horizontal="center" vertical="center" shrinkToFit="1"/>
    </xf>
    <xf numFmtId="0" fontId="11" fillId="2" borderId="55" xfId="1" applyFont="1" applyFill="1" applyBorder="1" applyAlignment="1">
      <alignment vertical="center"/>
    </xf>
    <xf numFmtId="0" fontId="46" fillId="0" borderId="56" xfId="0" applyFont="1" applyBorder="1">
      <alignment vertical="center"/>
    </xf>
    <xf numFmtId="0" fontId="46" fillId="0" borderId="79" xfId="0" applyFont="1" applyBorder="1" applyAlignment="1" applyProtection="1">
      <alignment horizontal="center" vertical="center"/>
      <protection locked="0"/>
    </xf>
    <xf numFmtId="3" fontId="17" fillId="2" borderId="59" xfId="1" applyNumberFormat="1" applyFont="1" applyFill="1" applyBorder="1" applyAlignment="1">
      <alignment horizontal="center" vertical="center"/>
    </xf>
    <xf numFmtId="0" fontId="46" fillId="0" borderId="56" xfId="0" applyFont="1" applyBorder="1" applyAlignment="1">
      <alignment horizontal="center" vertical="center"/>
    </xf>
    <xf numFmtId="0" fontId="46" fillId="0" borderId="60" xfId="0" applyFont="1" applyBorder="1" applyAlignment="1">
      <alignment horizontal="center" vertical="center"/>
    </xf>
    <xf numFmtId="3" fontId="17" fillId="2" borderId="120" xfId="1" applyNumberFormat="1" applyFont="1" applyFill="1" applyBorder="1" applyAlignment="1">
      <alignment horizontal="center" vertical="center" shrinkToFit="1"/>
    </xf>
    <xf numFmtId="3" fontId="17" fillId="2" borderId="161" xfId="1" applyNumberFormat="1" applyFont="1" applyFill="1" applyBorder="1" applyAlignment="1">
      <alignment horizontal="center" vertical="center" shrinkToFit="1"/>
    </xf>
    <xf numFmtId="3" fontId="17" fillId="2" borderId="135" xfId="1" applyNumberFormat="1" applyFont="1" applyFill="1" applyBorder="1" applyAlignment="1">
      <alignment horizontal="center" vertical="center" shrinkToFit="1"/>
    </xf>
    <xf numFmtId="3" fontId="17" fillId="2" borderId="143" xfId="1" applyNumberFormat="1" applyFont="1" applyFill="1" applyBorder="1" applyAlignment="1">
      <alignment horizontal="center" vertical="center" shrinkToFit="1"/>
    </xf>
    <xf numFmtId="3" fontId="17" fillId="2" borderId="65" xfId="1" applyNumberFormat="1" applyFont="1" applyFill="1" applyBorder="1" applyAlignment="1">
      <alignment horizontal="center" vertical="center" shrinkToFit="1"/>
    </xf>
    <xf numFmtId="3" fontId="17" fillId="2" borderId="62" xfId="1" applyNumberFormat="1" applyFont="1" applyFill="1" applyBorder="1" applyAlignment="1">
      <alignment horizontal="center" vertical="center" shrinkToFit="1"/>
    </xf>
    <xf numFmtId="3" fontId="17" fillId="2" borderId="148" xfId="1" applyNumberFormat="1" applyFont="1" applyFill="1" applyBorder="1" applyAlignment="1">
      <alignment horizontal="center" vertical="center" shrinkToFit="1"/>
    </xf>
    <xf numFmtId="3" fontId="17" fillId="2" borderId="150" xfId="1" applyNumberFormat="1" applyFont="1" applyFill="1" applyBorder="1" applyAlignment="1">
      <alignment horizontal="center" vertical="center" shrinkToFit="1"/>
    </xf>
    <xf numFmtId="0" fontId="11" fillId="2" borderId="50" xfId="1" applyFont="1" applyFill="1" applyBorder="1" applyAlignment="1">
      <alignment vertical="center" wrapText="1" shrinkToFit="1"/>
    </xf>
    <xf numFmtId="3" fontId="17" fillId="2" borderId="102" xfId="1" applyNumberFormat="1" applyFont="1" applyFill="1" applyBorder="1" applyAlignment="1">
      <alignment horizontal="center" vertical="center" shrinkToFit="1"/>
    </xf>
    <xf numFmtId="3" fontId="17" fillId="2" borderId="103" xfId="1" applyNumberFormat="1" applyFont="1" applyFill="1" applyBorder="1" applyAlignment="1">
      <alignment horizontal="center" vertical="center" shrinkToFit="1"/>
    </xf>
    <xf numFmtId="3" fontId="17" fillId="2" borderId="104" xfId="1" applyNumberFormat="1" applyFont="1" applyFill="1" applyBorder="1" applyAlignment="1">
      <alignment horizontal="center" vertical="center" shrinkToFit="1"/>
    </xf>
    <xf numFmtId="3" fontId="17" fillId="2" borderId="115" xfId="1" applyNumberFormat="1" applyFont="1" applyFill="1" applyBorder="1" applyAlignment="1">
      <alignment horizontal="center" vertical="center" shrinkToFit="1"/>
    </xf>
    <xf numFmtId="3" fontId="17" fillId="2" borderId="149" xfId="1" applyNumberFormat="1" applyFont="1" applyFill="1" applyBorder="1" applyAlignment="1">
      <alignment horizontal="center" vertical="center" shrinkToFit="1"/>
    </xf>
    <xf numFmtId="3" fontId="17" fillId="2" borderId="114" xfId="1" applyNumberFormat="1" applyFont="1" applyFill="1" applyBorder="1" applyAlignment="1">
      <alignment horizontal="center" vertical="center" shrinkToFit="1"/>
    </xf>
    <xf numFmtId="3" fontId="17" fillId="2" borderId="105" xfId="1" applyNumberFormat="1" applyFont="1" applyFill="1" applyBorder="1" applyAlignment="1">
      <alignment horizontal="center" vertical="center" shrinkToFit="1"/>
    </xf>
    <xf numFmtId="3" fontId="17" fillId="2" borderId="101" xfId="1" applyNumberFormat="1" applyFont="1" applyFill="1" applyBorder="1" applyAlignment="1">
      <alignment horizontal="center" vertical="center" shrinkToFit="1"/>
    </xf>
    <xf numFmtId="3" fontId="11" fillId="2" borderId="62" xfId="1" applyNumberFormat="1" applyFont="1" applyFill="1" applyBorder="1" applyAlignment="1">
      <alignment horizontal="left" vertical="center" wrapText="1" shrinkToFit="1"/>
    </xf>
    <xf numFmtId="3" fontId="11" fillId="2" borderId="44" xfId="1" applyNumberFormat="1" applyFont="1" applyFill="1" applyBorder="1" applyAlignment="1">
      <alignment horizontal="left" vertical="center" wrapText="1" shrinkToFit="1"/>
    </xf>
    <xf numFmtId="3" fontId="11" fillId="2" borderId="63" xfId="1" applyNumberFormat="1" applyFont="1" applyFill="1" applyBorder="1" applyAlignment="1">
      <alignment horizontal="left" vertical="center" wrapText="1" shrinkToFit="1"/>
    </xf>
    <xf numFmtId="0" fontId="16" fillId="2" borderId="64" xfId="1" applyFont="1" applyFill="1" applyBorder="1" applyAlignment="1" applyProtection="1">
      <alignment horizontal="center" vertical="center"/>
      <protection locked="0"/>
    </xf>
    <xf numFmtId="0" fontId="16" fillId="2" borderId="63" xfId="1" applyFont="1" applyFill="1" applyBorder="1" applyAlignment="1" applyProtection="1">
      <alignment horizontal="center" vertical="center"/>
      <protection locked="0"/>
    </xf>
    <xf numFmtId="3" fontId="17" fillId="2" borderId="147" xfId="1" applyNumberFormat="1" applyFont="1" applyFill="1" applyBorder="1" applyAlignment="1">
      <alignment horizontal="center" vertical="center" shrinkToFit="1"/>
    </xf>
    <xf numFmtId="3" fontId="11" fillId="2" borderId="70" xfId="1" applyNumberFormat="1" applyFont="1" applyFill="1" applyBorder="1" applyAlignment="1">
      <alignment horizontal="left" vertical="center" wrapText="1" shrinkToFit="1"/>
    </xf>
    <xf numFmtId="3" fontId="11" fillId="2" borderId="68" xfId="1" applyNumberFormat="1" applyFont="1" applyFill="1" applyBorder="1" applyAlignment="1">
      <alignment horizontal="left" vertical="center" wrapText="1" shrinkToFit="1"/>
    </xf>
    <xf numFmtId="3" fontId="11" fillId="2" borderId="125" xfId="1" applyNumberFormat="1" applyFont="1" applyFill="1" applyBorder="1" applyAlignment="1">
      <alignment horizontal="left" vertical="center" wrapText="1" shrinkToFit="1"/>
    </xf>
    <xf numFmtId="3" fontId="17" fillId="2" borderId="131" xfId="1" applyNumberFormat="1" applyFont="1" applyFill="1" applyBorder="1" applyAlignment="1">
      <alignment horizontal="center" vertical="center" shrinkToFit="1"/>
    </xf>
    <xf numFmtId="3" fontId="17" fillId="2" borderId="132" xfId="1" applyNumberFormat="1" applyFont="1" applyFill="1" applyBorder="1" applyAlignment="1">
      <alignment horizontal="center" vertical="center" shrinkToFit="1"/>
    </xf>
    <xf numFmtId="3" fontId="17" fillId="2" borderId="171" xfId="1" applyNumberFormat="1" applyFont="1" applyFill="1" applyBorder="1" applyAlignment="1">
      <alignment horizontal="center" vertical="center" shrinkToFit="1"/>
    </xf>
    <xf numFmtId="3" fontId="17" fillId="6" borderId="115" xfId="1" applyNumberFormat="1" applyFont="1" applyFill="1" applyBorder="1" applyAlignment="1">
      <alignment horizontal="center" vertical="center" shrinkToFit="1"/>
    </xf>
    <xf numFmtId="3" fontId="17" fillId="6" borderId="60" xfId="1" applyNumberFormat="1" applyFont="1" applyFill="1" applyBorder="1" applyAlignment="1">
      <alignment horizontal="center" vertical="center" shrinkToFit="1"/>
    </xf>
    <xf numFmtId="3" fontId="17" fillId="0" borderId="114" xfId="1" applyNumberFormat="1" applyFont="1" applyBorder="1" applyAlignment="1">
      <alignment horizontal="center" vertical="center" shrinkToFit="1"/>
    </xf>
    <xf numFmtId="3" fontId="17" fillId="0" borderId="115" xfId="1" applyNumberFormat="1" applyFont="1" applyBorder="1" applyAlignment="1">
      <alignment horizontal="center" vertical="center" shrinkToFit="1"/>
    </xf>
    <xf numFmtId="3" fontId="17" fillId="2" borderId="134" xfId="1" applyNumberFormat="1" applyFont="1" applyFill="1" applyBorder="1" applyAlignment="1">
      <alignment horizontal="center" vertical="center" shrinkToFit="1"/>
    </xf>
    <xf numFmtId="3" fontId="17" fillId="6" borderId="104" xfId="1" applyNumberFormat="1" applyFont="1" applyFill="1" applyBorder="1" applyAlignment="1">
      <alignment horizontal="center" vertical="center" shrinkToFit="1"/>
    </xf>
    <xf numFmtId="3" fontId="17" fillId="6" borderId="102" xfId="1" applyNumberFormat="1" applyFont="1" applyFill="1" applyBorder="1" applyAlignment="1">
      <alignment horizontal="center" vertical="center" shrinkToFit="1"/>
    </xf>
    <xf numFmtId="3" fontId="17" fillId="6" borderId="105" xfId="1" applyNumberFormat="1" applyFont="1" applyFill="1" applyBorder="1" applyAlignment="1">
      <alignment horizontal="center" vertical="center" shrinkToFit="1"/>
    </xf>
    <xf numFmtId="0" fontId="16" fillId="2" borderId="107" xfId="1" applyFont="1" applyFill="1" applyBorder="1" applyAlignment="1" applyProtection="1">
      <alignment horizontal="center" vertical="center"/>
      <protection locked="0"/>
    </xf>
    <xf numFmtId="0" fontId="16" fillId="2" borderId="108" xfId="1" applyFont="1" applyFill="1" applyBorder="1" applyAlignment="1" applyProtection="1">
      <alignment horizontal="center" vertical="center"/>
      <protection locked="0"/>
    </xf>
    <xf numFmtId="3" fontId="17" fillId="2" borderId="109" xfId="1" applyNumberFormat="1" applyFont="1" applyFill="1" applyBorder="1" applyAlignment="1">
      <alignment horizontal="center" vertical="center" shrinkToFit="1"/>
    </xf>
    <xf numFmtId="3" fontId="17" fillId="2" borderId="110" xfId="1" applyNumberFormat="1" applyFont="1" applyFill="1" applyBorder="1" applyAlignment="1">
      <alignment horizontal="center" vertical="center" shrinkToFit="1"/>
    </xf>
    <xf numFmtId="3" fontId="17" fillId="2" borderId="111" xfId="1" applyNumberFormat="1" applyFont="1" applyFill="1" applyBorder="1" applyAlignment="1">
      <alignment horizontal="center" vertical="center" shrinkToFit="1"/>
    </xf>
    <xf numFmtId="0" fontId="16" fillId="0" borderId="51" xfId="1" applyFont="1" applyBorder="1" applyAlignment="1" applyProtection="1">
      <alignment horizontal="center" vertical="center"/>
      <protection locked="0"/>
    </xf>
    <xf numFmtId="0" fontId="16" fillId="0" borderId="52" xfId="1" applyFont="1" applyBorder="1" applyAlignment="1" applyProtection="1">
      <alignment horizontal="center" vertical="center"/>
      <protection locked="0"/>
    </xf>
    <xf numFmtId="3" fontId="17" fillId="6" borderId="101" xfId="1" applyNumberFormat="1" applyFont="1" applyFill="1" applyBorder="1" applyAlignment="1">
      <alignment horizontal="center" vertical="center" shrinkToFit="1"/>
    </xf>
    <xf numFmtId="185" fontId="16" fillId="2" borderId="92" xfId="1" applyNumberFormat="1" applyFont="1" applyFill="1" applyBorder="1" applyAlignment="1" applyProtection="1">
      <alignment horizontal="center" vertical="center" shrinkToFit="1"/>
      <protection locked="0"/>
    </xf>
    <xf numFmtId="185" fontId="16" fillId="2" borderId="93" xfId="1" applyNumberFormat="1" applyFont="1" applyFill="1" applyBorder="1" applyAlignment="1" applyProtection="1">
      <alignment horizontal="center" vertical="center" shrinkToFit="1"/>
      <protection locked="0"/>
    </xf>
    <xf numFmtId="185" fontId="16" fillId="2" borderId="94" xfId="1" applyNumberFormat="1" applyFont="1" applyFill="1" applyBorder="1" applyAlignment="1" applyProtection="1">
      <alignment horizontal="center" vertical="center" shrinkToFit="1"/>
      <protection locked="0"/>
    </xf>
    <xf numFmtId="185" fontId="16" fillId="2" borderId="95" xfId="1" applyNumberFormat="1" applyFont="1" applyFill="1" applyBorder="1" applyAlignment="1" applyProtection="1">
      <alignment horizontal="center" vertical="center" shrinkToFit="1"/>
      <protection locked="0"/>
    </xf>
    <xf numFmtId="0" fontId="14" fillId="2" borderId="38" xfId="1" applyFont="1" applyFill="1" applyBorder="1" applyAlignment="1">
      <alignment horizontal="center" vertical="center" textRotation="255"/>
    </xf>
    <xf numFmtId="0" fontId="16" fillId="0" borderId="45" xfId="1" applyFont="1" applyBorder="1" applyAlignment="1" applyProtection="1">
      <alignment horizontal="center" vertical="center"/>
      <protection locked="0"/>
    </xf>
    <xf numFmtId="0" fontId="16" fillId="0" borderId="46" xfId="1" applyFont="1" applyBorder="1" applyAlignment="1" applyProtection="1">
      <alignment horizontal="center" vertical="center"/>
      <protection locked="0"/>
    </xf>
    <xf numFmtId="3" fontId="17" fillId="2" borderId="96" xfId="1" applyNumberFormat="1" applyFont="1" applyFill="1" applyBorder="1" applyAlignment="1">
      <alignment horizontal="center" vertical="center" shrinkToFit="1"/>
    </xf>
    <xf numFmtId="3" fontId="17" fillId="2" borderId="97" xfId="1" applyNumberFormat="1" applyFont="1" applyFill="1" applyBorder="1" applyAlignment="1">
      <alignment horizontal="center" vertical="center" shrinkToFit="1"/>
    </xf>
    <xf numFmtId="3" fontId="17" fillId="2" borderId="98" xfId="1" applyNumberFormat="1" applyFont="1" applyFill="1" applyBorder="1" applyAlignment="1">
      <alignment horizontal="center" vertical="center" shrinkToFit="1"/>
    </xf>
    <xf numFmtId="3" fontId="17" fillId="2" borderId="99" xfId="1" applyNumberFormat="1" applyFont="1" applyFill="1" applyBorder="1" applyAlignment="1">
      <alignment horizontal="center" vertical="center" shrinkToFit="1"/>
    </xf>
    <xf numFmtId="3" fontId="17" fillId="2" borderId="100" xfId="1" applyNumberFormat="1" applyFont="1" applyFill="1" applyBorder="1" applyAlignment="1">
      <alignment horizontal="center" vertical="center" shrinkToFit="1"/>
    </xf>
    <xf numFmtId="3" fontId="17" fillId="6" borderId="103" xfId="1" applyNumberFormat="1" applyFont="1" applyFill="1" applyBorder="1" applyAlignment="1">
      <alignment horizontal="center" vertical="center" shrinkToFit="1"/>
    </xf>
    <xf numFmtId="0" fontId="11" fillId="2" borderId="32" xfId="1" applyFont="1" applyFill="1" applyBorder="1" applyAlignment="1">
      <alignment horizontal="right" vertical="center"/>
    </xf>
    <xf numFmtId="185" fontId="16" fillId="2" borderId="91" xfId="1" applyNumberFormat="1" applyFont="1" applyFill="1" applyBorder="1" applyAlignment="1" applyProtection="1">
      <alignment horizontal="center" vertical="center" shrinkToFit="1"/>
      <protection locked="0"/>
    </xf>
    <xf numFmtId="0" fontId="14" fillId="0" borderId="0" xfId="1" applyFont="1" applyAlignment="1">
      <alignment horizontal="left" vertical="center" shrinkToFit="1"/>
    </xf>
    <xf numFmtId="0" fontId="11" fillId="2" borderId="33"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20"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37" xfId="1" applyFont="1" applyFill="1" applyBorder="1" applyAlignment="1">
      <alignment horizontal="center" vertical="center"/>
    </xf>
    <xf numFmtId="0" fontId="11" fillId="2" borderId="87" xfId="7" applyFont="1" applyFill="1" applyBorder="1" applyAlignment="1">
      <alignment horizontal="center" vertical="center" shrinkToFit="1"/>
    </xf>
    <xf numFmtId="0" fontId="11" fillId="2" borderId="88" xfId="7" applyFont="1" applyFill="1" applyBorder="1" applyAlignment="1">
      <alignment horizontal="center" vertical="center" shrinkToFit="1"/>
    </xf>
    <xf numFmtId="0" fontId="11" fillId="2" borderId="89" xfId="7" applyFont="1" applyFill="1" applyBorder="1" applyAlignment="1">
      <alignment horizontal="center" vertical="center" shrinkToFit="1"/>
    </xf>
    <xf numFmtId="0" fontId="11" fillId="2" borderId="90" xfId="7" applyFont="1" applyFill="1" applyBorder="1" applyAlignment="1">
      <alignment horizontal="center" vertical="center" shrinkToFit="1"/>
    </xf>
    <xf numFmtId="0" fontId="3" fillId="2" borderId="20" xfId="1" applyFont="1" applyFill="1" applyBorder="1" applyAlignment="1">
      <alignment horizontal="left" vertical="center"/>
    </xf>
    <xf numFmtId="184" fontId="13" fillId="3" borderId="15" xfId="5" applyNumberFormat="1" applyFont="1" applyFill="1" applyBorder="1" applyAlignment="1" applyProtection="1">
      <alignment horizontal="right" vertical="center" indent="2" shrinkToFit="1"/>
    </xf>
    <xf numFmtId="184" fontId="13" fillId="3" borderId="13" xfId="5" applyNumberFormat="1" applyFont="1" applyFill="1" applyBorder="1" applyAlignment="1" applyProtection="1">
      <alignment horizontal="right" vertical="center" indent="2" shrinkToFit="1"/>
    </xf>
    <xf numFmtId="184" fontId="13" fillId="3" borderId="14" xfId="5" applyNumberFormat="1" applyFont="1" applyFill="1" applyBorder="1" applyAlignment="1" applyProtection="1">
      <alignment horizontal="right" vertical="center" indent="2" shrinkToFit="1"/>
    </xf>
    <xf numFmtId="0" fontId="18" fillId="3" borderId="15" xfId="1" applyFont="1" applyFill="1" applyBorder="1" applyAlignment="1">
      <alignment horizontal="left" vertical="center" shrinkToFit="1"/>
    </xf>
    <xf numFmtId="0" fontId="18" fillId="3" borderId="13" xfId="1" applyFont="1" applyFill="1" applyBorder="1" applyAlignment="1">
      <alignment horizontal="left" vertical="center" shrinkToFit="1"/>
    </xf>
    <xf numFmtId="0" fontId="18" fillId="3" borderId="14" xfId="1" applyFont="1" applyFill="1" applyBorder="1" applyAlignment="1">
      <alignment horizontal="left" vertical="center" shrinkToFit="1"/>
    </xf>
    <xf numFmtId="181" fontId="14" fillId="0" borderId="0" xfId="1" applyNumberFormat="1" applyFont="1" applyAlignment="1">
      <alignment horizontal="center" vertical="center"/>
    </xf>
    <xf numFmtId="182" fontId="14" fillId="0" borderId="0" xfId="4" applyNumberFormat="1" applyFont="1" applyFill="1" applyBorder="1" applyAlignment="1" applyProtection="1">
      <alignment horizontal="center" vertical="center"/>
    </xf>
    <xf numFmtId="182" fontId="18" fillId="0" borderId="0" xfId="4" applyNumberFormat="1" applyFont="1" applyFill="1" applyBorder="1" applyAlignment="1" applyProtection="1">
      <alignment horizontal="center" vertical="center" wrapText="1"/>
    </xf>
    <xf numFmtId="182" fontId="18" fillId="0" borderId="0" xfId="4" applyNumberFormat="1" applyFont="1" applyFill="1" applyBorder="1" applyAlignment="1" applyProtection="1">
      <alignment horizontal="center" vertical="center"/>
    </xf>
    <xf numFmtId="182" fontId="14" fillId="0" borderId="0" xfId="4" applyNumberFormat="1" applyFont="1" applyFill="1" applyBorder="1" applyAlignment="1" applyProtection="1">
      <alignment horizontal="center" vertical="center" wrapText="1"/>
    </xf>
    <xf numFmtId="0" fontId="13" fillId="0" borderId="0" xfId="1" applyFont="1" applyAlignment="1">
      <alignment horizontal="center" vertical="center"/>
    </xf>
    <xf numFmtId="0" fontId="13" fillId="0" borderId="0" xfId="1" applyFont="1" applyAlignment="1">
      <alignment horizontal="center" vertical="center" shrinkToFit="1"/>
    </xf>
    <xf numFmtId="192" fontId="13" fillId="0" borderId="0" xfId="1" applyNumberFormat="1" applyFont="1" applyAlignment="1">
      <alignment horizontal="center" vertical="center"/>
    </xf>
    <xf numFmtId="0" fontId="18" fillId="3" borderId="31" xfId="1" applyFont="1" applyFill="1" applyBorder="1" applyAlignment="1">
      <alignment horizontal="left" vertical="center" wrapText="1"/>
    </xf>
    <xf numFmtId="0" fontId="51" fillId="0" borderId="32" xfId="0" applyFont="1" applyBorder="1" applyAlignment="1">
      <alignment vertical="center" wrapText="1"/>
    </xf>
    <xf numFmtId="0" fontId="51" fillId="0" borderId="33" xfId="0" applyFont="1" applyBorder="1" applyAlignment="1">
      <alignment vertical="center" wrapText="1"/>
    </xf>
    <xf numFmtId="181" fontId="13" fillId="2" borderId="39" xfId="1" applyNumberFormat="1" applyFont="1" applyFill="1" applyBorder="1" applyAlignment="1" applyProtection="1">
      <alignment horizontal="center" vertical="center"/>
      <protection locked="0"/>
    </xf>
    <xf numFmtId="181" fontId="13" fillId="2" borderId="40" xfId="1" applyNumberFormat="1" applyFont="1" applyFill="1" applyBorder="1" applyAlignment="1" applyProtection="1">
      <alignment horizontal="center" vertical="center"/>
      <protection locked="0"/>
    </xf>
    <xf numFmtId="181" fontId="13" fillId="2" borderId="41" xfId="1" applyNumberFormat="1" applyFont="1" applyFill="1" applyBorder="1" applyAlignment="1" applyProtection="1">
      <alignment horizontal="center" vertical="center"/>
      <protection locked="0"/>
    </xf>
    <xf numFmtId="9" fontId="15" fillId="2" borderId="34" xfId="3" applyFont="1" applyFill="1" applyBorder="1" applyAlignment="1" applyProtection="1">
      <alignment horizontal="center" vertical="center"/>
    </xf>
    <xf numFmtId="0" fontId="15" fillId="2" borderId="35" xfId="3" applyNumberFormat="1" applyFont="1" applyFill="1" applyBorder="1" applyAlignment="1" applyProtection="1">
      <alignment horizontal="center" vertical="center"/>
    </xf>
    <xf numFmtId="0" fontId="15" fillId="2" borderId="36" xfId="3" applyNumberFormat="1" applyFont="1" applyFill="1" applyBorder="1" applyAlignment="1" applyProtection="1">
      <alignment horizontal="center" vertical="center"/>
    </xf>
    <xf numFmtId="180" fontId="13" fillId="2" borderId="34" xfId="1" applyNumberFormat="1" applyFont="1" applyFill="1" applyBorder="1" applyAlignment="1" applyProtection="1">
      <alignment horizontal="center" vertical="center"/>
      <protection locked="0"/>
    </xf>
    <xf numFmtId="180" fontId="13" fillId="2" borderId="35" xfId="1" applyNumberFormat="1" applyFont="1" applyFill="1" applyBorder="1" applyAlignment="1" applyProtection="1">
      <alignment horizontal="center" vertical="center"/>
      <protection locked="0"/>
    </xf>
    <xf numFmtId="180" fontId="13" fillId="2" borderId="36" xfId="1" applyNumberFormat="1" applyFont="1" applyFill="1" applyBorder="1" applyAlignment="1" applyProtection="1">
      <alignment horizontal="center" vertical="center"/>
      <protection locked="0"/>
    </xf>
    <xf numFmtId="0" fontId="6" fillId="2" borderId="12"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16" xfId="1" applyFont="1" applyFill="1" applyBorder="1" applyAlignment="1">
      <alignment horizontal="center" vertical="center" shrinkToFit="1"/>
    </xf>
    <xf numFmtId="0" fontId="6" fillId="2" borderId="86" xfId="1" applyFont="1" applyFill="1" applyBorder="1" applyAlignment="1">
      <alignment horizontal="center" vertical="center"/>
    </xf>
    <xf numFmtId="0" fontId="6" fillId="2" borderId="32" xfId="1" applyFont="1" applyFill="1" applyBorder="1" applyAlignment="1">
      <alignment horizontal="center" vertical="center"/>
    </xf>
    <xf numFmtId="0" fontId="13" fillId="2" borderId="32" xfId="1" applyFont="1" applyFill="1" applyBorder="1" applyAlignment="1">
      <alignment horizontal="center" vertical="center"/>
    </xf>
    <xf numFmtId="179" fontId="13" fillId="2" borderId="34" xfId="1" applyNumberFormat="1" applyFont="1" applyFill="1" applyBorder="1" applyAlignment="1">
      <alignment horizontal="center" vertical="center"/>
    </xf>
    <xf numFmtId="179" fontId="13" fillId="2" borderId="35" xfId="1" applyNumberFormat="1" applyFont="1" applyFill="1" applyBorder="1" applyAlignment="1">
      <alignment horizontal="center" vertical="center"/>
    </xf>
    <xf numFmtId="179" fontId="13" fillId="2" borderId="36" xfId="1" applyNumberFormat="1" applyFont="1" applyFill="1" applyBorder="1" applyAlignment="1">
      <alignment horizontal="center" vertical="center"/>
    </xf>
    <xf numFmtId="180" fontId="13" fillId="2" borderId="34" xfId="1" applyNumberFormat="1" applyFont="1" applyFill="1" applyBorder="1" applyAlignment="1">
      <alignment horizontal="center" vertical="center" shrinkToFit="1"/>
    </xf>
    <xf numFmtId="180" fontId="13" fillId="2" borderId="35" xfId="1" applyNumberFormat="1" applyFont="1" applyFill="1" applyBorder="1" applyAlignment="1">
      <alignment horizontal="center" vertical="center" shrinkToFit="1"/>
    </xf>
    <xf numFmtId="180" fontId="13" fillId="2" borderId="36" xfId="1" applyNumberFormat="1" applyFont="1" applyFill="1" applyBorder="1" applyAlignment="1">
      <alignment horizontal="center" vertical="center" shrinkToFit="1"/>
    </xf>
    <xf numFmtId="0" fontId="8" fillId="2" borderId="18" xfId="1" applyFont="1" applyFill="1" applyBorder="1" applyAlignment="1" applyProtection="1">
      <alignment horizontal="center" vertical="center" shrinkToFit="1"/>
      <protection hidden="1"/>
    </xf>
    <xf numFmtId="0" fontId="8" fillId="2" borderId="0" xfId="1" applyFont="1" applyFill="1" applyAlignment="1" applyProtection="1">
      <alignment horizontal="center" vertical="center" shrinkToFit="1"/>
      <protection hidden="1"/>
    </xf>
    <xf numFmtId="0" fontId="8" fillId="2" borderId="11" xfId="1" applyFont="1" applyFill="1" applyBorder="1" applyAlignment="1" applyProtection="1">
      <alignment horizontal="center" vertical="center" shrinkToFit="1"/>
      <protection hidden="1"/>
    </xf>
    <xf numFmtId="0" fontId="8" fillId="2" borderId="22" xfId="1" applyFont="1" applyFill="1" applyBorder="1" applyAlignment="1" applyProtection="1">
      <alignment horizontal="center" vertical="center" shrinkToFit="1"/>
      <protection hidden="1"/>
    </xf>
    <xf numFmtId="0" fontId="8" fillId="2" borderId="20" xfId="1" applyFont="1" applyFill="1" applyBorder="1" applyAlignment="1" applyProtection="1">
      <alignment horizontal="center" vertical="center" shrinkToFit="1"/>
      <protection hidden="1"/>
    </xf>
    <xf numFmtId="0" fontId="8" fillId="2" borderId="23" xfId="1" applyFont="1" applyFill="1" applyBorder="1" applyAlignment="1" applyProtection="1">
      <alignment horizontal="center" vertical="center" shrinkToFit="1"/>
      <protection hidden="1"/>
    </xf>
    <xf numFmtId="0" fontId="8" fillId="2" borderId="29" xfId="1" applyFont="1" applyFill="1" applyBorder="1" applyAlignment="1" applyProtection="1">
      <alignment horizontal="center" vertical="center" shrinkToFit="1"/>
      <protection hidden="1"/>
    </xf>
    <xf numFmtId="0" fontId="8" fillId="2" borderId="27" xfId="1" applyFont="1" applyFill="1" applyBorder="1" applyAlignment="1" applyProtection="1">
      <alignment horizontal="center" vertical="center" shrinkToFit="1"/>
      <protection hidden="1"/>
    </xf>
    <xf numFmtId="0" fontId="8" fillId="2" borderId="30" xfId="1" applyFont="1" applyFill="1" applyBorder="1" applyAlignment="1" applyProtection="1">
      <alignment horizontal="center" vertical="center" shrinkToFit="1"/>
      <protection hidden="1"/>
    </xf>
    <xf numFmtId="0" fontId="60" fillId="2" borderId="0" xfId="1" applyFont="1" applyFill="1" applyAlignment="1">
      <alignment horizontal="center" vertical="center"/>
    </xf>
    <xf numFmtId="0" fontId="47" fillId="2" borderId="2" xfId="1" applyFont="1" applyFill="1" applyBorder="1" applyAlignment="1">
      <alignment horizontal="center" vertical="center" wrapText="1"/>
    </xf>
    <xf numFmtId="0" fontId="47" fillId="2" borderId="3" xfId="1" applyFont="1" applyFill="1" applyBorder="1" applyAlignment="1">
      <alignment horizontal="center" vertical="center" wrapText="1"/>
    </xf>
    <xf numFmtId="0" fontId="47" fillId="2" borderId="4" xfId="1" applyFont="1" applyFill="1" applyBorder="1" applyAlignment="1">
      <alignment horizontal="center" vertical="center" wrapText="1"/>
    </xf>
    <xf numFmtId="0" fontId="47" fillId="2" borderId="10" xfId="1" applyFont="1" applyFill="1" applyBorder="1" applyAlignment="1">
      <alignment horizontal="center" vertical="center" wrapText="1"/>
    </xf>
    <xf numFmtId="0" fontId="47" fillId="2" borderId="11" xfId="1" applyFont="1" applyFill="1" applyBorder="1" applyAlignment="1">
      <alignment horizontal="center" vertical="center" wrapText="1"/>
    </xf>
    <xf numFmtId="0" fontId="47" fillId="2" borderId="24" xfId="1" applyFont="1" applyFill="1" applyBorder="1" applyAlignment="1">
      <alignment horizontal="center" vertical="center" wrapText="1"/>
    </xf>
    <xf numFmtId="0" fontId="47" fillId="2" borderId="1" xfId="1" applyFont="1" applyFill="1" applyBorder="1" applyAlignment="1">
      <alignment horizontal="center" vertical="center" wrapText="1"/>
    </xf>
    <xf numFmtId="0" fontId="47" fillId="2" borderId="25" xfId="1" applyFont="1" applyFill="1" applyBorder="1" applyAlignment="1">
      <alignment horizontal="center" vertical="center" wrapText="1"/>
    </xf>
    <xf numFmtId="0" fontId="9" fillId="2" borderId="3" xfId="1" applyFont="1" applyFill="1" applyBorder="1" applyAlignment="1">
      <alignment horizontal="center" shrinkToFit="1"/>
    </xf>
    <xf numFmtId="186" fontId="19" fillId="2" borderId="62" xfId="1" applyNumberFormat="1" applyFont="1" applyFill="1" applyBorder="1" applyAlignment="1">
      <alignment horizontal="center" vertical="center" shrinkToFit="1"/>
    </xf>
    <xf numFmtId="186" fontId="19" fillId="2" borderId="44" xfId="1" applyNumberFormat="1" applyFont="1" applyFill="1" applyBorder="1" applyAlignment="1">
      <alignment horizontal="center" vertical="center" shrinkToFit="1"/>
    </xf>
    <xf numFmtId="186" fontId="19" fillId="2" borderId="65" xfId="1" applyNumberFormat="1" applyFont="1" applyFill="1" applyBorder="1" applyAlignment="1">
      <alignment horizontal="center" vertical="center" shrinkToFit="1"/>
    </xf>
    <xf numFmtId="3" fontId="11" fillId="2" borderId="18" xfId="1" applyNumberFormat="1" applyFont="1" applyFill="1" applyBorder="1" applyAlignment="1">
      <alignment horizontal="right" vertical="center" shrinkToFit="1"/>
    </xf>
    <xf numFmtId="3" fontId="17" fillId="2" borderId="130" xfId="1" applyNumberFormat="1" applyFont="1" applyFill="1" applyBorder="1" applyAlignment="1">
      <alignment horizontal="center" vertical="center" shrinkToFit="1"/>
    </xf>
    <xf numFmtId="3" fontId="17" fillId="2" borderId="142" xfId="1" applyNumberFormat="1" applyFont="1" applyFill="1" applyBorder="1" applyAlignment="1">
      <alignment horizontal="center" vertical="center" shrinkToFit="1"/>
    </xf>
    <xf numFmtId="3" fontId="17" fillId="6" borderId="59" xfId="1" applyNumberFormat="1" applyFont="1" applyFill="1" applyBorder="1" applyAlignment="1">
      <alignment horizontal="center" vertical="center" shrinkToFit="1"/>
    </xf>
    <xf numFmtId="3" fontId="17" fillId="6" borderId="114" xfId="1" applyNumberFormat="1" applyFont="1" applyFill="1" applyBorder="1" applyAlignment="1">
      <alignment horizontal="center" vertical="center" shrinkToFit="1"/>
    </xf>
    <xf numFmtId="3" fontId="17" fillId="6" borderId="55" xfId="1" applyNumberFormat="1" applyFont="1" applyFill="1" applyBorder="1" applyAlignment="1">
      <alignment horizontal="center" vertical="center" shrinkToFit="1"/>
    </xf>
    <xf numFmtId="0" fontId="11" fillId="0" borderId="103" xfId="1" applyFont="1" applyBorder="1" applyAlignment="1">
      <alignment horizontal="left" vertical="center"/>
    </xf>
    <xf numFmtId="0" fontId="11" fillId="0" borderId="50" xfId="1" applyFont="1" applyBorder="1" applyAlignment="1">
      <alignment horizontal="left" vertical="center"/>
    </xf>
    <xf numFmtId="0" fontId="11" fillId="0" borderId="53" xfId="1" applyFont="1" applyBorder="1" applyAlignment="1">
      <alignment horizontal="left" vertical="center"/>
    </xf>
    <xf numFmtId="0" fontId="11" fillId="2" borderId="15" xfId="1" applyFont="1" applyFill="1" applyBorder="1" applyAlignment="1">
      <alignment horizontal="center" vertical="center"/>
    </xf>
    <xf numFmtId="0" fontId="11" fillId="2" borderId="13" xfId="1" applyFont="1" applyFill="1" applyBorder="1" applyAlignment="1">
      <alignment horizontal="center" vertical="center"/>
    </xf>
    <xf numFmtId="3" fontId="17" fillId="2" borderId="55" xfId="1" applyNumberFormat="1" applyFont="1" applyFill="1" applyBorder="1" applyAlignment="1">
      <alignment horizontal="center" vertical="center" shrinkToFit="1"/>
    </xf>
    <xf numFmtId="3" fontId="17" fillId="2" borderId="60" xfId="1" applyNumberFormat="1" applyFont="1" applyFill="1" applyBorder="1" applyAlignment="1">
      <alignment horizontal="center" vertical="center" shrinkToFit="1"/>
    </xf>
    <xf numFmtId="0" fontId="18" fillId="2" borderId="61" xfId="1" applyFont="1" applyFill="1" applyBorder="1" applyAlignment="1">
      <alignment horizontal="center" vertical="center" textRotation="255" shrinkToFit="1"/>
    </xf>
    <xf numFmtId="0" fontId="18" fillId="2" borderId="69" xfId="1" applyFont="1" applyFill="1" applyBorder="1" applyAlignment="1">
      <alignment horizontal="center" vertical="center" textRotation="255" shrinkToFit="1"/>
    </xf>
    <xf numFmtId="0" fontId="11" fillId="2" borderId="38" xfId="1" applyFont="1" applyFill="1" applyBorder="1" applyAlignment="1">
      <alignment horizontal="center" vertical="center" textRotation="255"/>
    </xf>
    <xf numFmtId="0" fontId="11" fillId="2" borderId="61" xfId="1" applyFont="1" applyFill="1" applyBorder="1" applyAlignment="1">
      <alignment horizontal="center" vertical="center" textRotation="255"/>
    </xf>
    <xf numFmtId="0" fontId="11" fillId="2" borderId="69" xfId="1" applyFont="1" applyFill="1" applyBorder="1" applyAlignment="1">
      <alignment horizontal="center" vertical="center" textRotation="255"/>
    </xf>
    <xf numFmtId="0" fontId="11" fillId="2" borderId="62" xfId="1" applyFont="1" applyFill="1" applyBorder="1" applyAlignment="1">
      <alignment horizontal="center" vertical="center" wrapText="1" shrinkToFit="1"/>
    </xf>
    <xf numFmtId="0" fontId="11" fillId="2" borderId="44" xfId="1" applyFont="1" applyFill="1" applyBorder="1" applyAlignment="1">
      <alignment horizontal="center" vertical="center" wrapText="1" shrinkToFit="1"/>
    </xf>
    <xf numFmtId="0" fontId="11" fillId="2" borderId="63" xfId="1" applyFont="1" applyFill="1" applyBorder="1" applyAlignment="1">
      <alignment horizontal="center" vertical="center" wrapText="1" shrinkToFit="1"/>
    </xf>
    <xf numFmtId="0" fontId="11" fillId="2" borderId="55" xfId="1" applyFont="1" applyFill="1" applyBorder="1" applyAlignment="1">
      <alignment horizontal="center" vertical="center" wrapText="1" shrinkToFit="1"/>
    </xf>
    <xf numFmtId="0" fontId="11" fillId="2" borderId="56" xfId="1" applyFont="1" applyFill="1" applyBorder="1" applyAlignment="1">
      <alignment horizontal="center" vertical="center" wrapText="1" shrinkToFit="1"/>
    </xf>
    <xf numFmtId="0" fontId="11" fillId="2" borderId="79" xfId="1" applyFont="1" applyFill="1" applyBorder="1" applyAlignment="1">
      <alignment horizontal="center" vertical="center" wrapText="1" shrinkToFit="1"/>
    </xf>
    <xf numFmtId="0" fontId="16" fillId="2" borderId="86" xfId="1" applyFont="1" applyFill="1" applyBorder="1" applyAlignment="1" applyProtection="1">
      <alignment horizontal="center" vertical="center" shrinkToFit="1"/>
      <protection locked="0"/>
    </xf>
    <xf numFmtId="0" fontId="16" fillId="2" borderId="172" xfId="1" applyFont="1" applyFill="1" applyBorder="1" applyAlignment="1" applyProtection="1">
      <alignment horizontal="center" vertical="center" shrinkToFit="1"/>
      <protection locked="0"/>
    </xf>
    <xf numFmtId="0" fontId="16" fillId="2" borderId="80" xfId="1" applyFont="1" applyFill="1" applyBorder="1" applyAlignment="1" applyProtection="1">
      <alignment horizontal="center" vertical="center" shrinkToFit="1"/>
      <protection locked="0"/>
    </xf>
    <xf numFmtId="0" fontId="16" fillId="2" borderId="182" xfId="1" applyFont="1" applyFill="1" applyBorder="1" applyAlignment="1" applyProtection="1">
      <alignment horizontal="center" vertical="center" shrinkToFit="1"/>
      <protection locked="0"/>
    </xf>
    <xf numFmtId="0" fontId="18" fillId="2" borderId="38" xfId="1" applyFont="1" applyFill="1" applyBorder="1" applyAlignment="1">
      <alignment horizontal="center" vertical="center" textRotation="255" wrapText="1"/>
    </xf>
    <xf numFmtId="3" fontId="17" fillId="2" borderId="59" xfId="1" applyNumberFormat="1" applyFont="1" applyFill="1" applyBorder="1" applyAlignment="1">
      <alignment horizontal="center" vertical="center" shrinkToFit="1"/>
    </xf>
    <xf numFmtId="194" fontId="17" fillId="2" borderId="54" xfId="1" applyNumberFormat="1" applyFont="1" applyFill="1" applyBorder="1" applyAlignment="1">
      <alignment horizontal="center" vertical="center" shrinkToFit="1"/>
    </xf>
    <xf numFmtId="194" fontId="17" fillId="2" borderId="50" xfId="1" applyNumberFormat="1" applyFont="1" applyFill="1" applyBorder="1" applyAlignment="1">
      <alignment horizontal="center" vertical="center" shrinkToFit="1"/>
    </xf>
    <xf numFmtId="194" fontId="17" fillId="2" borderId="53" xfId="1" applyNumberFormat="1" applyFont="1" applyFill="1" applyBorder="1" applyAlignment="1">
      <alignment horizontal="center" vertical="center" shrinkToFit="1"/>
    </xf>
    <xf numFmtId="194" fontId="17" fillId="2" borderId="140" xfId="1" applyNumberFormat="1" applyFont="1" applyFill="1" applyBorder="1" applyAlignment="1">
      <alignment horizontal="center" vertical="center" shrinkToFit="1"/>
    </xf>
    <xf numFmtId="194" fontId="17" fillId="2" borderId="83" xfId="1" applyNumberFormat="1" applyFont="1" applyFill="1" applyBorder="1" applyAlignment="1">
      <alignment horizontal="center" vertical="center" shrinkToFit="1"/>
    </xf>
    <xf numFmtId="194" fontId="17" fillId="2" borderId="84" xfId="1" applyNumberFormat="1" applyFont="1" applyFill="1" applyBorder="1" applyAlignment="1">
      <alignment horizontal="center" vertical="center" shrinkToFit="1"/>
    </xf>
    <xf numFmtId="0" fontId="42" fillId="0" borderId="0" xfId="0" applyFont="1" applyAlignment="1">
      <alignment horizontal="left" vertical="center" shrinkToFit="1"/>
    </xf>
    <xf numFmtId="0" fontId="42" fillId="0" borderId="17" xfId="0" applyFont="1" applyBorder="1" applyAlignment="1">
      <alignment horizontal="left" vertical="center" shrinkToFit="1"/>
    </xf>
    <xf numFmtId="0" fontId="44" fillId="0" borderId="103" xfId="0" applyFont="1" applyBorder="1" applyAlignment="1">
      <alignment horizontal="center" vertical="center"/>
    </xf>
    <xf numFmtId="0" fontId="44" fillId="0" borderId="53" xfId="0" applyFont="1" applyBorder="1" applyAlignment="1">
      <alignment horizontal="center" vertical="center"/>
    </xf>
    <xf numFmtId="0" fontId="44" fillId="0" borderId="54" xfId="0" applyFont="1" applyBorder="1" applyAlignment="1">
      <alignment horizontal="center" vertical="center"/>
    </xf>
    <xf numFmtId="0" fontId="44" fillId="0" borderId="101" xfId="0" applyFont="1" applyBorder="1" applyAlignment="1">
      <alignment horizontal="center" vertical="center"/>
    </xf>
    <xf numFmtId="0" fontId="44" fillId="0" borderId="52" xfId="0" applyFont="1" applyBorder="1" applyAlignment="1">
      <alignment horizontal="center" vertical="center"/>
    </xf>
    <xf numFmtId="38" fontId="44" fillId="2" borderId="15" xfId="5" applyFont="1" applyFill="1" applyBorder="1" applyAlignment="1" applyProtection="1">
      <alignment horizontal="center" vertical="center" shrinkToFit="1"/>
    </xf>
    <xf numFmtId="38" fontId="44" fillId="2" borderId="13" xfId="5" applyFont="1" applyFill="1" applyBorder="1" applyAlignment="1" applyProtection="1">
      <alignment horizontal="center" vertical="center" shrinkToFit="1"/>
    </xf>
    <xf numFmtId="38" fontId="44" fillId="2" borderId="14" xfId="5" applyFont="1" applyFill="1" applyBorder="1" applyAlignment="1" applyProtection="1">
      <alignment horizontal="center" vertical="center" shrinkToFit="1"/>
    </xf>
    <xf numFmtId="0" fontId="42" fillId="0" borderId="2" xfId="0" applyFont="1" applyBorder="1" applyAlignment="1">
      <alignment horizontal="left" vertical="center" shrinkToFit="1"/>
    </xf>
    <xf numFmtId="0" fontId="42" fillId="0" borderId="3" xfId="0" applyFont="1" applyBorder="1" applyAlignment="1">
      <alignment horizontal="left" vertical="center" shrinkToFit="1"/>
    </xf>
    <xf numFmtId="0" fontId="42" fillId="0" borderId="8" xfId="0" applyFont="1" applyBorder="1" applyAlignment="1">
      <alignment horizontal="left" vertical="center" shrinkToFit="1"/>
    </xf>
    <xf numFmtId="0" fontId="42" fillId="0" borderId="6" xfId="0" applyFont="1" applyBorder="1" applyAlignment="1">
      <alignment horizontal="left" vertical="center" shrinkToFit="1"/>
    </xf>
    <xf numFmtId="0" fontId="42" fillId="0" borderId="7" xfId="0" applyFont="1" applyBorder="1" applyAlignment="1">
      <alignment horizontal="left" vertical="center" shrinkToFit="1"/>
    </xf>
    <xf numFmtId="0" fontId="42" fillId="0" borderId="140" xfId="0" applyFont="1" applyBorder="1" applyAlignment="1">
      <alignment horizontal="center" vertical="center" shrinkToFit="1"/>
    </xf>
    <xf numFmtId="0" fontId="42" fillId="0" borderId="83" xfId="0" applyFont="1" applyBorder="1" applyAlignment="1">
      <alignment horizontal="center" vertical="center" shrinkToFit="1"/>
    </xf>
    <xf numFmtId="0" fontId="42" fillId="0" borderId="84" xfId="0" applyFont="1" applyBorder="1" applyAlignment="1">
      <alignment horizontal="center" vertical="center" shrinkToFit="1"/>
    </xf>
    <xf numFmtId="3" fontId="44" fillId="2" borderId="140" xfId="1" applyNumberFormat="1" applyFont="1" applyFill="1" applyBorder="1" applyAlignment="1">
      <alignment horizontal="center" vertical="center" shrinkToFit="1"/>
    </xf>
    <xf numFmtId="3" fontId="44" fillId="2" borderId="154" xfId="1" applyNumberFormat="1" applyFont="1" applyFill="1" applyBorder="1" applyAlignment="1">
      <alignment horizontal="center" vertical="center" shrinkToFit="1"/>
    </xf>
    <xf numFmtId="3" fontId="44" fillId="2" borderId="82" xfId="1" applyNumberFormat="1" applyFont="1" applyFill="1" applyBorder="1" applyAlignment="1">
      <alignment horizontal="center" vertical="center" shrinkToFit="1"/>
    </xf>
    <xf numFmtId="3" fontId="44" fillId="2" borderId="84" xfId="1" applyNumberFormat="1" applyFont="1" applyFill="1" applyBorder="1" applyAlignment="1">
      <alignment horizontal="center" vertical="center" shrinkToFit="1"/>
    </xf>
    <xf numFmtId="0" fontId="43" fillId="0" borderId="3" xfId="0" applyFont="1" applyBorder="1" applyAlignment="1">
      <alignment horizontal="center" vertical="center"/>
    </xf>
    <xf numFmtId="0" fontId="43" fillId="0" borderId="174" xfId="0" applyFont="1" applyBorder="1" applyAlignment="1">
      <alignment horizontal="center" vertical="center"/>
    </xf>
    <xf numFmtId="0" fontId="0" fillId="0" borderId="127" xfId="0" applyBorder="1" applyAlignment="1">
      <alignment horizontal="right" vertical="center" shrinkToFit="1"/>
    </xf>
    <xf numFmtId="0" fontId="0" fillId="0" borderId="129" xfId="0" applyBorder="1" applyAlignment="1">
      <alignment horizontal="right" vertical="center" shrinkToFit="1"/>
    </xf>
    <xf numFmtId="0" fontId="44" fillId="2" borderId="87" xfId="7" applyFont="1" applyFill="1" applyBorder="1" applyAlignment="1">
      <alignment horizontal="center" vertical="center" shrinkToFit="1"/>
    </xf>
    <xf numFmtId="0" fontId="44" fillId="2" borderId="88" xfId="7" applyFont="1" applyFill="1" applyBorder="1" applyAlignment="1">
      <alignment horizontal="center" vertical="center" shrinkToFit="1"/>
    </xf>
    <xf numFmtId="0" fontId="44" fillId="2" borderId="89" xfId="7" applyFont="1" applyFill="1" applyBorder="1" applyAlignment="1">
      <alignment horizontal="center" vertical="center" shrinkToFit="1"/>
    </xf>
    <xf numFmtId="0" fontId="44" fillId="2" borderId="90" xfId="7" applyFont="1" applyFill="1" applyBorder="1" applyAlignment="1">
      <alignment horizontal="center" vertical="center" shrinkToFit="1"/>
    </xf>
    <xf numFmtId="0" fontId="44" fillId="2" borderId="33" xfId="1" applyFont="1" applyFill="1" applyBorder="1" applyAlignment="1">
      <alignment horizontal="center" vertical="center"/>
    </xf>
    <xf numFmtId="0" fontId="44" fillId="2" borderId="22" xfId="1" applyFont="1" applyFill="1" applyBorder="1" applyAlignment="1">
      <alignment horizontal="center" vertical="center"/>
    </xf>
    <xf numFmtId="0" fontId="44" fillId="2" borderId="20" xfId="1" applyFont="1" applyFill="1" applyBorder="1" applyAlignment="1">
      <alignment horizontal="center" vertical="center"/>
    </xf>
    <xf numFmtId="0" fontId="44" fillId="2" borderId="21" xfId="1" applyFont="1" applyFill="1" applyBorder="1" applyAlignment="1">
      <alignment horizontal="center" vertical="center"/>
    </xf>
    <xf numFmtId="0" fontId="44" fillId="2" borderId="37" xfId="1" applyFont="1" applyFill="1" applyBorder="1" applyAlignment="1">
      <alignment horizontal="center" vertical="center"/>
    </xf>
    <xf numFmtId="3" fontId="44" fillId="2" borderId="97" xfId="1" applyNumberFormat="1" applyFont="1" applyFill="1" applyBorder="1" applyAlignment="1">
      <alignment horizontal="center" vertical="center" shrinkToFit="1"/>
    </xf>
    <xf numFmtId="3" fontId="44" fillId="2" borderId="100" xfId="1" applyNumberFormat="1" applyFont="1" applyFill="1" applyBorder="1" applyAlignment="1">
      <alignment horizontal="center" vertical="center" shrinkToFit="1"/>
    </xf>
    <xf numFmtId="3" fontId="44" fillId="2" borderId="99" xfId="1" applyNumberFormat="1" applyFont="1" applyFill="1" applyBorder="1" applyAlignment="1">
      <alignment horizontal="center" vertical="center" shrinkToFit="1"/>
    </xf>
    <xf numFmtId="3" fontId="44" fillId="6" borderId="156" xfId="1" applyNumberFormat="1" applyFont="1" applyFill="1" applyBorder="1" applyAlignment="1">
      <alignment horizontal="center" vertical="center" shrinkToFit="1"/>
    </xf>
    <xf numFmtId="3" fontId="44" fillId="6" borderId="102" xfId="1" applyNumberFormat="1" applyFont="1" applyFill="1" applyBorder="1" applyAlignment="1">
      <alignment horizontal="center" vertical="center" shrinkToFit="1"/>
    </xf>
    <xf numFmtId="3" fontId="44" fillId="6" borderId="105" xfId="1" applyNumberFormat="1" applyFont="1" applyFill="1" applyBorder="1" applyAlignment="1">
      <alignment horizontal="center" vertical="center" shrinkToFit="1"/>
    </xf>
    <xf numFmtId="3" fontId="44" fillId="6" borderId="104" xfId="1" applyNumberFormat="1" applyFont="1" applyFill="1" applyBorder="1" applyAlignment="1">
      <alignment horizontal="center" vertical="center" shrinkToFit="1"/>
    </xf>
    <xf numFmtId="3" fontId="44" fillId="2" borderId="160" xfId="1" applyNumberFormat="1" applyFont="1" applyFill="1" applyBorder="1" applyAlignment="1">
      <alignment horizontal="center" vertical="center" shrinkToFit="1"/>
    </xf>
    <xf numFmtId="3" fontId="44" fillId="2" borderId="98" xfId="1" applyNumberFormat="1" applyFont="1" applyFill="1" applyBorder="1" applyAlignment="1">
      <alignment horizontal="center" vertical="center" shrinkToFit="1"/>
    </xf>
    <xf numFmtId="3" fontId="44" fillId="2" borderId="96" xfId="1" applyNumberFormat="1" applyFont="1" applyFill="1" applyBorder="1" applyAlignment="1">
      <alignment horizontal="center" vertical="center" shrinkToFit="1"/>
    </xf>
    <xf numFmtId="3" fontId="44" fillId="2" borderId="104" xfId="1" applyNumberFormat="1" applyFont="1" applyFill="1" applyBorder="1" applyAlignment="1">
      <alignment horizontal="center" vertical="center" shrinkToFit="1"/>
    </xf>
    <xf numFmtId="3" fontId="44" fillId="2" borderId="102" xfId="1" applyNumberFormat="1" applyFont="1" applyFill="1" applyBorder="1" applyAlignment="1">
      <alignment horizontal="center" vertical="center" shrinkToFit="1"/>
    </xf>
    <xf numFmtId="3" fontId="44" fillId="2" borderId="105" xfId="1" applyNumberFormat="1" applyFont="1" applyFill="1" applyBorder="1" applyAlignment="1">
      <alignment horizontal="center" vertical="center" shrinkToFit="1"/>
    </xf>
    <xf numFmtId="3" fontId="44" fillId="6" borderId="153" xfId="1" applyNumberFormat="1" applyFont="1" applyFill="1" applyBorder="1" applyAlignment="1">
      <alignment horizontal="center" vertical="center" shrinkToFit="1"/>
    </xf>
    <xf numFmtId="3" fontId="44" fillId="6" borderId="151" xfId="1" applyNumberFormat="1" applyFont="1" applyFill="1" applyBorder="1" applyAlignment="1">
      <alignment horizontal="center" vertical="center" shrinkToFit="1"/>
    </xf>
    <xf numFmtId="3" fontId="44" fillId="6" borderId="152" xfId="1" applyNumberFormat="1" applyFont="1" applyFill="1" applyBorder="1" applyAlignment="1">
      <alignment horizontal="center" vertical="center" shrinkToFit="1"/>
    </xf>
    <xf numFmtId="3" fontId="44" fillId="6" borderId="159" xfId="1" applyNumberFormat="1" applyFont="1" applyFill="1" applyBorder="1" applyAlignment="1">
      <alignment horizontal="center" vertical="center" shrinkToFit="1"/>
    </xf>
    <xf numFmtId="3" fontId="44" fillId="0" borderId="153" xfId="1" applyNumberFormat="1" applyFont="1" applyBorder="1" applyAlignment="1">
      <alignment horizontal="center" vertical="center" shrinkToFit="1"/>
    </xf>
    <xf numFmtId="3" fontId="44" fillId="0" borderId="151" xfId="1" applyNumberFormat="1" applyFont="1" applyBorder="1" applyAlignment="1">
      <alignment horizontal="center" vertical="center" shrinkToFit="1"/>
    </xf>
    <xf numFmtId="3" fontId="44" fillId="0" borderId="152" xfId="1" applyNumberFormat="1" applyFont="1" applyBorder="1" applyAlignment="1">
      <alignment horizontal="center" vertical="center" shrinkToFit="1"/>
    </xf>
    <xf numFmtId="3" fontId="44" fillId="2" borderId="135" xfId="1" applyNumberFormat="1" applyFont="1" applyFill="1" applyBorder="1" applyAlignment="1">
      <alignment horizontal="center" vertical="center" shrinkToFit="1"/>
    </xf>
    <xf numFmtId="3" fontId="44" fillId="2" borderId="134" xfId="1" applyNumberFormat="1" applyFont="1" applyFill="1" applyBorder="1" applyAlignment="1">
      <alignment horizontal="center" vertical="center" shrinkToFit="1"/>
    </xf>
    <xf numFmtId="3" fontId="44" fillId="2" borderId="147" xfId="1" applyNumberFormat="1" applyFont="1" applyFill="1" applyBorder="1" applyAlignment="1">
      <alignment horizontal="center" vertical="center" shrinkToFit="1"/>
    </xf>
    <xf numFmtId="3" fontId="44" fillId="2" borderId="120" xfId="1" applyNumberFormat="1" applyFont="1" applyFill="1" applyBorder="1" applyAlignment="1">
      <alignment horizontal="center" vertical="center" shrinkToFit="1"/>
    </xf>
    <xf numFmtId="3" fontId="44" fillId="2" borderId="117" xfId="1" applyNumberFormat="1" applyFont="1" applyFill="1" applyBorder="1" applyAlignment="1">
      <alignment horizontal="center" vertical="center" shrinkToFit="1"/>
    </xf>
    <xf numFmtId="3" fontId="44" fillId="2" borderId="119" xfId="1" applyNumberFormat="1" applyFont="1" applyFill="1" applyBorder="1" applyAlignment="1">
      <alignment horizontal="center" vertical="center" shrinkToFit="1"/>
    </xf>
    <xf numFmtId="3" fontId="44" fillId="2" borderId="62" xfId="1" applyNumberFormat="1" applyFont="1" applyFill="1" applyBorder="1" applyAlignment="1">
      <alignment horizontal="left" vertical="center" wrapText="1" shrinkToFit="1"/>
    </xf>
    <xf numFmtId="3" fontId="44" fillId="2" borderId="44" xfId="1" applyNumberFormat="1" applyFont="1" applyFill="1" applyBorder="1" applyAlignment="1">
      <alignment horizontal="left" vertical="center" wrapText="1" shrinkToFit="1"/>
    </xf>
    <xf numFmtId="3" fontId="44" fillId="2" borderId="155" xfId="1" applyNumberFormat="1" applyFont="1" applyFill="1" applyBorder="1" applyAlignment="1">
      <alignment horizontal="center" vertical="center" shrinkToFit="1"/>
    </xf>
    <xf numFmtId="3" fontId="44" fillId="2" borderId="116" xfId="1" applyNumberFormat="1" applyFont="1" applyFill="1" applyBorder="1" applyAlignment="1">
      <alignment horizontal="center" vertical="center" shrinkToFit="1"/>
    </xf>
    <xf numFmtId="3" fontId="44" fillId="2" borderId="118" xfId="1" applyNumberFormat="1" applyFont="1" applyFill="1" applyBorder="1" applyAlignment="1">
      <alignment horizontal="center" vertical="center" shrinkToFit="1"/>
    </xf>
    <xf numFmtId="3" fontId="44" fillId="2" borderId="70" xfId="1" applyNumberFormat="1" applyFont="1" applyFill="1" applyBorder="1" applyAlignment="1">
      <alignment horizontal="left" vertical="center" wrapText="1" shrinkToFit="1"/>
    </xf>
    <xf numFmtId="3" fontId="44" fillId="2" borderId="68" xfId="1" applyNumberFormat="1" applyFont="1" applyFill="1" applyBorder="1" applyAlignment="1">
      <alignment horizontal="left" vertical="center" wrapText="1" shrinkToFit="1"/>
    </xf>
    <xf numFmtId="3" fontId="44" fillId="2" borderId="157" xfId="1" applyNumberFormat="1" applyFont="1" applyFill="1" applyBorder="1" applyAlignment="1">
      <alignment horizontal="center" vertical="center" shrinkToFit="1"/>
    </xf>
    <xf numFmtId="3" fontId="44" fillId="2" borderId="122" xfId="1" applyNumberFormat="1" applyFont="1" applyFill="1" applyBorder="1" applyAlignment="1">
      <alignment horizontal="center" vertical="center" shrinkToFit="1"/>
    </xf>
    <xf numFmtId="3" fontId="44" fillId="2" borderId="54" xfId="1" applyNumberFormat="1" applyFont="1" applyFill="1" applyBorder="1" applyAlignment="1">
      <alignment horizontal="left" vertical="center" wrapText="1" shrinkToFit="1"/>
    </xf>
    <xf numFmtId="3" fontId="44" fillId="2" borderId="50" xfId="1" applyNumberFormat="1" applyFont="1" applyFill="1" applyBorder="1" applyAlignment="1">
      <alignment horizontal="left" vertical="center" wrapText="1" shrinkToFit="1"/>
    </xf>
    <xf numFmtId="3" fontId="44" fillId="0" borderId="140" xfId="1" applyNumberFormat="1" applyFont="1" applyBorder="1" applyAlignment="1">
      <alignment horizontal="center" vertical="center" shrinkToFit="1"/>
    </xf>
    <xf numFmtId="3" fontId="44" fillId="0" borderId="154" xfId="1" applyNumberFormat="1" applyFont="1" applyBorder="1" applyAlignment="1">
      <alignment horizontal="center" vertical="center" shrinkToFit="1"/>
    </xf>
    <xf numFmtId="3" fontId="44" fillId="0" borderId="82" xfId="1" applyNumberFormat="1" applyFont="1" applyBorder="1" applyAlignment="1">
      <alignment horizontal="center" vertical="center" shrinkToFit="1"/>
    </xf>
    <xf numFmtId="3" fontId="44" fillId="0" borderId="84" xfId="1" applyNumberFormat="1" applyFont="1" applyBorder="1" applyAlignment="1">
      <alignment horizontal="center" vertical="center" shrinkToFit="1"/>
    </xf>
    <xf numFmtId="3" fontId="44" fillId="0" borderId="158" xfId="1" applyNumberFormat="1" applyFont="1" applyBorder="1" applyAlignment="1">
      <alignment horizontal="center" vertical="center" shrinkToFit="1"/>
    </xf>
    <xf numFmtId="3" fontId="44" fillId="2" borderId="59" xfId="1" applyNumberFormat="1" applyFont="1" applyFill="1" applyBorder="1" applyAlignment="1">
      <alignment horizontal="center" vertical="center"/>
    </xf>
    <xf numFmtId="0" fontId="42" fillId="0" borderId="56" xfId="0" applyFont="1" applyBorder="1" applyAlignment="1">
      <alignment horizontal="center" vertical="center"/>
    </xf>
    <xf numFmtId="0" fontId="42" fillId="0" borderId="60" xfId="0" applyFont="1" applyBorder="1" applyAlignment="1">
      <alignment horizontal="center" vertical="center"/>
    </xf>
    <xf numFmtId="3" fontId="44" fillId="2" borderId="124" xfId="1" applyNumberFormat="1" applyFont="1" applyFill="1" applyBorder="1" applyAlignment="1">
      <alignment horizontal="center" vertical="center" shrinkToFit="1"/>
    </xf>
    <xf numFmtId="3" fontId="44" fillId="2" borderId="123" xfId="1" applyNumberFormat="1" applyFont="1" applyFill="1" applyBorder="1" applyAlignment="1">
      <alignment horizontal="center" vertical="center" shrinkToFit="1"/>
    </xf>
    <xf numFmtId="3" fontId="44" fillId="2" borderId="121" xfId="1" applyNumberFormat="1" applyFont="1" applyFill="1" applyBorder="1" applyAlignment="1">
      <alignment horizontal="center" vertical="center" shrinkToFit="1"/>
    </xf>
    <xf numFmtId="0" fontId="44" fillId="2" borderId="50" xfId="1" applyFont="1" applyFill="1" applyBorder="1" applyAlignment="1">
      <alignment vertical="center" wrapText="1" shrinkToFit="1"/>
    </xf>
    <xf numFmtId="0" fontId="44" fillId="2" borderId="55" xfId="1" applyFont="1" applyFill="1" applyBorder="1" applyAlignment="1">
      <alignment vertical="center"/>
    </xf>
    <xf numFmtId="0" fontId="42" fillId="0" borderId="56" xfId="0" applyFont="1" applyBorder="1">
      <alignment vertical="center"/>
    </xf>
    <xf numFmtId="3" fontId="44" fillId="2" borderId="22" xfId="1" applyNumberFormat="1" applyFont="1" applyFill="1" applyBorder="1" applyAlignment="1">
      <alignment horizontal="center" vertical="center" shrinkToFit="1"/>
    </xf>
    <xf numFmtId="3" fontId="44" fillId="2" borderId="20" xfId="1" applyNumberFormat="1" applyFont="1" applyFill="1" applyBorder="1" applyAlignment="1">
      <alignment horizontal="center" vertical="center" shrinkToFit="1"/>
    </xf>
    <xf numFmtId="3" fontId="44" fillId="2" borderId="21" xfId="1" applyNumberFormat="1" applyFont="1" applyFill="1" applyBorder="1" applyAlignment="1">
      <alignment horizontal="center" vertical="center" shrinkToFit="1"/>
    </xf>
    <xf numFmtId="3" fontId="44" fillId="2" borderId="64" xfId="1" applyNumberFormat="1" applyFont="1" applyFill="1" applyBorder="1" applyAlignment="1">
      <alignment horizontal="center" vertical="center" shrinkToFit="1"/>
    </xf>
    <xf numFmtId="3" fontId="44" fillId="2" borderId="44" xfId="1" applyNumberFormat="1" applyFont="1" applyFill="1" applyBorder="1" applyAlignment="1">
      <alignment horizontal="center" vertical="center" shrinkToFit="1"/>
    </xf>
    <xf numFmtId="3" fontId="44" fillId="2" borderId="65" xfId="1" applyNumberFormat="1" applyFont="1" applyFill="1" applyBorder="1" applyAlignment="1">
      <alignment horizontal="center" vertical="center" shrinkToFit="1"/>
    </xf>
    <xf numFmtId="0" fontId="44" fillId="2" borderId="18" xfId="1" applyFont="1" applyFill="1" applyBorder="1" applyAlignment="1">
      <alignment horizontal="right" vertical="center" shrinkToFit="1"/>
    </xf>
    <xf numFmtId="0" fontId="44" fillId="2" borderId="0" xfId="1" applyFont="1" applyFill="1" applyAlignment="1">
      <alignment horizontal="right" vertical="center" shrinkToFit="1"/>
    </xf>
    <xf numFmtId="0" fontId="44" fillId="2" borderId="55" xfId="1" applyFont="1" applyFill="1" applyBorder="1" applyAlignment="1">
      <alignment horizontal="left" vertical="center" wrapText="1" shrinkToFit="1"/>
    </xf>
    <xf numFmtId="0" fontId="44" fillId="2" borderId="56" xfId="1" applyFont="1" applyFill="1" applyBorder="1" applyAlignment="1">
      <alignment horizontal="left" vertical="center" wrapText="1" shrinkToFit="1"/>
    </xf>
    <xf numFmtId="3" fontId="44" fillId="2" borderId="156" xfId="1" applyNumberFormat="1" applyFont="1" applyFill="1" applyBorder="1" applyAlignment="1">
      <alignment horizontal="center" vertical="center" shrinkToFit="1"/>
    </xf>
    <xf numFmtId="0" fontId="44" fillId="0" borderId="143" xfId="0" applyFont="1" applyBorder="1" applyAlignment="1">
      <alignment horizontal="center" vertical="center"/>
    </xf>
    <xf numFmtId="0" fontId="44" fillId="0" borderId="65" xfId="0" applyFont="1" applyBorder="1" applyAlignment="1">
      <alignment horizontal="center" vertical="center"/>
    </xf>
    <xf numFmtId="0" fontId="44" fillId="0" borderId="62" xfId="0" applyFont="1" applyBorder="1" applyAlignment="1">
      <alignment horizontal="center" vertical="center"/>
    </xf>
    <xf numFmtId="0" fontId="44" fillId="0" borderId="161" xfId="0" applyFont="1" applyBorder="1" applyAlignment="1">
      <alignment horizontal="center" vertical="center"/>
    </xf>
    <xf numFmtId="0" fontId="44" fillId="0" borderId="63" xfId="0" applyFont="1" applyBorder="1" applyAlignment="1">
      <alignment horizontal="center" vertical="center"/>
    </xf>
    <xf numFmtId="0" fontId="43" fillId="0" borderId="175" xfId="0" applyFont="1" applyBorder="1" applyAlignment="1">
      <alignment horizontal="center" vertical="center"/>
    </xf>
    <xf numFmtId="0" fontId="43" fillId="0" borderId="31" xfId="0" applyFont="1" applyBorder="1" applyAlignment="1">
      <alignment horizontal="center" vertical="center"/>
    </xf>
    <xf numFmtId="0" fontId="43" fillId="0" borderId="32" xfId="0" applyFont="1" applyBorder="1" applyAlignment="1">
      <alignment horizontal="center" vertical="center"/>
    </xf>
    <xf numFmtId="221" fontId="44" fillId="2" borderId="140" xfId="1" applyNumberFormat="1" applyFont="1" applyFill="1" applyBorder="1" applyAlignment="1">
      <alignment horizontal="center" vertical="center" shrinkToFit="1"/>
    </xf>
    <xf numFmtId="221" fontId="44" fillId="2" borderId="154" xfId="1" applyNumberFormat="1" applyFont="1" applyFill="1" applyBorder="1" applyAlignment="1">
      <alignment horizontal="center" vertical="center" shrinkToFit="1"/>
    </xf>
    <xf numFmtId="0" fontId="44" fillId="0" borderId="179" xfId="0" applyFont="1" applyBorder="1" applyAlignment="1">
      <alignment horizontal="center" vertical="center"/>
    </xf>
    <xf numFmtId="0" fontId="44" fillId="0" borderId="180" xfId="0" applyFont="1" applyBorder="1" applyAlignment="1">
      <alignment horizontal="center" vertical="center"/>
    </xf>
    <xf numFmtId="0" fontId="44" fillId="0" borderId="181" xfId="0" applyFont="1" applyBorder="1" applyAlignment="1">
      <alignment horizontal="center" vertical="center"/>
    </xf>
    <xf numFmtId="0" fontId="44" fillId="0" borderId="178" xfId="0" applyFont="1" applyBorder="1" applyAlignment="1">
      <alignment horizontal="center" vertical="center"/>
    </xf>
    <xf numFmtId="0" fontId="42" fillId="0" borderId="10" xfId="0" applyFont="1" applyBorder="1" applyAlignment="1">
      <alignment horizontal="left" vertical="center"/>
    </xf>
    <xf numFmtId="0" fontId="42" fillId="0" borderId="0" xfId="0" applyFont="1" applyAlignment="1">
      <alignment horizontal="left" vertical="center"/>
    </xf>
    <xf numFmtId="0" fontId="42" fillId="0" borderId="24" xfId="0" applyFont="1" applyBorder="1" applyAlignment="1">
      <alignment horizontal="left" vertical="center"/>
    </xf>
    <xf numFmtId="0" fontId="42" fillId="0" borderId="1" xfId="0" applyFont="1" applyBorder="1" applyAlignment="1">
      <alignment horizontal="left" vertical="center"/>
    </xf>
    <xf numFmtId="0" fontId="42" fillId="0" borderId="176" xfId="0" applyFont="1" applyBorder="1" applyAlignment="1">
      <alignment horizontal="left" vertical="center" shrinkToFit="1"/>
    </xf>
    <xf numFmtId="0" fontId="42" fillId="0" borderId="177" xfId="0" applyFont="1" applyBorder="1" applyAlignment="1">
      <alignment horizontal="left" vertical="center" shrinkToFit="1"/>
    </xf>
    <xf numFmtId="0" fontId="42" fillId="0" borderId="178" xfId="0" applyFont="1" applyBorder="1" applyAlignment="1">
      <alignment horizontal="left" vertical="center" shrinkToFit="1"/>
    </xf>
    <xf numFmtId="0" fontId="42" fillId="0" borderId="62" xfId="0" applyFont="1" applyBorder="1" applyAlignment="1">
      <alignment horizontal="left" vertical="center" shrinkToFit="1"/>
    </xf>
    <xf numFmtId="0" fontId="42" fillId="0" borderId="44" xfId="0" applyFont="1" applyBorder="1" applyAlignment="1">
      <alignment horizontal="left" vertical="center" shrinkToFit="1"/>
    </xf>
    <xf numFmtId="0" fontId="42" fillId="0" borderId="65" xfId="0" applyFont="1" applyBorder="1" applyAlignment="1">
      <alignment horizontal="left" vertical="center" shrinkToFit="1"/>
    </xf>
    <xf numFmtId="0" fontId="42" fillId="0" borderId="54" xfId="0" applyFont="1" applyBorder="1" applyAlignment="1">
      <alignment horizontal="left" vertical="center" shrinkToFit="1"/>
    </xf>
    <xf numFmtId="0" fontId="42" fillId="0" borderId="50" xfId="0" applyFont="1" applyBorder="1" applyAlignment="1">
      <alignment horizontal="left" vertical="center" shrinkToFit="1"/>
    </xf>
    <xf numFmtId="0" fontId="42" fillId="0" borderId="53" xfId="0" applyFont="1" applyBorder="1" applyAlignment="1">
      <alignment horizontal="left" vertical="center" shrinkToFit="1"/>
    </xf>
    <xf numFmtId="3" fontId="44" fillId="0" borderId="0" xfId="1" applyNumberFormat="1" applyFont="1" applyAlignment="1">
      <alignment horizontal="center" vertical="center" shrinkToFit="1"/>
    </xf>
    <xf numFmtId="0" fontId="42" fillId="0" borderId="12" xfId="0" applyFont="1" applyBorder="1" applyAlignment="1">
      <alignment horizontal="center" vertical="center"/>
    </xf>
    <xf numFmtId="0" fontId="42" fillId="0" borderId="13" xfId="0" applyFont="1" applyBorder="1" applyAlignment="1">
      <alignment horizontal="center" vertical="center"/>
    </xf>
    <xf numFmtId="0" fontId="42" fillId="0" borderId="16" xfId="0" applyFont="1" applyBorder="1" applyAlignment="1">
      <alignment horizontal="center" vertical="center"/>
    </xf>
    <xf numFmtId="0" fontId="44" fillId="0" borderId="155" xfId="0" applyFont="1" applyBorder="1" applyAlignment="1">
      <alignment horizontal="center" vertical="center"/>
    </xf>
    <xf numFmtId="0" fontId="44" fillId="0" borderId="135" xfId="0" applyFont="1" applyBorder="1" applyAlignment="1">
      <alignment horizontal="center" vertical="center"/>
    </xf>
    <xf numFmtId="0" fontId="44" fillId="0" borderId="51" xfId="0" applyFont="1" applyBorder="1" applyAlignment="1">
      <alignment horizontal="center" vertical="center"/>
    </xf>
    <xf numFmtId="195" fontId="27" fillId="0" borderId="61" xfId="8" applyNumberFormat="1" applyFont="1" applyBorder="1" applyAlignment="1">
      <alignment horizontal="center" vertical="center"/>
    </xf>
    <xf numFmtId="3" fontId="27" fillId="0" borderId="31" xfId="8" applyNumberFormat="1" applyFont="1" applyBorder="1" applyAlignment="1">
      <alignment horizontal="center" vertical="center" wrapText="1"/>
    </xf>
    <xf numFmtId="3" fontId="27" fillId="0" borderId="32" xfId="8" applyNumberFormat="1" applyFont="1" applyBorder="1" applyAlignment="1">
      <alignment horizontal="center" vertical="center" wrapText="1"/>
    </xf>
    <xf numFmtId="3" fontId="27" fillId="0" borderId="33" xfId="8" applyNumberFormat="1" applyFont="1" applyBorder="1" applyAlignment="1">
      <alignment horizontal="center" vertical="center" wrapText="1"/>
    </xf>
    <xf numFmtId="3" fontId="27" fillId="0" borderId="18" xfId="8" applyNumberFormat="1" applyFont="1" applyBorder="1" applyAlignment="1">
      <alignment horizontal="center" vertical="center" wrapText="1"/>
    </xf>
    <xf numFmtId="3" fontId="27" fillId="0" borderId="0" xfId="8" applyNumberFormat="1" applyFont="1" applyAlignment="1">
      <alignment horizontal="center" vertical="center" wrapText="1"/>
    </xf>
    <xf numFmtId="3" fontId="27" fillId="0" borderId="17" xfId="8" applyNumberFormat="1" applyFont="1" applyBorder="1" applyAlignment="1">
      <alignment horizontal="center" vertical="center" wrapText="1"/>
    </xf>
    <xf numFmtId="3" fontId="27" fillId="0" borderId="38" xfId="8" applyNumberFormat="1" applyFont="1" applyBorder="1" applyAlignment="1">
      <alignment horizontal="center" vertical="center" wrapText="1"/>
    </xf>
    <xf numFmtId="3" fontId="27" fillId="0" borderId="61" xfId="8" applyNumberFormat="1" applyFont="1" applyBorder="1" applyAlignment="1">
      <alignment horizontal="center" vertical="center" wrapText="1"/>
    </xf>
    <xf numFmtId="188" fontId="34" fillId="0" borderId="22" xfId="8" applyNumberFormat="1" applyFont="1" applyBorder="1" applyAlignment="1">
      <alignment horizontal="center" vertical="center" wrapText="1"/>
    </xf>
    <xf numFmtId="188" fontId="34" fillId="0" borderId="20" xfId="8" applyNumberFormat="1" applyFont="1" applyBorder="1" applyAlignment="1">
      <alignment horizontal="center" vertical="center" wrapText="1"/>
    </xf>
    <xf numFmtId="188" fontId="34" fillId="0" borderId="21" xfId="8" applyNumberFormat="1" applyFont="1" applyBorder="1" applyAlignment="1">
      <alignment horizontal="center" vertical="center" wrapText="1"/>
    </xf>
    <xf numFmtId="3" fontId="27" fillId="0" borderId="31" xfId="8" applyNumberFormat="1" applyFont="1" applyBorder="1" applyAlignment="1">
      <alignment horizontal="right" vertical="center" wrapText="1"/>
    </xf>
    <xf numFmtId="3" fontId="27" fillId="0" borderId="18" xfId="8" applyNumberFormat="1" applyFont="1" applyBorder="1" applyAlignment="1">
      <alignment horizontal="right" vertical="center" wrapText="1"/>
    </xf>
    <xf numFmtId="3" fontId="27" fillId="0" borderId="22" xfId="8" applyNumberFormat="1" applyFont="1" applyBorder="1" applyAlignment="1">
      <alignment horizontal="right" vertical="center" wrapText="1"/>
    </xf>
    <xf numFmtId="199" fontId="27" fillId="2" borderId="38" xfId="8" applyNumberFormat="1" applyFont="1" applyFill="1" applyBorder="1" applyAlignment="1">
      <alignment horizontal="center" vertical="center" wrapText="1"/>
    </xf>
    <xf numFmtId="199" fontId="27" fillId="2" borderId="61" xfId="8" applyNumberFormat="1" applyFont="1" applyFill="1" applyBorder="1" applyAlignment="1">
      <alignment horizontal="center" vertical="center" wrapText="1"/>
    </xf>
    <xf numFmtId="199" fontId="27" fillId="2" borderId="69" xfId="8" applyNumberFormat="1" applyFont="1" applyFill="1" applyBorder="1" applyAlignment="1">
      <alignment horizontal="center" vertical="center" wrapText="1"/>
    </xf>
    <xf numFmtId="3" fontId="27" fillId="0" borderId="37" xfId="8" applyNumberFormat="1" applyFont="1" applyBorder="1" applyAlignment="1">
      <alignment horizontal="center" vertical="center" wrapText="1"/>
    </xf>
    <xf numFmtId="3" fontId="27" fillId="0" borderId="37" xfId="8" applyNumberFormat="1" applyFont="1" applyBorder="1" applyAlignment="1">
      <alignment horizontal="center" vertical="center"/>
    </xf>
    <xf numFmtId="3" fontId="27" fillId="2" borderId="37" xfId="8" applyNumberFormat="1" applyFont="1" applyFill="1" applyBorder="1" applyAlignment="1">
      <alignment horizontal="center" vertical="center"/>
    </xf>
    <xf numFmtId="3" fontId="27" fillId="0" borderId="112" xfId="8" applyNumberFormat="1" applyFont="1" applyBorder="1" applyAlignment="1">
      <alignment horizontal="center" vertical="center" wrapText="1"/>
    </xf>
    <xf numFmtId="3" fontId="27" fillId="0" borderId="130" xfId="8" applyNumberFormat="1" applyFont="1" applyBorder="1" applyAlignment="1">
      <alignment horizontal="center" vertical="center" wrapText="1"/>
    </xf>
    <xf numFmtId="20" fontId="27" fillId="0" borderId="110" xfId="8" applyNumberFormat="1" applyFont="1" applyBorder="1" applyAlignment="1">
      <alignment horizontal="center" vertical="center" wrapText="1"/>
    </xf>
    <xf numFmtId="20" fontId="27" fillId="0" borderId="131" xfId="8" applyNumberFormat="1" applyFont="1" applyBorder="1" applyAlignment="1">
      <alignment horizontal="center" vertical="center" wrapText="1"/>
    </xf>
    <xf numFmtId="3" fontId="27" fillId="0" borderId="110" xfId="8" applyNumberFormat="1" applyFont="1" applyBorder="1" applyAlignment="1">
      <alignment horizontal="center" vertical="center" wrapText="1"/>
    </xf>
    <xf numFmtId="3" fontId="27" fillId="0" borderId="131" xfId="8" applyNumberFormat="1" applyFont="1" applyBorder="1" applyAlignment="1">
      <alignment horizontal="center" vertical="center" wrapText="1"/>
    </xf>
    <xf numFmtId="3" fontId="27" fillId="0" borderId="113" xfId="8" applyNumberFormat="1" applyFont="1" applyBorder="1" applyAlignment="1">
      <alignment horizontal="center" vertical="center" wrapText="1"/>
    </xf>
    <xf numFmtId="3" fontId="27" fillId="0" borderId="132" xfId="8" applyNumberFormat="1" applyFont="1" applyBorder="1" applyAlignment="1">
      <alignment horizontal="center" vertical="center" wrapText="1"/>
    </xf>
    <xf numFmtId="195" fontId="27" fillId="0" borderId="31" xfId="8" applyNumberFormat="1" applyFont="1" applyBorder="1" applyAlignment="1">
      <alignment horizontal="center" vertical="center" wrapText="1"/>
    </xf>
    <xf numFmtId="195" fontId="27" fillId="0" borderId="32" xfId="8" applyNumberFormat="1" applyFont="1" applyBorder="1" applyAlignment="1">
      <alignment horizontal="center" vertical="center" wrapText="1"/>
    </xf>
    <xf numFmtId="195" fontId="27" fillId="0" borderId="33" xfId="8" applyNumberFormat="1" applyFont="1" applyBorder="1" applyAlignment="1">
      <alignment horizontal="center" vertical="center" wrapText="1"/>
    </xf>
    <xf numFmtId="3" fontId="27" fillId="0" borderId="31" xfId="8" applyNumberFormat="1" applyFont="1" applyBorder="1" applyAlignment="1">
      <alignment horizontal="center" vertical="center" shrinkToFit="1"/>
    </xf>
    <xf numFmtId="3" fontId="27" fillId="0" borderId="32" xfId="8" applyNumberFormat="1" applyFont="1" applyBorder="1" applyAlignment="1">
      <alignment horizontal="center" vertical="center" shrinkToFit="1"/>
    </xf>
    <xf numFmtId="3" fontId="27" fillId="0" borderId="33" xfId="8" applyNumberFormat="1" applyFont="1" applyBorder="1" applyAlignment="1">
      <alignment horizontal="center" vertical="center" shrinkToFit="1"/>
    </xf>
    <xf numFmtId="3" fontId="27" fillId="2" borderId="31" xfId="8" applyNumberFormat="1" applyFont="1" applyFill="1" applyBorder="1" applyAlignment="1">
      <alignment horizontal="center" vertical="center" wrapText="1"/>
    </xf>
    <xf numFmtId="3" fontId="27" fillId="2" borderId="32" xfId="8" applyNumberFormat="1" applyFont="1" applyFill="1" applyBorder="1" applyAlignment="1">
      <alignment horizontal="center" vertical="center" wrapText="1"/>
    </xf>
    <xf numFmtId="3" fontId="27" fillId="2" borderId="33" xfId="8" applyNumberFormat="1" applyFont="1" applyFill="1" applyBorder="1" applyAlignment="1">
      <alignment horizontal="center" vertical="center" wrapText="1"/>
    </xf>
    <xf numFmtId="195" fontId="27" fillId="0" borderId="37" xfId="8" applyNumberFormat="1" applyFont="1" applyBorder="1" applyAlignment="1">
      <alignment horizontal="center" vertical="center"/>
    </xf>
    <xf numFmtId="3" fontId="27" fillId="0" borderId="15" xfId="8" applyNumberFormat="1" applyFont="1" applyBorder="1" applyAlignment="1">
      <alignment horizontal="center" vertical="center"/>
    </xf>
    <xf numFmtId="3" fontId="27" fillId="0" borderId="106" xfId="8" applyNumberFormat="1" applyFont="1" applyBorder="1" applyAlignment="1">
      <alignment horizontal="center" vertical="center"/>
    </xf>
    <xf numFmtId="3" fontId="27" fillId="0" borderId="66" xfId="8" applyNumberFormat="1" applyFont="1" applyBorder="1" applyAlignment="1">
      <alignment horizontal="center" vertical="center"/>
    </xf>
    <xf numFmtId="3" fontId="27" fillId="0" borderId="141" xfId="8" applyNumberFormat="1" applyFont="1" applyBorder="1" applyAlignment="1">
      <alignment horizontal="center" vertical="center"/>
    </xf>
    <xf numFmtId="3" fontId="27" fillId="0" borderId="70" xfId="8" applyNumberFormat="1" applyFont="1" applyBorder="1" applyAlignment="1">
      <alignment horizontal="center" vertical="center"/>
    </xf>
    <xf numFmtId="3" fontId="27" fillId="0" borderId="68" xfId="8" applyNumberFormat="1" applyFont="1" applyBorder="1" applyAlignment="1">
      <alignment horizontal="center" vertical="center"/>
    </xf>
    <xf numFmtId="3" fontId="27" fillId="0" borderId="71" xfId="8" applyNumberFormat="1" applyFont="1" applyBorder="1" applyAlignment="1">
      <alignment horizontal="center" vertical="center"/>
    </xf>
    <xf numFmtId="3" fontId="27" fillId="0" borderId="31" xfId="8" applyNumberFormat="1" applyFont="1" applyBorder="1" applyAlignment="1">
      <alignment horizontal="center" vertical="center"/>
    </xf>
    <xf numFmtId="3" fontId="27" fillId="0" borderId="32" xfId="8" applyNumberFormat="1" applyFont="1" applyBorder="1" applyAlignment="1">
      <alignment horizontal="center" vertical="center"/>
    </xf>
    <xf numFmtId="3" fontId="27" fillId="0" borderId="33" xfId="8" applyNumberFormat="1" applyFont="1" applyBorder="1" applyAlignment="1">
      <alignment horizontal="center" vertical="center"/>
    </xf>
    <xf numFmtId="3" fontId="27" fillId="0" borderId="111" xfId="8" applyNumberFormat="1" applyFont="1" applyBorder="1" applyAlignment="1">
      <alignment horizontal="center" vertical="center"/>
    </xf>
    <xf numFmtId="3" fontId="27" fillId="0" borderId="123" xfId="8" applyNumberFormat="1" applyFont="1" applyBorder="1" applyAlignment="1">
      <alignment horizontal="center" vertical="center"/>
    </xf>
    <xf numFmtId="188" fontId="27" fillId="0" borderId="102" xfId="8" applyNumberFormat="1" applyFont="1" applyBorder="1" applyAlignment="1">
      <alignment horizontal="center" vertical="center" wrapText="1"/>
    </xf>
    <xf numFmtId="188" fontId="27" fillId="0" borderId="105" xfId="8" applyNumberFormat="1" applyFont="1" applyBorder="1" applyAlignment="1">
      <alignment horizontal="center" vertical="center" wrapText="1"/>
    </xf>
    <xf numFmtId="3" fontId="27" fillId="0" borderId="18" xfId="8" applyNumberFormat="1" applyFont="1" applyBorder="1" applyAlignment="1">
      <alignment horizontal="center" vertical="center"/>
    </xf>
    <xf numFmtId="3" fontId="27" fillId="0" borderId="0" xfId="8" applyNumberFormat="1" applyFont="1" applyAlignment="1">
      <alignment horizontal="center" vertical="center"/>
    </xf>
    <xf numFmtId="3" fontId="27" fillId="0" borderId="17" xfId="8" applyNumberFormat="1" applyFont="1" applyBorder="1" applyAlignment="1">
      <alignment horizontal="center" vertical="center"/>
    </xf>
    <xf numFmtId="3" fontId="28" fillId="0" borderId="31" xfId="8" applyNumberFormat="1" applyFont="1" applyBorder="1" applyAlignment="1">
      <alignment horizontal="center" vertical="center" wrapText="1"/>
    </xf>
    <xf numFmtId="3" fontId="28" fillId="0" borderId="32" xfId="8" applyNumberFormat="1" applyFont="1" applyBorder="1" applyAlignment="1">
      <alignment horizontal="center" vertical="center" wrapText="1"/>
    </xf>
    <xf numFmtId="3" fontId="28" fillId="0" borderId="33" xfId="8" applyNumberFormat="1" applyFont="1" applyBorder="1" applyAlignment="1">
      <alignment horizontal="center" vertical="center" wrapText="1"/>
    </xf>
    <xf numFmtId="188" fontId="27" fillId="0" borderId="69" xfId="8" applyNumberFormat="1" applyFont="1" applyBorder="1" applyAlignment="1">
      <alignment horizontal="center" vertical="center" wrapText="1"/>
    </xf>
    <xf numFmtId="188" fontId="27" fillId="0" borderId="69" xfId="8" applyNumberFormat="1" applyFont="1" applyBorder="1" applyAlignment="1">
      <alignment horizontal="center" vertical="center"/>
    </xf>
    <xf numFmtId="188" fontId="27" fillId="0" borderId="22" xfId="8" applyNumberFormat="1" applyFont="1" applyBorder="1" applyAlignment="1">
      <alignment horizontal="center" vertical="center" wrapText="1"/>
    </xf>
    <xf numFmtId="188" fontId="27" fillId="0" borderId="20" xfId="8" applyNumberFormat="1" applyFont="1" applyBorder="1" applyAlignment="1">
      <alignment horizontal="center" vertical="center" wrapText="1"/>
    </xf>
    <xf numFmtId="188" fontId="27" fillId="0" borderId="21" xfId="8" applyNumberFormat="1" applyFont="1" applyBorder="1" applyAlignment="1">
      <alignment horizontal="center" vertical="center" wrapText="1"/>
    </xf>
    <xf numFmtId="196" fontId="27" fillId="0" borderId="17" xfId="8" applyNumberFormat="1" applyFont="1" applyBorder="1" applyAlignment="1">
      <alignment horizontal="center" vertical="center" wrapText="1"/>
    </xf>
    <xf numFmtId="188" fontId="27" fillId="0" borderId="104" xfId="8" applyNumberFormat="1" applyFont="1" applyBorder="1" applyAlignment="1">
      <alignment horizontal="center" vertical="center" wrapText="1"/>
    </xf>
    <xf numFmtId="195" fontId="27" fillId="0" borderId="112" xfId="8" applyNumberFormat="1" applyFont="1" applyBorder="1" applyAlignment="1">
      <alignment horizontal="center" vertical="center" wrapText="1"/>
    </xf>
    <xf numFmtId="195" fontId="27" fillId="0" borderId="130" xfId="8" applyNumberFormat="1" applyFont="1" applyBorder="1" applyAlignment="1">
      <alignment horizontal="center" vertical="center" wrapText="1"/>
    </xf>
    <xf numFmtId="195" fontId="27" fillId="0" borderId="110" xfId="8" applyNumberFormat="1" applyFont="1" applyBorder="1" applyAlignment="1">
      <alignment horizontal="center" vertical="center" wrapText="1"/>
    </xf>
    <xf numFmtId="195" fontId="27" fillId="0" borderId="131" xfId="8" applyNumberFormat="1" applyFont="1" applyBorder="1" applyAlignment="1">
      <alignment horizontal="center" vertical="center" wrapText="1"/>
    </xf>
    <xf numFmtId="203" fontId="27" fillId="0" borderId="111" xfId="8" applyNumberFormat="1" applyFont="1" applyBorder="1" applyAlignment="1">
      <alignment horizontal="center" vertical="center" wrapText="1"/>
    </xf>
    <xf numFmtId="203" fontId="27" fillId="0" borderId="141" xfId="8" applyNumberFormat="1" applyFont="1" applyBorder="1" applyAlignment="1">
      <alignment horizontal="center" vertical="center" wrapText="1"/>
    </xf>
    <xf numFmtId="3" fontId="27" fillId="0" borderId="69" xfId="8" applyNumberFormat="1" applyFont="1" applyBorder="1" applyAlignment="1">
      <alignment horizontal="center" vertical="center" wrapText="1"/>
    </xf>
    <xf numFmtId="3" fontId="25" fillId="0" borderId="38" xfId="8" applyNumberFormat="1" applyFont="1" applyBorder="1" applyAlignment="1">
      <alignment vertical="center" wrapText="1"/>
    </xf>
    <xf numFmtId="3" fontId="25" fillId="0" borderId="61" xfId="8" applyNumberFormat="1" applyFont="1" applyBorder="1" applyAlignment="1">
      <alignment vertical="center" wrapText="1"/>
    </xf>
    <xf numFmtId="3" fontId="25" fillId="0" borderId="69" xfId="8" applyNumberFormat="1" applyFont="1" applyBorder="1" applyAlignment="1">
      <alignment vertical="center" wrapText="1"/>
    </xf>
    <xf numFmtId="3" fontId="25" fillId="0" borderId="38" xfId="8" applyNumberFormat="1" applyFont="1" applyBorder="1" applyAlignment="1">
      <alignment horizontal="center" vertical="center" wrapText="1"/>
    </xf>
    <xf numFmtId="3" fontId="25" fillId="0" borderId="144" xfId="8" applyNumberFormat="1" applyFont="1" applyBorder="1" applyAlignment="1">
      <alignment horizontal="center" vertical="center" wrapText="1"/>
    </xf>
    <xf numFmtId="195" fontId="27" fillId="0" borderId="0" xfId="8" applyNumberFormat="1" applyFont="1" applyAlignment="1">
      <alignment horizontal="center" vertical="center"/>
    </xf>
    <xf numFmtId="195" fontId="27" fillId="0" borderId="17" xfId="8" applyNumberFormat="1" applyFont="1" applyBorder="1" applyAlignment="1">
      <alignment horizontal="center" vertical="center"/>
    </xf>
    <xf numFmtId="3" fontId="27" fillId="0" borderId="133" xfId="8" applyNumberFormat="1" applyFont="1" applyBorder="1" applyAlignment="1">
      <alignment horizontal="center" vertical="center" wrapText="1"/>
    </xf>
    <xf numFmtId="3" fontId="27" fillId="0" borderId="139" xfId="8" applyNumberFormat="1" applyFont="1" applyBorder="1" applyAlignment="1">
      <alignment horizontal="center" vertical="center" wrapText="1"/>
    </xf>
    <xf numFmtId="196" fontId="27" fillId="0" borderId="61" xfId="8" applyNumberFormat="1" applyFont="1" applyBorder="1" applyAlignment="1">
      <alignment horizontal="center" vertical="center"/>
    </xf>
    <xf numFmtId="195" fontId="27" fillId="0" borderId="32" xfId="8" applyNumberFormat="1" applyFont="1" applyBorder="1" applyAlignment="1">
      <alignment horizontal="left" vertical="center" wrapText="1"/>
    </xf>
    <xf numFmtId="195" fontId="27" fillId="0" borderId="0" xfId="8" applyNumberFormat="1" applyFont="1" applyAlignment="1">
      <alignment horizontal="left" vertical="center" wrapText="1"/>
    </xf>
    <xf numFmtId="195" fontId="27" fillId="0" borderId="0" xfId="8" applyNumberFormat="1" applyFont="1" applyAlignment="1">
      <alignment horizontal="center" vertical="center" wrapText="1"/>
    </xf>
    <xf numFmtId="49" fontId="27" fillId="0" borderId="32" xfId="8" applyNumberFormat="1" applyFont="1" applyBorder="1" applyAlignment="1">
      <alignment horizontal="center" vertical="center" wrapText="1"/>
    </xf>
    <xf numFmtId="49" fontId="27" fillId="0" borderId="0" xfId="8" applyNumberFormat="1" applyFont="1" applyAlignment="1">
      <alignment horizontal="center" vertical="center" wrapText="1"/>
    </xf>
    <xf numFmtId="195" fontId="27" fillId="0" borderId="20" xfId="8" applyNumberFormat="1" applyFont="1" applyBorder="1" applyAlignment="1">
      <alignment horizontal="left" vertical="center" wrapText="1"/>
    </xf>
    <xf numFmtId="49" fontId="27" fillId="0" borderId="20" xfId="8" applyNumberFormat="1" applyFont="1" applyBorder="1" applyAlignment="1">
      <alignment horizontal="center" vertical="center" wrapText="1"/>
    </xf>
    <xf numFmtId="206" fontId="27" fillId="0" borderId="33" xfId="8" applyNumberFormat="1" applyFont="1" applyBorder="1" applyAlignment="1">
      <alignment horizontal="center" vertical="center" wrapText="1"/>
    </xf>
    <xf numFmtId="206" fontId="27" fillId="0" borderId="17" xfId="8" applyNumberFormat="1" applyFont="1" applyBorder="1" applyAlignment="1">
      <alignment horizontal="center" vertical="center" wrapText="1"/>
    </xf>
    <xf numFmtId="206" fontId="27" fillId="0" borderId="21" xfId="8" applyNumberFormat="1" applyFont="1" applyBorder="1" applyAlignment="1">
      <alignment horizontal="center" vertical="center" wrapText="1"/>
    </xf>
    <xf numFmtId="197" fontId="27" fillId="0" borderId="38" xfId="8" applyNumberFormat="1" applyFont="1" applyBorder="1" applyAlignment="1">
      <alignment horizontal="center"/>
    </xf>
    <xf numFmtId="197" fontId="27" fillId="0" borderId="61" xfId="8" applyNumberFormat="1" applyFont="1" applyBorder="1" applyAlignment="1">
      <alignment horizontal="center"/>
    </xf>
    <xf numFmtId="188" fontId="27" fillId="0" borderId="31" xfId="8" applyNumberFormat="1" applyFont="1" applyBorder="1">
      <alignment vertical="center"/>
    </xf>
    <xf numFmtId="188" fontId="27" fillId="0" borderId="70" xfId="8" applyNumberFormat="1" applyFont="1" applyBorder="1">
      <alignment vertical="center"/>
    </xf>
    <xf numFmtId="195" fontId="27" fillId="0" borderId="20" xfId="8" applyNumberFormat="1" applyFont="1" applyBorder="1" applyAlignment="1">
      <alignment horizontal="center" vertical="center" wrapText="1"/>
    </xf>
    <xf numFmtId="188" fontId="27" fillId="0" borderId="136" xfId="8" applyNumberFormat="1" applyFont="1" applyBorder="1" applyAlignment="1">
      <alignment horizontal="center" vertical="center"/>
    </xf>
    <xf numFmtId="188" fontId="27" fillId="0" borderId="130" xfId="8" applyNumberFormat="1" applyFont="1" applyBorder="1" applyAlignment="1">
      <alignment horizontal="center" vertical="center"/>
    </xf>
    <xf numFmtId="188" fontId="27" fillId="0" borderId="116" xfId="8" applyNumberFormat="1" applyFont="1" applyBorder="1" applyAlignment="1">
      <alignment horizontal="center" vertical="center"/>
    </xf>
    <xf numFmtId="188" fontId="27" fillId="0" borderId="137" xfId="8" applyNumberFormat="1" applyFont="1" applyBorder="1" applyAlignment="1">
      <alignment horizontal="center" vertical="center"/>
    </xf>
    <xf numFmtId="188" fontId="27" fillId="0" borderId="132" xfId="8" applyNumberFormat="1" applyFont="1" applyBorder="1" applyAlignment="1">
      <alignment horizontal="center" vertical="center"/>
    </xf>
    <xf numFmtId="188" fontId="27" fillId="0" borderId="119" xfId="8" applyNumberFormat="1" applyFont="1" applyBorder="1" applyAlignment="1">
      <alignment horizontal="center" vertical="center"/>
    </xf>
    <xf numFmtId="188" fontId="27" fillId="0" borderId="38" xfId="8" applyNumberFormat="1" applyFont="1" applyBorder="1" applyAlignment="1">
      <alignment vertical="center" wrapText="1"/>
    </xf>
    <xf numFmtId="188" fontId="27" fillId="0" borderId="69" xfId="8" applyNumberFormat="1" applyFont="1" applyBorder="1" applyAlignment="1">
      <alignment vertical="center" wrapText="1"/>
    </xf>
    <xf numFmtId="206" fontId="27" fillId="0" borderId="32" xfId="8" applyNumberFormat="1" applyFont="1" applyBorder="1" applyAlignment="1">
      <alignment horizontal="center" vertical="center" wrapText="1"/>
    </xf>
    <xf numFmtId="206" fontId="27" fillId="0" borderId="0" xfId="8" applyNumberFormat="1" applyFont="1" applyAlignment="1">
      <alignment horizontal="center" vertical="center" wrapText="1"/>
    </xf>
    <xf numFmtId="210" fontId="27" fillId="0" borderId="33" xfId="8" applyNumberFormat="1" applyFont="1" applyBorder="1" applyAlignment="1">
      <alignment horizontal="center" vertical="center"/>
    </xf>
    <xf numFmtId="210" fontId="27" fillId="0" borderId="17" xfId="8" applyNumberFormat="1" applyFont="1" applyBorder="1" applyAlignment="1">
      <alignment horizontal="center" vertical="center"/>
    </xf>
    <xf numFmtId="196" fontId="27" fillId="0" borderId="17" xfId="8" applyNumberFormat="1" applyFont="1" applyBorder="1" applyAlignment="1">
      <alignment horizontal="center" vertical="center"/>
    </xf>
    <xf numFmtId="0" fontId="25" fillId="0" borderId="145" xfId="8" applyFont="1" applyBorder="1" applyAlignment="1">
      <alignment horizontal="center" vertical="center"/>
    </xf>
    <xf numFmtId="0" fontId="25" fillId="0" borderId="69" xfId="8" applyFont="1" applyBorder="1" applyAlignment="1">
      <alignment horizontal="center" vertical="center"/>
    </xf>
    <xf numFmtId="188" fontId="27" fillId="0" borderId="106" xfId="8" applyNumberFormat="1" applyFont="1" applyBorder="1">
      <alignment vertical="center"/>
    </xf>
    <xf numFmtId="188" fontId="27" fillId="0" borderId="22" xfId="8" applyNumberFormat="1" applyFont="1" applyBorder="1">
      <alignment vertical="center"/>
    </xf>
    <xf numFmtId="197" fontId="27" fillId="0" borderId="61" xfId="8" applyNumberFormat="1" applyFont="1" applyBorder="1" applyAlignment="1">
      <alignment horizontal="center" vertical="top"/>
    </xf>
    <xf numFmtId="199" fontId="27" fillId="0" borderId="18" xfId="8" applyNumberFormat="1" applyFont="1" applyBorder="1" applyAlignment="1">
      <alignment vertical="top" wrapText="1"/>
    </xf>
    <xf numFmtId="199" fontId="27" fillId="0" borderId="22" xfId="8" applyNumberFormat="1" applyFont="1" applyBorder="1" applyAlignment="1">
      <alignment vertical="top" wrapText="1"/>
    </xf>
    <xf numFmtId="3" fontId="27" fillId="0" borderId="20" xfId="8" applyNumberFormat="1" applyFont="1" applyBorder="1" applyAlignment="1">
      <alignment horizontal="center" vertical="center" wrapText="1"/>
    </xf>
    <xf numFmtId="206" fontId="27" fillId="0" borderId="20" xfId="8" applyNumberFormat="1" applyFont="1" applyBorder="1" applyAlignment="1">
      <alignment horizontal="center" vertical="center" wrapText="1"/>
    </xf>
    <xf numFmtId="211" fontId="27" fillId="0" borderId="33" xfId="8" applyNumberFormat="1" applyFont="1" applyBorder="1" applyAlignment="1">
      <alignment horizontal="center" vertical="center" wrapText="1"/>
    </xf>
    <xf numFmtId="211" fontId="27" fillId="0" borderId="17" xfId="8" applyNumberFormat="1" applyFont="1" applyBorder="1" applyAlignment="1">
      <alignment horizontal="center" vertical="center" wrapText="1"/>
    </xf>
    <xf numFmtId="211" fontId="27" fillId="0" borderId="21" xfId="8" applyNumberFormat="1" applyFont="1" applyBorder="1" applyAlignment="1">
      <alignment horizontal="center" vertical="center" wrapText="1"/>
    </xf>
    <xf numFmtId="198" fontId="27" fillId="0" borderId="31" xfId="8" applyNumberFormat="1" applyFont="1" applyBorder="1" applyAlignment="1">
      <alignment horizontal="center" vertical="center" wrapText="1"/>
    </xf>
    <xf numFmtId="198" fontId="27" fillId="0" borderId="18" xfId="8" applyNumberFormat="1" applyFont="1" applyBorder="1" applyAlignment="1">
      <alignment horizontal="center" vertical="center" wrapText="1"/>
    </xf>
    <xf numFmtId="198" fontId="27" fillId="0" borderId="22" xfId="8" applyNumberFormat="1" applyFont="1" applyBorder="1" applyAlignment="1">
      <alignment horizontal="center" vertical="center" wrapText="1"/>
    </xf>
    <xf numFmtId="188" fontId="27" fillId="0" borderId="31" xfId="8" applyNumberFormat="1" applyFont="1" applyBorder="1" applyAlignment="1">
      <alignment wrapText="1"/>
    </xf>
    <xf numFmtId="188" fontId="27" fillId="0" borderId="18" xfId="8" applyNumberFormat="1" applyFont="1" applyBorder="1" applyAlignment="1">
      <alignment wrapText="1"/>
    </xf>
    <xf numFmtId="188" fontId="27" fillId="0" borderId="138" xfId="8" applyNumberFormat="1" applyFont="1" applyBorder="1" applyAlignment="1">
      <alignment wrapText="1"/>
    </xf>
    <xf numFmtId="188" fontId="27" fillId="0" borderId="131" xfId="8" applyNumberFormat="1" applyFont="1" applyBorder="1" applyAlignment="1">
      <alignment wrapText="1"/>
    </xf>
    <xf numFmtId="188" fontId="27" fillId="0" borderId="33" xfId="8" applyNumberFormat="1" applyFont="1" applyBorder="1" applyAlignment="1">
      <alignment wrapText="1"/>
    </xf>
    <xf numFmtId="188" fontId="27" fillId="0" borderId="17" xfId="8" applyNumberFormat="1" applyFont="1" applyBorder="1" applyAlignment="1">
      <alignment wrapText="1"/>
    </xf>
    <xf numFmtId="199" fontId="27" fillId="0" borderId="131" xfId="8" applyNumberFormat="1" applyFont="1" applyBorder="1" applyAlignment="1">
      <alignment vertical="top" wrapText="1"/>
    </xf>
    <xf numFmtId="199" fontId="27" fillId="0" borderId="117" xfId="8" applyNumberFormat="1" applyFont="1" applyBorder="1" applyAlignment="1">
      <alignment vertical="top" wrapText="1"/>
    </xf>
    <xf numFmtId="199" fontId="27" fillId="0" borderId="17" xfId="8" applyNumberFormat="1" applyFont="1" applyBorder="1" applyAlignment="1">
      <alignment vertical="top" wrapText="1"/>
    </xf>
    <xf numFmtId="199" fontId="27" fillId="0" borderId="21" xfId="8" applyNumberFormat="1" applyFont="1" applyBorder="1" applyAlignment="1">
      <alignment vertical="top" wrapText="1"/>
    </xf>
    <xf numFmtId="211" fontId="27" fillId="0" borderId="32" xfId="8" applyNumberFormat="1" applyFont="1" applyBorder="1" applyAlignment="1">
      <alignment horizontal="center" vertical="center" wrapText="1"/>
    </xf>
    <xf numFmtId="211" fontId="27" fillId="0" borderId="0" xfId="8" applyNumberFormat="1" applyFont="1" applyAlignment="1">
      <alignment horizontal="center" vertical="center" wrapText="1"/>
    </xf>
    <xf numFmtId="211" fontId="27" fillId="0" borderId="20" xfId="8" applyNumberFormat="1" applyFont="1" applyBorder="1" applyAlignment="1">
      <alignment horizontal="center" vertical="center" wrapText="1"/>
    </xf>
    <xf numFmtId="188" fontId="27" fillId="0" borderId="38" xfId="8" applyNumberFormat="1" applyFont="1" applyBorder="1">
      <alignment vertical="center"/>
    </xf>
    <xf numFmtId="188" fontId="27" fillId="0" borderId="61" xfId="8" applyNumberFormat="1" applyFont="1" applyBorder="1">
      <alignment vertical="center"/>
    </xf>
    <xf numFmtId="188" fontId="27" fillId="0" borderId="69" xfId="8" applyNumberFormat="1" applyFont="1" applyBorder="1">
      <alignment vertical="center"/>
    </xf>
    <xf numFmtId="0" fontId="27" fillId="0" borderId="139" xfId="8" applyFont="1" applyBorder="1" applyAlignment="1">
      <alignment horizontal="center" vertical="center"/>
    </xf>
    <xf numFmtId="0" fontId="27" fillId="0" borderId="85" xfId="8" applyFont="1" applyBorder="1" applyAlignment="1">
      <alignment horizontal="center" vertical="center"/>
    </xf>
    <xf numFmtId="188" fontId="27" fillId="0" borderId="61" xfId="8" applyNumberFormat="1" applyFont="1" applyBorder="1" applyAlignment="1">
      <alignment horizontal="left" vertical="center" wrapText="1"/>
    </xf>
    <xf numFmtId="3" fontId="27" fillId="0" borderId="22" xfId="8" applyNumberFormat="1" applyFont="1" applyBorder="1" applyAlignment="1">
      <alignment vertical="center" wrapText="1"/>
    </xf>
    <xf numFmtId="0" fontId="27" fillId="0" borderId="15" xfId="8" applyFont="1" applyBorder="1">
      <alignment vertical="center"/>
    </xf>
    <xf numFmtId="188" fontId="27" fillId="0" borderId="18" xfId="8" applyNumberFormat="1" applyFont="1" applyBorder="1">
      <alignment vertical="center"/>
    </xf>
    <xf numFmtId="188" fontId="27" fillId="0" borderId="61" xfId="8" applyNumberFormat="1" applyFont="1" applyBorder="1" applyAlignment="1">
      <alignment vertical="center" wrapText="1"/>
    </xf>
    <xf numFmtId="200" fontId="27" fillId="0" borderId="18" xfId="8" applyNumberFormat="1" applyFont="1" applyBorder="1" applyAlignment="1">
      <alignment horizontal="center" vertical="center" wrapText="1"/>
    </xf>
    <xf numFmtId="200" fontId="27" fillId="0" borderId="0" xfId="8" applyNumberFormat="1" applyFont="1" applyAlignment="1">
      <alignment horizontal="center" vertical="center" wrapText="1"/>
    </xf>
    <xf numFmtId="200" fontId="27" fillId="0" borderId="17" xfId="8" applyNumberFormat="1" applyFont="1" applyBorder="1" applyAlignment="1">
      <alignment horizontal="center" vertical="center" wrapText="1"/>
    </xf>
    <xf numFmtId="188" fontId="27" fillId="0" borderId="18" xfId="8" applyNumberFormat="1" applyFont="1" applyBorder="1" applyAlignment="1">
      <alignment horizontal="center" vertical="center"/>
    </xf>
    <xf numFmtId="188" fontId="27" fillId="0" borderId="0" xfId="8" applyNumberFormat="1" applyFont="1" applyAlignment="1">
      <alignment horizontal="center" vertical="center"/>
    </xf>
    <xf numFmtId="196" fontId="27" fillId="0" borderId="18" xfId="8" applyNumberFormat="1" applyFont="1" applyBorder="1" applyAlignment="1">
      <alignment horizontal="center" vertical="center"/>
    </xf>
    <xf numFmtId="196" fontId="27" fillId="0" borderId="0" xfId="8" applyNumberFormat="1" applyFont="1" applyAlignment="1">
      <alignment horizontal="center" vertical="center"/>
    </xf>
    <xf numFmtId="3" fontId="27" fillId="0" borderId="31" xfId="8" applyNumberFormat="1" applyFont="1" applyBorder="1" applyAlignment="1">
      <alignment vertical="center" wrapText="1"/>
    </xf>
    <xf numFmtId="3" fontId="27" fillId="0" borderId="18" xfId="8" applyNumberFormat="1" applyFont="1" applyBorder="1" applyAlignment="1">
      <alignment vertical="center" wrapText="1"/>
    </xf>
    <xf numFmtId="3" fontId="25" fillId="0" borderId="133" xfId="8" applyNumberFormat="1" applyFont="1" applyBorder="1" applyAlignment="1">
      <alignment horizontal="center" vertical="center" wrapText="1"/>
    </xf>
    <xf numFmtId="3" fontId="25" fillId="0" borderId="139" xfId="8" applyNumberFormat="1" applyFont="1" applyBorder="1" applyAlignment="1">
      <alignment horizontal="center" vertical="center" wrapText="1"/>
    </xf>
    <xf numFmtId="3" fontId="27" fillId="0" borderId="15" xfId="8" applyNumberFormat="1" applyFont="1" applyBorder="1" applyAlignment="1">
      <alignment vertical="center" wrapText="1"/>
    </xf>
    <xf numFmtId="0" fontId="25" fillId="0" borderId="139" xfId="8" applyFont="1" applyBorder="1" applyAlignment="1">
      <alignment horizontal="center" vertical="center"/>
    </xf>
    <xf numFmtId="0" fontId="25" fillId="0" borderId="85" xfId="8" applyFont="1" applyBorder="1" applyAlignment="1">
      <alignment horizontal="center" vertical="center"/>
    </xf>
    <xf numFmtId="199" fontId="27" fillId="0" borderId="61" xfId="8" applyNumberFormat="1" applyFont="1" applyBorder="1" applyAlignment="1">
      <alignment vertical="center" wrapText="1"/>
    </xf>
    <xf numFmtId="0" fontId="27" fillId="0" borderId="18" xfId="8" applyFont="1" applyBorder="1">
      <alignment vertical="center"/>
    </xf>
    <xf numFmtId="195" fontId="27" fillId="0" borderId="18" xfId="8" applyNumberFormat="1" applyFont="1" applyBorder="1" applyAlignment="1">
      <alignment horizontal="center" vertical="center"/>
    </xf>
    <xf numFmtId="3" fontId="27" fillId="0" borderId="38" xfId="8" applyNumberFormat="1" applyFont="1" applyBorder="1" applyAlignment="1">
      <alignment vertical="center" wrapText="1"/>
    </xf>
    <xf numFmtId="0" fontId="27" fillId="0" borderId="61" xfId="8" applyFont="1" applyBorder="1">
      <alignment vertical="center"/>
    </xf>
    <xf numFmtId="0" fontId="27" fillId="0" borderId="69" xfId="8" applyFont="1" applyBorder="1">
      <alignment vertical="center"/>
    </xf>
    <xf numFmtId="0" fontId="27" fillId="0" borderId="22" xfId="8" applyFont="1" applyBorder="1">
      <alignment vertical="center"/>
    </xf>
    <xf numFmtId="197" fontId="27" fillId="0" borderId="69" xfId="8" applyNumberFormat="1" applyFont="1" applyBorder="1" applyAlignment="1">
      <alignment horizontal="center" vertical="top"/>
    </xf>
    <xf numFmtId="210" fontId="27" fillId="0" borderId="21" xfId="8" applyNumberFormat="1" applyFont="1" applyBorder="1" applyAlignment="1">
      <alignment horizontal="center" vertical="center"/>
    </xf>
    <xf numFmtId="0" fontId="30" fillId="0" borderId="0" xfId="0" applyFont="1" applyAlignment="1">
      <alignment horizontal="left" vertical="center"/>
    </xf>
    <xf numFmtId="188" fontId="30" fillId="0" borderId="0" xfId="0" applyNumberFormat="1" applyFont="1" applyAlignment="1">
      <alignment horizontal="left" vertical="center" wrapText="1"/>
    </xf>
    <xf numFmtId="0" fontId="20" fillId="0" borderId="37" xfId="0" applyFont="1" applyBorder="1" applyAlignment="1">
      <alignment vertical="center" wrapText="1"/>
    </xf>
    <xf numFmtId="3" fontId="30" fillId="0" borderId="0" xfId="0" applyNumberFormat="1" applyFont="1" applyAlignment="1">
      <alignment horizontal="right" vertical="center" wrapText="1"/>
    </xf>
    <xf numFmtId="0" fontId="30" fillId="0" borderId="18" xfId="0" applyFont="1" applyBorder="1" applyAlignment="1">
      <alignment vertical="center" wrapText="1"/>
    </xf>
    <xf numFmtId="0" fontId="30" fillId="0" borderId="22" xfId="0" applyFont="1" applyBorder="1" applyAlignment="1">
      <alignment vertical="center" wrapText="1"/>
    </xf>
    <xf numFmtId="0" fontId="32" fillId="0" borderId="33" xfId="0" applyFont="1" applyBorder="1" applyAlignment="1">
      <alignment vertical="center" wrapText="1"/>
    </xf>
    <xf numFmtId="0" fontId="30" fillId="0" borderId="17" xfId="0" applyFont="1" applyBorder="1" applyAlignment="1">
      <alignment vertical="center" wrapText="1"/>
    </xf>
    <xf numFmtId="0" fontId="30" fillId="0" borderId="21" xfId="0" applyFont="1" applyBorder="1" applyAlignment="1">
      <alignment vertical="center" wrapText="1"/>
    </xf>
    <xf numFmtId="0" fontId="30" fillId="0" borderId="38" xfId="0" applyFont="1" applyBorder="1" applyAlignment="1">
      <alignment horizontal="center" vertical="center"/>
    </xf>
    <xf numFmtId="0" fontId="30" fillId="0" borderId="61" xfId="0" applyFont="1" applyBorder="1" applyAlignment="1">
      <alignment horizontal="center" vertical="center"/>
    </xf>
    <xf numFmtId="0" fontId="30" fillId="0" borderId="69" xfId="0" applyFont="1" applyBorder="1" applyAlignment="1">
      <alignment horizontal="center" vertical="center"/>
    </xf>
    <xf numFmtId="0" fontId="30" fillId="0" borderId="32" xfId="0" applyFont="1" applyBorder="1" applyAlignment="1">
      <alignment horizontal="center" wrapText="1"/>
    </xf>
    <xf numFmtId="0" fontId="30" fillId="0" borderId="21" xfId="0" applyFont="1" applyBorder="1" applyAlignment="1">
      <alignment horizontal="left" vertical="center" wrapText="1"/>
    </xf>
    <xf numFmtId="0" fontId="30" fillId="0" borderId="20" xfId="0" applyFont="1" applyBorder="1" applyAlignment="1">
      <alignment horizontal="left" vertical="top" wrapText="1"/>
    </xf>
    <xf numFmtId="0" fontId="30" fillId="0" borderId="21" xfId="0" applyFont="1" applyBorder="1" applyAlignment="1">
      <alignment horizontal="left" vertical="top" wrapText="1"/>
    </xf>
    <xf numFmtId="0" fontId="31" fillId="0" borderId="17" xfId="0" applyFont="1" applyBorder="1" applyAlignment="1">
      <alignment vertical="center" wrapText="1"/>
    </xf>
    <xf numFmtId="0" fontId="31" fillId="0" borderId="21" xfId="0" applyFont="1" applyBorder="1" applyAlignment="1">
      <alignment vertical="center" wrapText="1"/>
    </xf>
    <xf numFmtId="0" fontId="31" fillId="0" borderId="32" xfId="0" applyFont="1" applyBorder="1" applyAlignment="1">
      <alignment wrapText="1"/>
    </xf>
    <xf numFmtId="0" fontId="31" fillId="0" borderId="33" xfId="0" applyFont="1" applyBorder="1" applyAlignment="1">
      <alignment wrapText="1"/>
    </xf>
    <xf numFmtId="0" fontId="31" fillId="0" borderId="61" xfId="0" applyFont="1" applyBorder="1" applyAlignment="1">
      <alignment vertical="center" wrapText="1"/>
    </xf>
    <xf numFmtId="0" fontId="31" fillId="0" borderId="69" xfId="0" applyFont="1" applyBorder="1" applyAlignment="1">
      <alignment vertical="center" wrapText="1"/>
    </xf>
    <xf numFmtId="3" fontId="30" fillId="0" borderId="0" xfId="0" applyNumberFormat="1" applyFont="1" applyAlignment="1">
      <alignment horizontal="center" vertical="center" wrapText="1"/>
    </xf>
    <xf numFmtId="0" fontId="30" fillId="0" borderId="17" xfId="0" applyFont="1" applyBorder="1" applyAlignment="1">
      <alignment horizontal="left" vertical="center" wrapText="1"/>
    </xf>
    <xf numFmtId="3" fontId="30" fillId="0" borderId="20" xfId="0" applyNumberFormat="1" applyFont="1" applyBorder="1" applyAlignment="1">
      <alignment horizontal="center" vertical="center" wrapText="1"/>
    </xf>
    <xf numFmtId="0" fontId="30" fillId="0" borderId="37" xfId="0" applyFont="1" applyBorder="1" applyAlignment="1">
      <alignment horizontal="distributed" vertical="center" wrapText="1"/>
    </xf>
    <xf numFmtId="3" fontId="30" fillId="0" borderId="37" xfId="0" applyNumberFormat="1" applyFont="1" applyBorder="1" applyAlignment="1">
      <alignment horizontal="right" vertical="center" wrapText="1"/>
    </xf>
    <xf numFmtId="188" fontId="30" fillId="0" borderId="37" xfId="0" applyNumberFormat="1" applyFont="1" applyBorder="1" applyAlignment="1">
      <alignment horizontal="distributed" vertical="center"/>
    </xf>
    <xf numFmtId="188" fontId="30" fillId="0" borderId="37" xfId="0" applyNumberFormat="1" applyFont="1" applyBorder="1" applyAlignment="1">
      <alignment horizontal="right" vertical="center"/>
    </xf>
    <xf numFmtId="0" fontId="32" fillId="0" borderId="33" xfId="6" applyFont="1" applyBorder="1" applyAlignment="1">
      <alignment horizontal="left" vertical="center" wrapText="1"/>
    </xf>
    <xf numFmtId="0" fontId="30" fillId="0" borderId="17" xfId="6" applyFont="1" applyBorder="1" applyAlignment="1">
      <alignment horizontal="left" vertical="center" wrapText="1"/>
    </xf>
    <xf numFmtId="3" fontId="30" fillId="0" borderId="37" xfId="0" applyNumberFormat="1" applyFont="1" applyBorder="1" applyAlignment="1">
      <alignment horizontal="center" vertical="center" wrapText="1"/>
    </xf>
    <xf numFmtId="3" fontId="30" fillId="0" borderId="15" xfId="0" applyNumberFormat="1" applyFont="1" applyBorder="1" applyAlignment="1">
      <alignment horizontal="center" vertical="center" wrapText="1"/>
    </xf>
    <xf numFmtId="190" fontId="30" fillId="0" borderId="15" xfId="0" applyNumberFormat="1" applyFont="1" applyBorder="1" applyAlignment="1">
      <alignment horizontal="center" vertical="center" wrapText="1"/>
    </xf>
    <xf numFmtId="0" fontId="20" fillId="0" borderId="31" xfId="0" applyFont="1" applyBorder="1" applyAlignment="1">
      <alignment vertical="center" wrapText="1"/>
    </xf>
    <xf numFmtId="0" fontId="20" fillId="0" borderId="32" xfId="0" applyFont="1" applyBorder="1" applyAlignment="1">
      <alignment vertical="center" wrapText="1"/>
    </xf>
    <xf numFmtId="0" fontId="20" fillId="0" borderId="22" xfId="0" applyFont="1" applyBorder="1" applyAlignment="1">
      <alignment vertical="center" wrapText="1"/>
    </xf>
    <xf numFmtId="0" fontId="20" fillId="0" borderId="20" xfId="0" applyFont="1" applyBorder="1" applyAlignment="1">
      <alignment vertical="center" wrapText="1"/>
    </xf>
    <xf numFmtId="3" fontId="30" fillId="0" borderId="32" xfId="0" applyNumberFormat="1" applyFont="1" applyBorder="1" applyAlignment="1">
      <alignment horizontal="left" wrapText="1"/>
    </xf>
    <xf numFmtId="0" fontId="20" fillId="0" borderId="33" xfId="0" applyFont="1" applyBorder="1" applyAlignment="1">
      <alignment horizontal="left" vertical="center" wrapText="1"/>
    </xf>
    <xf numFmtId="0" fontId="20" fillId="0" borderId="21" xfId="0" applyFont="1" applyBorder="1" applyAlignment="1">
      <alignment horizontal="left" vertical="center"/>
    </xf>
    <xf numFmtId="190" fontId="30" fillId="0" borderId="20" xfId="0" applyNumberFormat="1" applyFont="1" applyBorder="1" applyAlignment="1">
      <alignment horizontal="center" vertical="top" wrapText="1"/>
    </xf>
    <xf numFmtId="190" fontId="30" fillId="0" borderId="21" xfId="0" applyNumberFormat="1" applyFont="1" applyBorder="1" applyAlignment="1">
      <alignment horizontal="center" vertical="top" wrapText="1"/>
    </xf>
    <xf numFmtId="191" fontId="30" fillId="0" borderId="37" xfId="0" applyNumberFormat="1" applyFont="1" applyBorder="1" applyAlignment="1">
      <alignment horizontal="center" vertical="center" wrapText="1"/>
    </xf>
    <xf numFmtId="191" fontId="30" fillId="0" borderId="15" xfId="0" applyNumberFormat="1" applyFont="1" applyBorder="1" applyAlignment="1">
      <alignment horizontal="center" vertical="center" wrapText="1"/>
    </xf>
    <xf numFmtId="0" fontId="30" fillId="0" borderId="31" xfId="0" applyFont="1" applyBorder="1" applyAlignment="1">
      <alignment horizontal="left" vertical="center" wrapText="1"/>
    </xf>
    <xf numFmtId="0" fontId="32" fillId="0" borderId="32" xfId="0" applyFont="1" applyBorder="1" applyAlignment="1">
      <alignment vertical="center" wrapText="1"/>
    </xf>
    <xf numFmtId="0" fontId="32" fillId="0" borderId="20" xfId="0" applyFont="1" applyBorder="1" applyAlignment="1">
      <alignment vertical="center" wrapText="1"/>
    </xf>
    <xf numFmtId="0" fontId="30" fillId="0" borderId="20" xfId="0" applyFont="1" applyBorder="1" applyAlignment="1">
      <alignment horizontal="right" vertical="center"/>
    </xf>
    <xf numFmtId="0" fontId="30" fillId="0" borderId="21" xfId="0" applyFont="1" applyBorder="1" applyAlignment="1">
      <alignment horizontal="right" vertical="center"/>
    </xf>
    <xf numFmtId="188" fontId="30" fillId="0" borderId="0" xfId="6" applyNumberFormat="1" applyFont="1" applyAlignment="1">
      <alignment horizontal="center" vertical="center"/>
    </xf>
    <xf numFmtId="0" fontId="30" fillId="0" borderId="31" xfId="6" applyFont="1" applyBorder="1" applyAlignment="1">
      <alignment horizontal="center" wrapText="1"/>
    </xf>
    <xf numFmtId="188" fontId="30" fillId="0" borderId="22" xfId="6" applyNumberFormat="1" applyFont="1" applyBorder="1" applyAlignment="1">
      <alignment horizontal="right" vertical="center"/>
    </xf>
    <xf numFmtId="188" fontId="30" fillId="0" borderId="20" xfId="6" applyNumberFormat="1" applyFont="1" applyBorder="1" applyAlignment="1">
      <alignment horizontal="right" vertical="center"/>
    </xf>
    <xf numFmtId="0" fontId="30" fillId="0" borderId="20" xfId="0" applyFont="1" applyBorder="1" applyAlignment="1">
      <alignment horizontal="left" vertical="center"/>
    </xf>
    <xf numFmtId="0" fontId="30" fillId="0" borderId="21" xfId="0" applyFont="1" applyBorder="1" applyAlignment="1">
      <alignment horizontal="left" vertical="center"/>
    </xf>
    <xf numFmtId="0" fontId="32" fillId="0" borderId="33" xfId="6" applyFont="1" applyBorder="1" applyAlignment="1">
      <alignment vertical="center" wrapText="1"/>
    </xf>
    <xf numFmtId="0" fontId="30" fillId="0" borderId="17" xfId="6" applyFont="1" applyBorder="1" applyAlignment="1">
      <alignment vertical="center" wrapText="1"/>
    </xf>
    <xf numFmtId="0" fontId="30" fillId="0" borderId="21" xfId="6" applyFont="1" applyBorder="1" applyAlignment="1">
      <alignment vertical="center" wrapText="1"/>
    </xf>
    <xf numFmtId="0" fontId="20" fillId="0" borderId="33" xfId="0" applyFont="1" applyBorder="1" applyAlignment="1">
      <alignment vertical="center" wrapText="1"/>
    </xf>
    <xf numFmtId="220" fontId="30" fillId="0" borderId="0" xfId="6" applyNumberFormat="1" applyFont="1" applyAlignment="1">
      <alignment horizontal="center" vertical="center"/>
    </xf>
    <xf numFmtId="223" fontId="30" fillId="0" borderId="37" xfId="0" applyNumberFormat="1" applyFont="1" applyBorder="1" applyAlignment="1">
      <alignment horizontal="center" vertical="center" wrapText="1"/>
    </xf>
    <xf numFmtId="223" fontId="30" fillId="0" borderId="15" xfId="0" applyNumberFormat="1" applyFont="1" applyBorder="1" applyAlignment="1">
      <alignment horizontal="center" vertical="center" wrapText="1"/>
    </xf>
    <xf numFmtId="222" fontId="16" fillId="2" borderId="51" xfId="1" applyNumberFormat="1" applyFont="1" applyFill="1" applyBorder="1" applyAlignment="1" applyProtection="1">
      <alignment horizontal="center" vertical="center"/>
      <protection locked="0"/>
    </xf>
    <xf numFmtId="222" fontId="16" fillId="2" borderId="52" xfId="1" applyNumberFormat="1" applyFont="1" applyFill="1" applyBorder="1" applyAlignment="1" applyProtection="1">
      <alignment horizontal="center" vertical="center"/>
      <protection locked="0"/>
    </xf>
  </cellXfs>
  <cellStyles count="10">
    <cellStyle name="パーセント 2 2" xfId="3" xr:uid="{00000000-0005-0000-0000-000000000000}"/>
    <cellStyle name="パーセント 3" xfId="4" xr:uid="{00000000-0005-0000-0000-000001000000}"/>
    <cellStyle name="桁区切り" xfId="9" builtinId="6"/>
    <cellStyle name="桁区切り 3" xfId="5" xr:uid="{00000000-0005-0000-0000-000003000000}"/>
    <cellStyle name="標準" xfId="0" builtinId="0"/>
    <cellStyle name="標準 2 3" xfId="6" xr:uid="{00000000-0005-0000-0000-000005000000}"/>
    <cellStyle name="標準 4 2" xfId="8" xr:uid="{00000000-0005-0000-0000-000006000000}"/>
    <cellStyle name="標準 7" xfId="2" xr:uid="{00000000-0005-0000-0000-000007000000}"/>
    <cellStyle name="標準 8" xfId="1" xr:uid="{00000000-0005-0000-0000-000008000000}"/>
    <cellStyle name="標準 8 3" xfId="7" xr:uid="{00000000-0005-0000-0000-000009000000}"/>
  </cellStyles>
  <dxfs count="165">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0070C0"/>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numFmt numFmtId="224" formatCode="0;;;@"/>
    </dxf>
    <dxf>
      <font>
        <color theme="0" tint="-0.34998626667073579"/>
      </font>
      <fill>
        <patternFill>
          <bgColor theme="0" tint="-0.34998626667073579"/>
        </patternFill>
      </fill>
    </dxf>
    <dxf>
      <fill>
        <patternFill>
          <bgColor theme="4"/>
        </patternFill>
      </fill>
    </dxf>
    <dxf>
      <fill>
        <patternFill>
          <bgColor theme="4"/>
        </patternFill>
      </fill>
    </dxf>
    <dxf>
      <numFmt numFmtId="224" formatCode="0;;;@"/>
    </dxf>
    <dxf>
      <fill>
        <patternFill>
          <bgColor theme="4"/>
        </patternFill>
      </fill>
    </dxf>
    <dxf>
      <fill>
        <patternFill>
          <bgColor theme="4"/>
        </patternFill>
      </fill>
    </dxf>
    <dxf>
      <fill>
        <patternFill>
          <bgColor theme="4"/>
        </patternFill>
      </fill>
    </dxf>
    <dxf>
      <fill>
        <patternFill>
          <bgColor theme="4"/>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0070C0"/>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0070C0"/>
      </font>
      <fill>
        <patternFill>
          <bgColor rgb="FFFFFF99"/>
        </patternFill>
      </fill>
    </dxf>
    <dxf>
      <font>
        <color rgb="FF0070C0"/>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FF0000"/>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0000FF"/>
      </font>
      <fill>
        <patternFill>
          <bgColor rgb="FFFFFF99"/>
        </patternFill>
      </fill>
    </dxf>
    <dxf>
      <font>
        <color rgb="FFFF0000"/>
      </font>
      <fill>
        <patternFill>
          <bgColor rgb="FFFFFF99"/>
        </patternFill>
      </fill>
    </dxf>
    <dxf>
      <font>
        <color rgb="FF0000FF"/>
      </font>
      <fill>
        <patternFill>
          <bgColor rgb="FFFFFF99"/>
        </patternFill>
      </fill>
    </dxf>
    <dxf>
      <font>
        <color rgb="FFFF0000"/>
      </font>
      <fill>
        <patternFill>
          <bgColor rgb="FFFFFF99"/>
        </patternFill>
      </fill>
    </dxf>
    <dxf>
      <fill>
        <patternFill>
          <bgColor rgb="FFFF0000"/>
        </patternFill>
      </fill>
    </dxf>
    <dxf>
      <font>
        <color theme="0" tint="-0.34998626667073579"/>
      </font>
      <fill>
        <patternFill>
          <bgColor theme="0" tint="-0.34998626667073579"/>
        </patternFill>
      </fill>
    </dxf>
    <dxf>
      <fill>
        <patternFill>
          <bgColor rgb="FFFF0000"/>
        </patternFill>
      </fill>
    </dxf>
    <dxf>
      <fill>
        <patternFill>
          <bgColor rgb="FFFF0000"/>
        </patternFill>
      </fill>
    </dxf>
    <dxf>
      <fill>
        <patternFill>
          <bgColor theme="4"/>
        </patternFill>
      </fill>
    </dxf>
    <dxf>
      <fill>
        <patternFill>
          <bgColor theme="4"/>
        </patternFill>
      </fill>
    </dxf>
  </dxfs>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632758</xdr:colOff>
      <xdr:row>6</xdr:row>
      <xdr:rowOff>44636</xdr:rowOff>
    </xdr:to>
    <xdr:sp macro="" textlink="">
      <xdr:nvSpPr>
        <xdr:cNvPr id="2" name="四角形: 角を丸くする 1">
          <a:extLst>
            <a:ext uri="{FF2B5EF4-FFF2-40B4-BE49-F238E27FC236}">
              <a16:creationId xmlns:a16="http://schemas.microsoft.com/office/drawing/2014/main" id="{DFB66D5A-2A41-4335-9E41-1C41B44BCE60}"/>
            </a:ext>
          </a:extLst>
        </xdr:cNvPr>
        <xdr:cNvSpPr/>
      </xdr:nvSpPr>
      <xdr:spPr>
        <a:xfrm>
          <a:off x="347382" y="145676"/>
          <a:ext cx="5092700" cy="2689225"/>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13</xdr:col>
      <xdr:colOff>927100</xdr:colOff>
      <xdr:row>6</xdr:row>
      <xdr:rowOff>31750</xdr:rowOff>
    </xdr:to>
    <xdr:sp macro="" textlink="">
      <xdr:nvSpPr>
        <xdr:cNvPr id="2" name="四角形: 角を丸くする 1">
          <a:extLst>
            <a:ext uri="{FF2B5EF4-FFF2-40B4-BE49-F238E27FC236}">
              <a16:creationId xmlns:a16="http://schemas.microsoft.com/office/drawing/2014/main" id="{85ECC258-8156-4593-841F-DB1F12DF20FE}"/>
            </a:ext>
          </a:extLst>
        </xdr:cNvPr>
        <xdr:cNvSpPr/>
      </xdr:nvSpPr>
      <xdr:spPr>
        <a:xfrm>
          <a:off x="219075" y="142875"/>
          <a:ext cx="5099050" cy="2689225"/>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61</xdr:col>
      <xdr:colOff>25978</xdr:colOff>
      <xdr:row>28</xdr:row>
      <xdr:rowOff>103910</xdr:rowOff>
    </xdr:from>
    <xdr:to>
      <xdr:col>71</xdr:col>
      <xdr:colOff>112568</xdr:colOff>
      <xdr:row>82</xdr:row>
      <xdr:rowOff>25977</xdr:rowOff>
    </xdr:to>
    <xdr:sp macro="" textlink="">
      <xdr:nvSpPr>
        <xdr:cNvPr id="3" name="大かっこ 2">
          <a:extLst>
            <a:ext uri="{FF2B5EF4-FFF2-40B4-BE49-F238E27FC236}">
              <a16:creationId xmlns:a16="http://schemas.microsoft.com/office/drawing/2014/main" id="{9F6CAA93-6673-4AD0-B201-F40AB5A3C5CF}"/>
            </a:ext>
          </a:extLst>
        </xdr:cNvPr>
        <xdr:cNvSpPr/>
      </xdr:nvSpPr>
      <xdr:spPr>
        <a:xfrm>
          <a:off x="24279803" y="23871960"/>
          <a:ext cx="4474440" cy="10723417"/>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61</xdr:col>
      <xdr:colOff>25978</xdr:colOff>
      <xdr:row>28</xdr:row>
      <xdr:rowOff>103910</xdr:rowOff>
    </xdr:from>
    <xdr:to>
      <xdr:col>71</xdr:col>
      <xdr:colOff>112568</xdr:colOff>
      <xdr:row>82</xdr:row>
      <xdr:rowOff>25977</xdr:rowOff>
    </xdr:to>
    <xdr:sp macro="" textlink="">
      <xdr:nvSpPr>
        <xdr:cNvPr id="4" name="大かっこ 3">
          <a:extLst>
            <a:ext uri="{FF2B5EF4-FFF2-40B4-BE49-F238E27FC236}">
              <a16:creationId xmlns:a16="http://schemas.microsoft.com/office/drawing/2014/main" id="{C91AA2FB-788A-4B7F-83EB-DAC492BF1915}"/>
            </a:ext>
          </a:extLst>
        </xdr:cNvPr>
        <xdr:cNvSpPr/>
      </xdr:nvSpPr>
      <xdr:spPr>
        <a:xfrm>
          <a:off x="27343678" y="25411835"/>
          <a:ext cx="4906240" cy="10209067"/>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63"/>
  <sheetViews>
    <sheetView tabSelected="1" view="pageBreakPreview" zoomScaleNormal="100" zoomScaleSheetLayoutView="100" workbookViewId="0">
      <selection activeCell="G16" sqref="G16:K16"/>
    </sheetView>
  </sheetViews>
  <sheetFormatPr defaultColWidth="8.875" defaultRowHeight="18.75" outlineLevelRow="1"/>
  <cols>
    <col min="1" max="13" width="3.25" customWidth="1"/>
    <col min="14" max="32" width="2.625" customWidth="1"/>
    <col min="33" max="33" width="3" customWidth="1"/>
    <col min="34" max="43" width="9" hidden="1" customWidth="1"/>
    <col min="44" max="53" width="9" customWidth="1"/>
    <col min="54" max="56" width="26" customWidth="1"/>
    <col min="57" max="57" width="9" customWidth="1"/>
  </cols>
  <sheetData>
    <row r="1" spans="1:40" ht="19.5" thickBot="1">
      <c r="A1" s="1"/>
      <c r="B1" s="1"/>
      <c r="C1" s="1"/>
      <c r="D1" s="1"/>
      <c r="E1" s="1"/>
      <c r="F1" s="1"/>
      <c r="G1" s="1"/>
      <c r="H1" s="1"/>
      <c r="I1" s="1"/>
      <c r="J1" s="1"/>
      <c r="K1" s="1"/>
      <c r="L1" s="1"/>
      <c r="M1" s="1"/>
      <c r="N1" s="1"/>
      <c r="O1" s="1"/>
      <c r="P1" s="1"/>
      <c r="Q1" s="1"/>
      <c r="R1" s="2"/>
      <c r="S1" s="799"/>
      <c r="T1" s="799"/>
      <c r="U1" s="1"/>
      <c r="V1" s="3"/>
      <c r="W1" s="3"/>
      <c r="X1" s="3"/>
      <c r="Y1" s="3"/>
      <c r="Z1" s="3"/>
      <c r="AA1" s="800"/>
      <c r="AB1" s="800"/>
      <c r="AC1" s="800"/>
      <c r="AD1" s="800"/>
      <c r="AE1" s="800"/>
      <c r="AF1" s="800"/>
      <c r="AL1" s="4"/>
      <c r="AM1" s="5"/>
      <c r="AN1" s="5"/>
    </row>
    <row r="2" spans="1:40" ht="20.25" customHeight="1">
      <c r="A2" s="1"/>
      <c r="B2" s="817" t="s">
        <v>694</v>
      </c>
      <c r="C2" s="818"/>
      <c r="D2" s="818"/>
      <c r="E2" s="818"/>
      <c r="F2" s="818"/>
      <c r="G2" s="818"/>
      <c r="H2" s="818"/>
      <c r="I2" s="818"/>
      <c r="J2" s="818"/>
      <c r="K2" s="818"/>
      <c r="L2" s="818"/>
      <c r="M2" s="819"/>
      <c r="N2" s="1"/>
      <c r="O2" s="1"/>
      <c r="P2" s="1"/>
      <c r="Q2" s="1"/>
      <c r="R2" s="801" t="s">
        <v>3</v>
      </c>
      <c r="S2" s="802"/>
      <c r="T2" s="802"/>
      <c r="U2" s="803"/>
      <c r="V2" s="804" t="s">
        <v>4</v>
      </c>
      <c r="W2" s="805"/>
      <c r="X2" s="805"/>
      <c r="Y2" s="806"/>
      <c r="Z2" s="806"/>
      <c r="AA2" s="806"/>
      <c r="AB2" s="806"/>
      <c r="AC2" s="806"/>
      <c r="AD2" s="805" t="s">
        <v>5</v>
      </c>
      <c r="AE2" s="805"/>
      <c r="AF2" s="807"/>
      <c r="AM2" s="5"/>
      <c r="AN2" s="5"/>
    </row>
    <row r="3" spans="1:40" ht="20.25" customHeight="1">
      <c r="A3" s="1"/>
      <c r="B3" s="820"/>
      <c r="C3" s="821"/>
      <c r="D3" s="821"/>
      <c r="E3" s="821"/>
      <c r="F3" s="821"/>
      <c r="G3" s="821"/>
      <c r="H3" s="821"/>
      <c r="I3" s="821"/>
      <c r="J3" s="821"/>
      <c r="K3" s="821"/>
      <c r="L3" s="821"/>
      <c r="M3" s="822"/>
      <c r="N3" s="1"/>
      <c r="O3" s="1"/>
      <c r="P3" s="1"/>
      <c r="Q3" s="1"/>
      <c r="R3" s="808" t="s">
        <v>6</v>
      </c>
      <c r="S3" s="809"/>
      <c r="T3" s="809"/>
      <c r="U3" s="810"/>
      <c r="V3" s="811" t="s">
        <v>693</v>
      </c>
      <c r="W3" s="812"/>
      <c r="X3" s="812"/>
      <c r="Y3" s="812"/>
      <c r="Z3" s="812"/>
      <c r="AA3" s="812"/>
      <c r="AB3" s="812"/>
      <c r="AC3" s="812"/>
      <c r="AD3" s="812"/>
      <c r="AE3" s="812"/>
      <c r="AF3" s="813"/>
      <c r="AM3" s="5"/>
      <c r="AN3" s="5"/>
    </row>
    <row r="4" spans="1:40" ht="20.25" customHeight="1">
      <c r="A4" s="1"/>
      <c r="B4" s="823"/>
      <c r="C4" s="824"/>
      <c r="D4" s="824"/>
      <c r="E4" s="824"/>
      <c r="F4" s="824"/>
      <c r="G4" s="824"/>
      <c r="H4" s="824"/>
      <c r="I4" s="824"/>
      <c r="J4" s="824"/>
      <c r="K4" s="824"/>
      <c r="L4" s="824"/>
      <c r="M4" s="825"/>
      <c r="N4" s="1"/>
      <c r="O4" s="1"/>
      <c r="P4" s="1"/>
      <c r="Q4" s="1"/>
      <c r="R4" s="808" t="s">
        <v>8</v>
      </c>
      <c r="S4" s="809"/>
      <c r="T4" s="809"/>
      <c r="U4" s="810"/>
      <c r="V4" s="814"/>
      <c r="W4" s="815"/>
      <c r="X4" s="815"/>
      <c r="Y4" s="815"/>
      <c r="Z4" s="815"/>
      <c r="AA4" s="815"/>
      <c r="AB4" s="815"/>
      <c r="AC4" s="815"/>
      <c r="AD4" s="815"/>
      <c r="AE4" s="815"/>
      <c r="AF4" s="816"/>
    </row>
    <row r="5" spans="1:40" ht="14.25" customHeight="1">
      <c r="A5" s="1"/>
      <c r="B5" s="537" t="s">
        <v>655</v>
      </c>
      <c r="C5" s="536"/>
      <c r="D5" s="536"/>
      <c r="E5" s="536"/>
      <c r="F5" s="536"/>
      <c r="G5" s="536"/>
      <c r="H5" s="536"/>
      <c r="I5" s="536"/>
      <c r="J5" s="536"/>
      <c r="K5" s="536"/>
      <c r="L5" s="536"/>
      <c r="M5" s="536"/>
      <c r="N5" s="1"/>
      <c r="O5" s="1"/>
      <c r="P5" s="1"/>
      <c r="Q5" s="1"/>
      <c r="R5" s="853" t="s">
        <v>10</v>
      </c>
      <c r="S5" s="854"/>
      <c r="T5" s="854"/>
      <c r="U5" s="855"/>
      <c r="V5" s="859"/>
      <c r="W5" s="860"/>
      <c r="X5" s="860"/>
      <c r="Y5" s="860"/>
      <c r="Z5" s="860"/>
      <c r="AA5" s="860"/>
      <c r="AB5" s="860"/>
      <c r="AC5" s="860"/>
      <c r="AD5" s="860"/>
      <c r="AE5" s="860"/>
      <c r="AF5" s="861"/>
    </row>
    <row r="6" spans="1:40" ht="14.25" customHeight="1">
      <c r="A6" s="1"/>
      <c r="B6" s="538" t="s">
        <v>656</v>
      </c>
      <c r="C6" s="536"/>
      <c r="D6" s="536"/>
      <c r="E6" s="536"/>
      <c r="F6" s="536"/>
      <c r="G6" s="536"/>
      <c r="H6" s="536"/>
      <c r="I6" s="536"/>
      <c r="J6" s="536"/>
      <c r="K6" s="536"/>
      <c r="L6" s="536"/>
      <c r="M6" s="536"/>
      <c r="N6" s="1"/>
      <c r="O6" s="1"/>
      <c r="P6" s="1"/>
      <c r="Q6" s="1"/>
      <c r="R6" s="856"/>
      <c r="S6" s="857"/>
      <c r="T6" s="857"/>
      <c r="U6" s="858"/>
      <c r="V6" s="862"/>
      <c r="W6" s="863"/>
      <c r="X6" s="863"/>
      <c r="Y6" s="863"/>
      <c r="Z6" s="863"/>
      <c r="AA6" s="863"/>
      <c r="AB6" s="863"/>
      <c r="AC6" s="863"/>
      <c r="AD6" s="863"/>
      <c r="AE6" s="863"/>
      <c r="AF6" s="864"/>
    </row>
    <row r="7" spans="1:40" ht="15" customHeight="1" thickBot="1">
      <c r="A7" s="1"/>
      <c r="B7" s="537" t="s">
        <v>657</v>
      </c>
      <c r="C7" s="536"/>
      <c r="D7" s="536"/>
      <c r="E7" s="536"/>
      <c r="F7" s="536"/>
      <c r="G7" s="536"/>
      <c r="H7" s="536"/>
      <c r="I7" s="536"/>
      <c r="J7" s="536"/>
      <c r="K7" s="536"/>
      <c r="L7" s="536"/>
      <c r="M7" s="536"/>
      <c r="N7" s="1"/>
      <c r="O7" s="1"/>
      <c r="P7" s="1"/>
      <c r="Q7" s="1"/>
      <c r="R7" s="865" t="s">
        <v>12</v>
      </c>
      <c r="S7" s="866"/>
      <c r="T7" s="866"/>
      <c r="U7" s="867"/>
      <c r="V7" s="868"/>
      <c r="W7" s="869"/>
      <c r="X7" s="869"/>
      <c r="Y7" s="869"/>
      <c r="Z7" s="869"/>
      <c r="AA7" s="869"/>
      <c r="AB7" s="869"/>
      <c r="AC7" s="869"/>
      <c r="AD7" s="869"/>
      <c r="AE7" s="869"/>
      <c r="AF7" s="870"/>
    </row>
    <row r="8" spans="1:40" ht="3" customHeight="1">
      <c r="A8" s="1"/>
      <c r="B8" s="1"/>
      <c r="C8" s="1"/>
      <c r="D8" s="1"/>
      <c r="E8" s="1"/>
      <c r="F8" s="1"/>
      <c r="G8" s="1"/>
      <c r="H8" s="1"/>
      <c r="I8" s="1"/>
      <c r="J8" s="1"/>
      <c r="K8" s="1"/>
      <c r="L8" s="1"/>
      <c r="M8" s="1"/>
      <c r="N8" s="1"/>
      <c r="O8" s="1"/>
      <c r="P8" s="1"/>
      <c r="Q8" s="1"/>
      <c r="R8" s="871"/>
      <c r="S8" s="871"/>
      <c r="T8" s="871"/>
      <c r="U8" s="871"/>
      <c r="V8" s="872"/>
      <c r="W8" s="872"/>
      <c r="X8" s="872"/>
      <c r="Y8" s="872"/>
      <c r="Z8" s="872"/>
      <c r="AA8" s="872"/>
      <c r="AB8" s="872"/>
      <c r="AC8" s="872"/>
      <c r="AD8" s="872"/>
      <c r="AE8" s="872"/>
      <c r="AF8" s="872"/>
    </row>
    <row r="9" spans="1:40"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row>
    <row r="10" spans="1:40" s="541" customFormat="1">
      <c r="A10" s="838" t="s">
        <v>698</v>
      </c>
      <c r="B10" s="838"/>
      <c r="C10" s="838"/>
      <c r="D10" s="838"/>
      <c r="E10" s="838"/>
      <c r="F10" s="838"/>
      <c r="G10" s="838"/>
      <c r="H10" s="838"/>
      <c r="I10" s="838"/>
      <c r="J10" s="838"/>
      <c r="K10" s="838"/>
      <c r="L10" s="838"/>
      <c r="M10" s="838"/>
      <c r="N10" s="838"/>
      <c r="O10" s="838"/>
      <c r="P10" s="838"/>
      <c r="Q10" s="838"/>
      <c r="R10" s="838"/>
      <c r="S10" s="838"/>
      <c r="T10" s="838"/>
      <c r="U10" s="838"/>
      <c r="V10" s="838"/>
      <c r="W10" s="838"/>
      <c r="X10" s="838"/>
      <c r="Y10" s="838"/>
      <c r="Z10" s="838"/>
      <c r="AA10" s="838"/>
      <c r="AB10" s="838"/>
      <c r="AC10" s="838"/>
      <c r="AD10" s="838"/>
      <c r="AE10" s="838"/>
      <c r="AF10" s="838"/>
      <c r="AM10" s="543"/>
      <c r="AN10" s="5"/>
    </row>
    <row r="11" spans="1:40" s="541" customFormat="1" ht="6" customHeight="1">
      <c r="A11" s="539"/>
      <c r="B11" s="539"/>
      <c r="C11" s="539"/>
      <c r="D11" s="539"/>
      <c r="E11" s="539"/>
      <c r="F11" s="539"/>
      <c r="G11" s="539"/>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M11" s="5"/>
      <c r="AN11" s="5"/>
    </row>
    <row r="12" spans="1:40" s="541" customFormat="1">
      <c r="A12" s="544" t="s">
        <v>16</v>
      </c>
      <c r="B12" s="185"/>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7"/>
      <c r="AC12" s="545"/>
      <c r="AD12" s="545"/>
      <c r="AE12" s="188"/>
      <c r="AF12" s="189"/>
      <c r="AM12" s="5"/>
      <c r="AN12" s="5"/>
    </row>
    <row r="13" spans="1:40" s="541" customFormat="1">
      <c r="A13" s="546" t="s">
        <v>696</v>
      </c>
      <c r="B13" s="194"/>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5"/>
      <c r="AM13" s="5"/>
      <c r="AN13" s="5"/>
    </row>
    <row r="14" spans="1:40" s="541" customFormat="1">
      <c r="A14" s="547" t="s">
        <v>697</v>
      </c>
      <c r="B14" s="190"/>
      <c r="C14" s="548"/>
      <c r="D14" s="548"/>
      <c r="E14" s="548"/>
      <c r="F14" s="548"/>
      <c r="G14" s="548"/>
      <c r="H14" s="548"/>
      <c r="I14" s="548"/>
      <c r="J14" s="548"/>
      <c r="K14" s="548"/>
      <c r="L14" s="548"/>
      <c r="M14" s="7"/>
      <c r="N14" s="548"/>
      <c r="O14" s="548"/>
      <c r="P14" s="548"/>
      <c r="Q14" s="548"/>
      <c r="R14" s="548"/>
      <c r="S14" s="548"/>
      <c r="T14" s="548"/>
      <c r="U14" s="548"/>
      <c r="V14" s="548"/>
      <c r="W14" s="548"/>
      <c r="X14" s="548"/>
      <c r="Y14" s="548"/>
      <c r="Z14" s="548"/>
      <c r="AA14" s="548"/>
      <c r="AB14" s="191"/>
      <c r="AC14" s="548"/>
      <c r="AD14" s="548"/>
      <c r="AE14" s="192"/>
      <c r="AF14" s="193"/>
      <c r="AL14" s="4"/>
      <c r="AM14" s="5"/>
      <c r="AN14" s="5"/>
    </row>
    <row r="15" spans="1:40" s="541" customFormat="1" ht="8.25" customHeight="1" thickBot="1">
      <c r="A15" s="539"/>
      <c r="B15" s="539"/>
      <c r="C15" s="539"/>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539"/>
      <c r="AF15" s="539"/>
      <c r="AL15" s="4"/>
      <c r="AM15" s="5"/>
      <c r="AN15" s="5"/>
    </row>
    <row r="16" spans="1:40" s="541" customFormat="1" ht="27.75" customHeight="1" thickBot="1">
      <c r="A16" s="539"/>
      <c r="B16" s="839" t="s">
        <v>17</v>
      </c>
      <c r="C16" s="840"/>
      <c r="D16" s="840"/>
      <c r="E16" s="840"/>
      <c r="F16" s="841"/>
      <c r="G16" s="842"/>
      <c r="H16" s="843"/>
      <c r="I16" s="843"/>
      <c r="J16" s="843"/>
      <c r="K16" s="844"/>
      <c r="L16" s="845" t="s">
        <v>18</v>
      </c>
      <c r="M16" s="840"/>
      <c r="N16" s="840"/>
      <c r="O16" s="840"/>
      <c r="P16" s="841"/>
      <c r="Q16" s="846"/>
      <c r="R16" s="847"/>
      <c r="S16" s="847"/>
      <c r="T16" s="847"/>
      <c r="U16" s="848"/>
      <c r="V16" s="845" t="s">
        <v>19</v>
      </c>
      <c r="W16" s="840"/>
      <c r="X16" s="840"/>
      <c r="Y16" s="840"/>
      <c r="Z16" s="849"/>
      <c r="AA16" s="850" t="e">
        <f>VLOOKUP(Q16,教育定員,2,1)</f>
        <v>#N/A</v>
      </c>
      <c r="AB16" s="851"/>
      <c r="AC16" s="851"/>
      <c r="AD16" s="851"/>
      <c r="AE16" s="852"/>
      <c r="AF16" s="539"/>
      <c r="AL16" s="4"/>
      <c r="AM16" s="4"/>
      <c r="AN16" s="4"/>
    </row>
    <row r="17" spans="1:56" s="541" customFormat="1" ht="9" customHeight="1">
      <c r="A17" s="539"/>
      <c r="B17" s="539"/>
      <c r="C17" s="539"/>
      <c r="D17" s="539"/>
      <c r="E17" s="539"/>
      <c r="F17" s="539"/>
      <c r="G17" s="539"/>
      <c r="H17" s="539"/>
      <c r="I17" s="539"/>
      <c r="J17" s="539"/>
      <c r="K17" s="539"/>
      <c r="L17" s="539"/>
      <c r="M17" s="539"/>
      <c r="N17" s="539"/>
      <c r="O17" s="539"/>
      <c r="P17" s="539"/>
      <c r="Q17" s="539"/>
      <c r="R17" s="539"/>
      <c r="S17" s="539"/>
      <c r="T17" s="539"/>
      <c r="U17" s="539"/>
      <c r="V17" s="539"/>
      <c r="W17" s="539"/>
      <c r="X17" s="539"/>
      <c r="Y17" s="539"/>
      <c r="Z17" s="539"/>
      <c r="AA17" s="539"/>
      <c r="AB17" s="539"/>
      <c r="AC17" s="539"/>
      <c r="AD17" s="539"/>
      <c r="AE17" s="539"/>
      <c r="AF17" s="539"/>
      <c r="AL17" s="4"/>
      <c r="AM17" s="4"/>
      <c r="AN17" s="4"/>
    </row>
    <row r="18" spans="1:56" s="541" customFormat="1" ht="6" customHeight="1">
      <c r="A18" s="539"/>
      <c r="B18" s="539"/>
      <c r="C18" s="539"/>
      <c r="D18" s="539"/>
      <c r="E18" s="539"/>
      <c r="F18" s="539"/>
      <c r="G18" s="539"/>
      <c r="H18" s="539"/>
      <c r="I18" s="539"/>
      <c r="J18" s="539"/>
      <c r="K18" s="539"/>
      <c r="L18" s="539"/>
      <c r="M18" s="539"/>
      <c r="N18" s="539"/>
      <c r="O18" s="539"/>
      <c r="P18" s="539"/>
      <c r="Q18" s="539"/>
      <c r="R18" s="539"/>
      <c r="S18" s="539"/>
      <c r="T18" s="539"/>
      <c r="U18" s="539"/>
      <c r="V18" s="539"/>
      <c r="W18" s="539"/>
      <c r="X18" s="539"/>
      <c r="Y18" s="539"/>
      <c r="Z18" s="539"/>
      <c r="AA18" s="539"/>
      <c r="AB18" s="539"/>
      <c r="AC18" s="539"/>
      <c r="AD18" s="539"/>
      <c r="AE18" s="539"/>
      <c r="AF18" s="539"/>
      <c r="AL18" s="4"/>
      <c r="AM18" s="5"/>
      <c r="AN18" s="5"/>
    </row>
    <row r="19" spans="1:56" s="541" customFormat="1" ht="7.5" customHeight="1">
      <c r="A19" s="539"/>
      <c r="B19" s="539"/>
      <c r="C19" s="539"/>
      <c r="D19" s="539"/>
      <c r="E19" s="539"/>
      <c r="F19" s="539"/>
      <c r="G19" s="784" t="s">
        <v>22</v>
      </c>
      <c r="H19" s="784"/>
      <c r="I19" s="784"/>
      <c r="J19" s="784"/>
      <c r="K19" s="784"/>
      <c r="L19" s="784" t="s">
        <v>340</v>
      </c>
      <c r="M19" s="784"/>
      <c r="N19" s="784"/>
      <c r="O19" s="784"/>
      <c r="P19" s="784"/>
      <c r="Q19" s="786" t="s">
        <v>341</v>
      </c>
      <c r="R19" s="787"/>
      <c r="S19" s="787"/>
      <c r="T19" s="787"/>
      <c r="U19" s="787"/>
      <c r="V19" s="8"/>
      <c r="W19" s="8"/>
      <c r="X19" s="9"/>
      <c r="Y19" s="10"/>
      <c r="Z19" s="11"/>
      <c r="AA19" s="539"/>
      <c r="AB19" s="539"/>
      <c r="AC19" s="539"/>
      <c r="AD19" s="539"/>
      <c r="AE19" s="539"/>
      <c r="AF19" s="539"/>
      <c r="AL19" s="542"/>
      <c r="AM19" s="4"/>
      <c r="AN19" s="4"/>
    </row>
    <row r="20" spans="1:56" s="541" customFormat="1" ht="21" customHeight="1" thickBot="1">
      <c r="A20" s="539"/>
      <c r="B20" s="539"/>
      <c r="C20" s="539"/>
      <c r="D20" s="539"/>
      <c r="E20" s="539"/>
      <c r="F20" s="539"/>
      <c r="G20" s="785"/>
      <c r="H20" s="785"/>
      <c r="I20" s="785"/>
      <c r="J20" s="785"/>
      <c r="K20" s="785"/>
      <c r="L20" s="784"/>
      <c r="M20" s="784"/>
      <c r="N20" s="784"/>
      <c r="O20" s="784"/>
      <c r="P20" s="784"/>
      <c r="Q20" s="788"/>
      <c r="R20" s="789"/>
      <c r="S20" s="789"/>
      <c r="T20" s="789"/>
      <c r="U20" s="789"/>
      <c r="V20" s="790" t="s">
        <v>24</v>
      </c>
      <c r="W20" s="790"/>
      <c r="X20" s="790"/>
      <c r="Y20" s="790"/>
      <c r="Z20" s="790"/>
      <c r="AA20" s="539"/>
      <c r="AB20" s="539"/>
      <c r="AC20" s="539"/>
      <c r="AD20" s="539"/>
      <c r="AE20" s="539"/>
      <c r="AF20" s="539"/>
    </row>
    <row r="21" spans="1:56" s="541" customFormat="1" ht="30.75" customHeight="1" thickBot="1">
      <c r="A21" s="539"/>
      <c r="B21" s="539"/>
      <c r="C21" s="539"/>
      <c r="D21" s="539"/>
      <c r="E21" s="539"/>
      <c r="F21" s="539"/>
      <c r="G21" s="791">
        <v>12</v>
      </c>
      <c r="H21" s="792"/>
      <c r="I21" s="792"/>
      <c r="J21" s="792"/>
      <c r="K21" s="793"/>
      <c r="L21" s="794">
        <f>VLOOKUP(G16,平均勤続年数,3)</f>
        <v>2</v>
      </c>
      <c r="M21" s="795"/>
      <c r="N21" s="795"/>
      <c r="O21" s="795"/>
      <c r="P21" s="795"/>
      <c r="Q21" s="794">
        <f>IF(V21="○",VLOOKUP($G$16,平均勤続年数,4),VLOOKUP($G$16,平均勤続年数,4)-2)</f>
        <v>6</v>
      </c>
      <c r="R21" s="795"/>
      <c r="S21" s="795"/>
      <c r="T21" s="795"/>
      <c r="U21" s="795"/>
      <c r="V21" s="796" t="s">
        <v>627</v>
      </c>
      <c r="W21" s="797"/>
      <c r="X21" s="797"/>
      <c r="Y21" s="797"/>
      <c r="Z21" s="798"/>
      <c r="AA21" s="539"/>
      <c r="AB21" s="539"/>
      <c r="AC21" s="539"/>
      <c r="AD21" s="539"/>
      <c r="AE21" s="539"/>
      <c r="AF21" s="539"/>
    </row>
    <row r="22" spans="1:56" s="541" customFormat="1" ht="9.9499999999999993" customHeight="1">
      <c r="A22" s="539"/>
      <c r="B22" s="539"/>
      <c r="C22" s="539"/>
      <c r="D22" s="539"/>
      <c r="E22" s="539"/>
      <c r="F22" s="12"/>
      <c r="G22" s="539"/>
      <c r="H22" s="539"/>
      <c r="I22" s="539"/>
      <c r="J22" s="539"/>
      <c r="K22" s="539"/>
      <c r="L22" s="12"/>
      <c r="M22" s="12"/>
      <c r="N22" s="12"/>
      <c r="O22" s="12"/>
      <c r="P22" s="12"/>
      <c r="Q22" s="12"/>
      <c r="R22" s="12"/>
      <c r="S22" s="12"/>
      <c r="T22" s="12"/>
      <c r="U22" s="12"/>
      <c r="V22" s="539"/>
      <c r="W22" s="539"/>
      <c r="X22" s="539"/>
      <c r="Y22" s="539"/>
      <c r="Z22" s="539"/>
      <c r="AA22" s="12"/>
      <c r="AB22" s="539"/>
      <c r="AC22" s="539"/>
      <c r="AD22" s="539"/>
      <c r="AE22" s="539"/>
      <c r="AF22" s="539"/>
    </row>
    <row r="23" spans="1:56" s="539" customFormat="1" ht="30.75" hidden="1" customHeight="1" outlineLevel="1">
      <c r="G23" s="873"/>
      <c r="H23" s="873"/>
      <c r="I23" s="873"/>
      <c r="J23" s="873"/>
      <c r="K23" s="873"/>
      <c r="L23" s="780"/>
      <c r="M23" s="780"/>
      <c r="N23" s="780"/>
      <c r="O23" s="780"/>
      <c r="P23" s="780"/>
      <c r="Q23" s="777"/>
      <c r="R23" s="778"/>
      <c r="S23" s="778"/>
      <c r="T23" s="778"/>
      <c r="U23" s="778"/>
      <c r="V23" s="779"/>
      <c r="W23" s="780"/>
      <c r="X23" s="780"/>
      <c r="Y23" s="780"/>
      <c r="Z23" s="780"/>
    </row>
    <row r="24" spans="1:56" s="539" customFormat="1" ht="30.75" hidden="1" customHeight="1" outlineLevel="1">
      <c r="G24" s="781"/>
      <c r="H24" s="781"/>
      <c r="I24" s="781"/>
      <c r="J24" s="781"/>
      <c r="K24" s="781"/>
      <c r="L24" s="782"/>
      <c r="M24" s="782"/>
      <c r="N24" s="782"/>
      <c r="O24" s="782"/>
      <c r="P24" s="782"/>
      <c r="Q24" s="783"/>
      <c r="R24" s="783"/>
      <c r="S24" s="783"/>
      <c r="T24" s="783"/>
      <c r="U24" s="783"/>
      <c r="V24" s="780"/>
      <c r="W24" s="780"/>
      <c r="X24" s="780"/>
      <c r="Y24" s="780"/>
      <c r="Z24" s="780"/>
    </row>
    <row r="25" spans="1:56" s="5" customFormat="1" ht="18" customHeight="1" collapsed="1">
      <c r="A25" s="13" t="s">
        <v>651</v>
      </c>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4"/>
      <c r="AF25" s="13"/>
    </row>
    <row r="26" spans="1:56" s="5" customFormat="1" ht="34.5" customHeight="1">
      <c r="A26" s="761" t="s">
        <v>699</v>
      </c>
      <c r="B26" s="761"/>
      <c r="C26" s="761"/>
      <c r="D26" s="761"/>
      <c r="E26" s="761"/>
      <c r="F26" s="761"/>
      <c r="G26" s="761"/>
      <c r="H26" s="761"/>
      <c r="I26" s="761"/>
      <c r="J26" s="761"/>
      <c r="K26" s="761"/>
      <c r="L26" s="761"/>
      <c r="M26" s="762" t="e">
        <f>ROUNDDOWN(M57,-3)</f>
        <v>#N/A</v>
      </c>
      <c r="N26" s="762"/>
      <c r="O26" s="762"/>
      <c r="P26" s="762"/>
      <c r="Q26" s="762"/>
      <c r="R26" s="762"/>
      <c r="S26" s="762"/>
      <c r="T26" s="762"/>
      <c r="U26" s="762"/>
      <c r="V26" s="762"/>
      <c r="W26" s="762"/>
      <c r="X26" s="762"/>
      <c r="Y26" s="762"/>
      <c r="Z26" s="762"/>
      <c r="AA26" s="762"/>
      <c r="AB26" s="762"/>
      <c r="AC26" s="762"/>
      <c r="AD26" s="762"/>
      <c r="AE26" s="762"/>
      <c r="AF26" s="762"/>
    </row>
    <row r="27" spans="1:56" s="15" customFormat="1" ht="32.25" hidden="1" customHeight="1" outlineLevel="1">
      <c r="A27" s="763"/>
      <c r="B27" s="763"/>
      <c r="C27" s="763"/>
      <c r="D27" s="763"/>
      <c r="E27" s="763"/>
      <c r="F27" s="763"/>
      <c r="G27" s="763"/>
      <c r="H27" s="763"/>
      <c r="I27" s="763"/>
      <c r="J27" s="763"/>
      <c r="K27" s="763"/>
      <c r="L27" s="763"/>
      <c r="M27" s="764"/>
      <c r="N27" s="764"/>
      <c r="O27" s="764"/>
      <c r="P27" s="764"/>
      <c r="Q27" s="764"/>
      <c r="R27" s="764"/>
      <c r="S27" s="764"/>
      <c r="T27" s="764"/>
      <c r="U27" s="764"/>
      <c r="V27" s="764"/>
      <c r="W27" s="764"/>
      <c r="X27" s="764"/>
      <c r="Y27" s="764"/>
      <c r="Z27" s="764"/>
      <c r="AA27" s="764"/>
      <c r="AB27" s="764"/>
      <c r="AC27" s="764"/>
      <c r="AD27" s="764"/>
      <c r="AE27" s="764"/>
      <c r="AF27" s="764"/>
      <c r="AG27" s="5"/>
      <c r="AH27" s="5"/>
      <c r="AI27" s="5"/>
      <c r="AJ27" s="5"/>
      <c r="AK27" s="5"/>
      <c r="AL27" s="5"/>
      <c r="AM27" s="5"/>
      <c r="AN27" s="5"/>
      <c r="AO27" s="5"/>
      <c r="AP27" s="5"/>
      <c r="AQ27" s="5"/>
      <c r="AR27" s="5"/>
      <c r="AS27" s="5"/>
      <c r="AT27" s="5"/>
      <c r="AU27" s="5"/>
      <c r="AV27" s="5"/>
      <c r="AW27" s="5"/>
      <c r="AX27" s="5"/>
      <c r="AY27" s="5"/>
      <c r="AZ27" s="5"/>
      <c r="BA27" s="5"/>
      <c r="BB27" s="5"/>
      <c r="BC27" s="5"/>
      <c r="BD27" s="5"/>
    </row>
    <row r="28" spans="1:56" s="541" customFormat="1" collapsed="1">
      <c r="A28" s="539"/>
      <c r="B28" s="539"/>
      <c r="C28" s="539"/>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row>
    <row r="29" spans="1:56" s="541" customFormat="1">
      <c r="A29" s="765" t="s">
        <v>26</v>
      </c>
      <c r="B29" s="766"/>
      <c r="C29" s="766"/>
      <c r="D29" s="766"/>
      <c r="E29" s="766"/>
      <c r="F29" s="766"/>
      <c r="G29" s="766"/>
      <c r="H29" s="766"/>
      <c r="I29" s="766"/>
      <c r="J29" s="766"/>
      <c r="K29" s="769" t="s">
        <v>27</v>
      </c>
      <c r="L29" s="770"/>
      <c r="M29" s="773" t="s">
        <v>28</v>
      </c>
      <c r="N29" s="773"/>
      <c r="O29" s="773"/>
      <c r="P29" s="773"/>
      <c r="Q29" s="773"/>
      <c r="R29" s="773"/>
      <c r="S29" s="773"/>
      <c r="T29" s="773"/>
      <c r="U29" s="773"/>
      <c r="V29" s="773"/>
      <c r="W29" s="773"/>
      <c r="X29" s="773"/>
      <c r="Y29" s="773"/>
      <c r="Z29" s="773"/>
      <c r="AA29" s="773"/>
      <c r="AB29" s="773"/>
      <c r="AC29" s="773"/>
      <c r="AD29" s="773"/>
      <c r="AE29" s="773"/>
      <c r="AF29" s="773"/>
    </row>
    <row r="30" spans="1:56" s="541" customFormat="1">
      <c r="A30" s="767"/>
      <c r="B30" s="768"/>
      <c r="C30" s="768"/>
      <c r="D30" s="768"/>
      <c r="E30" s="768"/>
      <c r="F30" s="768"/>
      <c r="G30" s="768"/>
      <c r="H30" s="768"/>
      <c r="I30" s="768"/>
      <c r="J30" s="768"/>
      <c r="K30" s="771"/>
      <c r="L30" s="772"/>
      <c r="M30" s="773"/>
      <c r="N30" s="773"/>
      <c r="O30" s="773"/>
      <c r="P30" s="773"/>
      <c r="Q30" s="773"/>
      <c r="R30" s="773"/>
      <c r="S30" s="773"/>
      <c r="T30" s="773"/>
      <c r="U30" s="773"/>
      <c r="V30" s="773"/>
      <c r="W30" s="773"/>
      <c r="X30" s="773"/>
      <c r="Y30" s="773"/>
      <c r="Z30" s="773"/>
      <c r="AA30" s="773"/>
      <c r="AB30" s="773"/>
      <c r="AC30" s="773"/>
      <c r="AD30" s="773"/>
      <c r="AE30" s="773"/>
      <c r="AF30" s="773"/>
    </row>
    <row r="31" spans="1:56" s="541" customFormat="1" ht="19.5" thickBot="1">
      <c r="A31" s="767"/>
      <c r="B31" s="768"/>
      <c r="C31" s="768"/>
      <c r="D31" s="768"/>
      <c r="E31" s="768"/>
      <c r="F31" s="768"/>
      <c r="G31" s="768"/>
      <c r="H31" s="768"/>
      <c r="I31" s="768"/>
      <c r="J31" s="768"/>
      <c r="K31" s="771"/>
      <c r="L31" s="772"/>
      <c r="M31" s="774" t="s">
        <v>15</v>
      </c>
      <c r="N31" s="775"/>
      <c r="O31" s="775"/>
      <c r="P31" s="775"/>
      <c r="Q31" s="774" t="s">
        <v>14</v>
      </c>
      <c r="R31" s="775"/>
      <c r="S31" s="775"/>
      <c r="T31" s="776"/>
      <c r="U31" s="774" t="s">
        <v>29</v>
      </c>
      <c r="V31" s="775"/>
      <c r="W31" s="775"/>
      <c r="X31" s="776"/>
      <c r="Y31" s="774" t="s">
        <v>30</v>
      </c>
      <c r="Z31" s="775"/>
      <c r="AA31" s="775"/>
      <c r="AB31" s="776"/>
      <c r="AC31" s="774" t="s">
        <v>31</v>
      </c>
      <c r="AD31" s="775"/>
      <c r="AE31" s="775"/>
      <c r="AF31" s="776"/>
    </row>
    <row r="32" spans="1:56" s="541" customFormat="1" ht="20.25" customHeight="1" thickBot="1">
      <c r="A32" s="648" t="s">
        <v>32</v>
      </c>
      <c r="B32" s="649"/>
      <c r="C32" s="649"/>
      <c r="D32" s="649"/>
      <c r="E32" s="649"/>
      <c r="F32" s="649"/>
      <c r="G32" s="649"/>
      <c r="H32" s="649"/>
      <c r="I32" s="649"/>
      <c r="J32" s="649"/>
      <c r="K32" s="751" t="s">
        <v>33</v>
      </c>
      <c r="L32" s="751"/>
      <c r="M32" s="752"/>
      <c r="N32" s="753"/>
      <c r="O32" s="753"/>
      <c r="P32" s="754"/>
      <c r="Q32" s="755"/>
      <c r="R32" s="753"/>
      <c r="S32" s="753"/>
      <c r="T32" s="754"/>
      <c r="U32" s="756"/>
      <c r="V32" s="757"/>
      <c r="W32" s="757"/>
      <c r="X32" s="758"/>
      <c r="Y32" s="756"/>
      <c r="Z32" s="757"/>
      <c r="AA32" s="757"/>
      <c r="AB32" s="758"/>
      <c r="AC32" s="756"/>
      <c r="AD32" s="757"/>
      <c r="AE32" s="757"/>
      <c r="AF32" s="758"/>
    </row>
    <row r="33" spans="1:32" s="541" customFormat="1">
      <c r="A33" s="678" t="s">
        <v>34</v>
      </c>
      <c r="B33" s="679" t="s">
        <v>35</v>
      </c>
      <c r="C33" s="759" t="s">
        <v>652</v>
      </c>
      <c r="D33" s="760"/>
      <c r="E33" s="760"/>
      <c r="F33" s="760"/>
      <c r="G33" s="760"/>
      <c r="H33" s="760"/>
      <c r="I33" s="760"/>
      <c r="J33" s="760"/>
      <c r="K33" s="745" t="s">
        <v>627</v>
      </c>
      <c r="L33" s="746"/>
      <c r="M33" s="747"/>
      <c r="N33" s="748"/>
      <c r="O33" s="748"/>
      <c r="P33" s="749"/>
      <c r="Q33" s="750"/>
      <c r="R33" s="748"/>
      <c r="S33" s="748"/>
      <c r="T33" s="749"/>
      <c r="U33" s="742" t="e">
        <f>IF($K33="○",VLOOKUP('こども園 設定値'!$N$12,教育単価表,'こども園 設定値'!$S$3,0),0)</f>
        <v>#N/A</v>
      </c>
      <c r="V33" s="743"/>
      <c r="W33" s="743"/>
      <c r="X33" s="744"/>
      <c r="Y33" s="742" t="e">
        <f>IF($K33="○",VLOOKUP('こども園 設定値'!$N$12,教育単価表,'こども園 設定値'!$S$3,0),0)</f>
        <v>#N/A</v>
      </c>
      <c r="Z33" s="743"/>
      <c r="AA33" s="743"/>
      <c r="AB33" s="744"/>
      <c r="AC33" s="742" t="e">
        <f>IF($K33="○",VLOOKUP('こども園 設定値'!$N$11,教育単価表,'こども園 設定値'!$S$3,0),0)</f>
        <v>#N/A</v>
      </c>
      <c r="AD33" s="743"/>
      <c r="AE33" s="743"/>
      <c r="AF33" s="744"/>
    </row>
    <row r="34" spans="1:32" s="541" customFormat="1">
      <c r="A34" s="678"/>
      <c r="B34" s="679"/>
      <c r="C34" s="16" t="s">
        <v>36</v>
      </c>
      <c r="D34" s="16"/>
      <c r="E34" s="16"/>
      <c r="F34" s="16"/>
      <c r="G34" s="16"/>
      <c r="H34" s="16"/>
      <c r="I34" s="16"/>
      <c r="J34" s="16"/>
      <c r="K34" s="733"/>
      <c r="L34" s="734"/>
      <c r="M34" s="735"/>
      <c r="N34" s="689"/>
      <c r="O34" s="689"/>
      <c r="P34" s="690"/>
      <c r="Q34" s="688"/>
      <c r="R34" s="689"/>
      <c r="S34" s="689"/>
      <c r="T34" s="690"/>
      <c r="U34" s="736">
        <f>IF($K34="○",VLOOKUP('こども園 設定値'!$N$11,教育単価表,'こども園 設定値'!$T$3,0),0)</f>
        <v>0</v>
      </c>
      <c r="V34" s="737"/>
      <c r="W34" s="737"/>
      <c r="X34" s="738"/>
      <c r="Y34" s="736">
        <f>IF($K34="○",VLOOKUP('こども園 設定値'!$N$11,教育単価表,'こども園 設定値'!$T$3,0),0)</f>
        <v>0</v>
      </c>
      <c r="Z34" s="737"/>
      <c r="AA34" s="737"/>
      <c r="AB34" s="738"/>
      <c r="AC34" s="736">
        <f>IF($K34="○",VLOOKUP('こども園 設定値'!$N$11,教育単価表,'こども園 設定値'!$T$3,0),0)</f>
        <v>0</v>
      </c>
      <c r="AD34" s="737"/>
      <c r="AE34" s="737"/>
      <c r="AF34" s="738"/>
    </row>
    <row r="35" spans="1:32" s="541" customFormat="1">
      <c r="A35" s="678"/>
      <c r="B35" s="679"/>
      <c r="C35" s="16" t="s">
        <v>37</v>
      </c>
      <c r="D35" s="16"/>
      <c r="E35" s="16"/>
      <c r="F35" s="16"/>
      <c r="G35" s="16"/>
      <c r="H35" s="16"/>
      <c r="I35" s="16"/>
      <c r="J35" s="16"/>
      <c r="K35" s="733"/>
      <c r="L35" s="734"/>
      <c r="M35" s="735"/>
      <c r="N35" s="689"/>
      <c r="O35" s="689"/>
      <c r="P35" s="690"/>
      <c r="Q35" s="688"/>
      <c r="R35" s="689"/>
      <c r="S35" s="689"/>
      <c r="T35" s="690"/>
      <c r="U35" s="736">
        <f>IF($K35="○",VLOOKUP('こども園 設定値'!$N$11,教育単価表,'こども園 設定値'!$U$3,0),0)</f>
        <v>0</v>
      </c>
      <c r="V35" s="737"/>
      <c r="W35" s="737"/>
      <c r="X35" s="738"/>
      <c r="Y35" s="736">
        <f>IF($K35="○",VLOOKUP('こども園 設定値'!$N$11,教育単価表,'こども園 設定値'!$U$3,0),0)</f>
        <v>0</v>
      </c>
      <c r="Z35" s="737"/>
      <c r="AA35" s="737"/>
      <c r="AB35" s="738"/>
      <c r="AC35" s="736">
        <f>IF($K35="○",VLOOKUP('こども園 設定値'!$N$11,教育単価表,'こども園 設定値'!$U$3,0),0)</f>
        <v>0</v>
      </c>
      <c r="AD35" s="737"/>
      <c r="AE35" s="737"/>
      <c r="AF35" s="738"/>
    </row>
    <row r="36" spans="1:32" s="541" customFormat="1">
      <c r="A36" s="678"/>
      <c r="B36" s="679"/>
      <c r="C36" s="16" t="s">
        <v>38</v>
      </c>
      <c r="D36" s="16"/>
      <c r="E36" s="16"/>
      <c r="F36" s="16"/>
      <c r="G36" s="16"/>
      <c r="H36" s="16"/>
      <c r="I36" s="16"/>
      <c r="J36" s="16"/>
      <c r="K36" s="733"/>
      <c r="L36" s="734"/>
      <c r="M36" s="735"/>
      <c r="N36" s="689"/>
      <c r="O36" s="689"/>
      <c r="P36" s="690"/>
      <c r="Q36" s="688"/>
      <c r="R36" s="689"/>
      <c r="S36" s="689"/>
      <c r="T36" s="690"/>
      <c r="U36" s="736">
        <f>IF($K36="○",VLOOKUP('こども園 設定値'!$N$12,教育単価表,'こども園 設定値'!$V$3,0),0)</f>
        <v>0</v>
      </c>
      <c r="V36" s="737"/>
      <c r="W36" s="737"/>
      <c r="X36" s="738"/>
      <c r="Y36" s="736">
        <f>IF($K36="○",VLOOKUP('こども園 設定値'!$N$12,教育単価表,'こども園 設定値'!$V$3,0),0)</f>
        <v>0</v>
      </c>
      <c r="Z36" s="737"/>
      <c r="AA36" s="737"/>
      <c r="AB36" s="738"/>
      <c r="AC36" s="688"/>
      <c r="AD36" s="689"/>
      <c r="AE36" s="689"/>
      <c r="AF36" s="690"/>
    </row>
    <row r="37" spans="1:32" s="541" customFormat="1">
      <c r="A37" s="678"/>
      <c r="B37" s="679"/>
      <c r="C37" s="16" t="s">
        <v>309</v>
      </c>
      <c r="D37" s="16"/>
      <c r="E37" s="16"/>
      <c r="F37" s="16"/>
      <c r="G37" s="16"/>
      <c r="H37" s="16"/>
      <c r="I37" s="16"/>
      <c r="J37" s="16"/>
      <c r="K37" s="733"/>
      <c r="L37" s="734"/>
      <c r="M37" s="51"/>
      <c r="N37" s="52"/>
      <c r="O37" s="52"/>
      <c r="P37" s="53"/>
      <c r="Q37" s="54"/>
      <c r="R37" s="52"/>
      <c r="S37" s="52"/>
      <c r="T37" s="53"/>
      <c r="U37" s="688"/>
      <c r="V37" s="689"/>
      <c r="W37" s="689"/>
      <c r="X37" s="690"/>
      <c r="Y37" s="688"/>
      <c r="Z37" s="689"/>
      <c r="AA37" s="689"/>
      <c r="AB37" s="690"/>
      <c r="AC37" s="736">
        <f>IF($K37="○",VLOOKUP('こども園 設定値'!$N$11,教育単価表,'こども園 設定値'!$W$3,0),0)</f>
        <v>0</v>
      </c>
      <c r="AD37" s="737"/>
      <c r="AE37" s="737"/>
      <c r="AF37" s="738"/>
    </row>
    <row r="38" spans="1:32" s="541" customFormat="1" ht="33" customHeight="1">
      <c r="A38" s="678"/>
      <c r="B38" s="679"/>
      <c r="C38" s="739" t="s">
        <v>39</v>
      </c>
      <c r="D38" s="740"/>
      <c r="E38" s="740"/>
      <c r="F38" s="740"/>
      <c r="G38" s="740"/>
      <c r="H38" s="740"/>
      <c r="I38" s="740"/>
      <c r="J38" s="741"/>
      <c r="K38" s="733"/>
      <c r="L38" s="734"/>
      <c r="M38" s="735"/>
      <c r="N38" s="689"/>
      <c r="O38" s="689"/>
      <c r="P38" s="690"/>
      <c r="Q38" s="688"/>
      <c r="R38" s="689"/>
      <c r="S38" s="689"/>
      <c r="T38" s="690"/>
      <c r="U38" s="736">
        <f>IF(AND(K38="○",K39="○"),"NG",IF($K38="○",VLOOKUP('こども園 設定値'!$N$12,教育単価表,'こども園 設定値'!$X$3,0),0))</f>
        <v>0</v>
      </c>
      <c r="V38" s="737"/>
      <c r="W38" s="737"/>
      <c r="X38" s="738"/>
      <c r="Y38" s="688"/>
      <c r="Z38" s="689"/>
      <c r="AA38" s="689"/>
      <c r="AB38" s="690"/>
      <c r="AC38" s="688"/>
      <c r="AD38" s="689"/>
      <c r="AE38" s="689"/>
      <c r="AF38" s="690"/>
    </row>
    <row r="39" spans="1:32" s="541" customFormat="1" ht="33" customHeight="1">
      <c r="A39" s="678"/>
      <c r="B39" s="679"/>
      <c r="C39" s="739" t="s">
        <v>40</v>
      </c>
      <c r="D39" s="740"/>
      <c r="E39" s="740"/>
      <c r="F39" s="740"/>
      <c r="G39" s="740"/>
      <c r="H39" s="740"/>
      <c r="I39" s="740"/>
      <c r="J39" s="741"/>
      <c r="K39" s="733"/>
      <c r="L39" s="734"/>
      <c r="M39" s="735"/>
      <c r="N39" s="689"/>
      <c r="O39" s="689"/>
      <c r="P39" s="690"/>
      <c r="Q39" s="688"/>
      <c r="R39" s="689"/>
      <c r="S39" s="689"/>
      <c r="T39" s="690"/>
      <c r="U39" s="736">
        <f>IF(AND(K38="○",K39="○"),"NG",IF($K39="○",VLOOKUP('こども園 設定値'!$N$12,教育単価表,'こども園 設定値'!$Y$3,0),0))</f>
        <v>0</v>
      </c>
      <c r="V39" s="737"/>
      <c r="W39" s="737"/>
      <c r="X39" s="738"/>
      <c r="Y39" s="688"/>
      <c r="Z39" s="689"/>
      <c r="AA39" s="689"/>
      <c r="AB39" s="690"/>
      <c r="AC39" s="688"/>
      <c r="AD39" s="689"/>
      <c r="AE39" s="689"/>
      <c r="AF39" s="690"/>
    </row>
    <row r="40" spans="1:32" s="541" customFormat="1" ht="16.5" customHeight="1">
      <c r="A40" s="678"/>
      <c r="B40" s="679"/>
      <c r="C40" s="16" t="s">
        <v>41</v>
      </c>
      <c r="D40" s="16"/>
      <c r="E40" s="16"/>
      <c r="F40" s="16"/>
      <c r="G40" s="16"/>
      <c r="H40" s="16"/>
      <c r="I40" s="16"/>
      <c r="J40" s="16"/>
      <c r="K40" s="733"/>
      <c r="L40" s="734"/>
      <c r="M40" s="735"/>
      <c r="N40" s="689"/>
      <c r="O40" s="689"/>
      <c r="P40" s="690"/>
      <c r="Q40" s="688"/>
      <c r="R40" s="689"/>
      <c r="S40" s="689"/>
      <c r="T40" s="690"/>
      <c r="U40" s="736">
        <f>IF($K40="○",VLOOKUP('こども園 設定値'!$N$11,教育単価表,'こども園 設定値'!$Z$3,0),0)</f>
        <v>0</v>
      </c>
      <c r="V40" s="737"/>
      <c r="W40" s="737"/>
      <c r="X40" s="738"/>
      <c r="Y40" s="736">
        <f>IF($K40="○",VLOOKUP('こども園 設定値'!$N$11,教育単価表,'こども園 設定値'!$Z$3,0),0)</f>
        <v>0</v>
      </c>
      <c r="Z40" s="737"/>
      <c r="AA40" s="737"/>
      <c r="AB40" s="738"/>
      <c r="AC40" s="736">
        <f>IF($K40="○",VLOOKUP('こども園 設定値'!$N$11,教育単価表,'こども園 設定値'!$Z$3,0),0)</f>
        <v>0</v>
      </c>
      <c r="AD40" s="737"/>
      <c r="AE40" s="737"/>
      <c r="AF40" s="738"/>
    </row>
    <row r="41" spans="1:32" s="541" customFormat="1">
      <c r="A41" s="678"/>
      <c r="B41" s="679"/>
      <c r="C41" s="16" t="s">
        <v>42</v>
      </c>
      <c r="D41" s="16"/>
      <c r="E41" s="16"/>
      <c r="F41" s="16"/>
      <c r="G41" s="16"/>
      <c r="H41" s="16"/>
      <c r="I41" s="16"/>
      <c r="J41" s="16"/>
      <c r="K41" s="733"/>
      <c r="L41" s="734"/>
      <c r="M41" s="735"/>
      <c r="N41" s="689"/>
      <c r="O41" s="689"/>
      <c r="P41" s="690"/>
      <c r="Q41" s="688"/>
      <c r="R41" s="689"/>
      <c r="S41" s="689"/>
      <c r="T41" s="690"/>
      <c r="U41" s="736">
        <f>IF($K41&gt;0,VLOOKUP('こども園 設定値'!$O$11,教育単価表,'こども園 設定値'!$AA$3,0)*$K$41,0)</f>
        <v>0</v>
      </c>
      <c r="V41" s="737"/>
      <c r="W41" s="737"/>
      <c r="X41" s="738"/>
      <c r="Y41" s="736">
        <f>IF($K41&gt;0,VLOOKUP('こども園 設定値'!$O$11,教育単価表,'こども園 設定値'!$AA$3,0)*$K$41,0)</f>
        <v>0</v>
      </c>
      <c r="Z41" s="737"/>
      <c r="AA41" s="737"/>
      <c r="AB41" s="738"/>
      <c r="AC41" s="736">
        <f>IF($K41&gt;0,VLOOKUP('こども園 設定値'!$O$11,教育単価表,'こども園 設定値'!$AA$3,0)*$K$41,0)</f>
        <v>0</v>
      </c>
      <c r="AD41" s="737"/>
      <c r="AE41" s="737"/>
      <c r="AF41" s="738"/>
    </row>
    <row r="42" spans="1:32" s="541" customFormat="1">
      <c r="A42" s="678"/>
      <c r="B42" s="679"/>
      <c r="C42" s="16" t="s">
        <v>43</v>
      </c>
      <c r="D42" s="16"/>
      <c r="E42" s="16"/>
      <c r="F42" s="16"/>
      <c r="G42" s="16"/>
      <c r="H42" s="16"/>
      <c r="I42" s="16"/>
      <c r="J42" s="16"/>
      <c r="K42" s="733"/>
      <c r="L42" s="734"/>
      <c r="M42" s="735"/>
      <c r="N42" s="689"/>
      <c r="O42" s="689"/>
      <c r="P42" s="690"/>
      <c r="Q42" s="688"/>
      <c r="R42" s="689"/>
      <c r="S42" s="689"/>
      <c r="T42" s="690"/>
      <c r="U42" s="736">
        <f>IF($K42="○",VLOOKUP('こども園 設定値'!$N$11,教育単価表,'こども園 設定値'!$AB$3,0),0)</f>
        <v>0</v>
      </c>
      <c r="V42" s="737"/>
      <c r="W42" s="737"/>
      <c r="X42" s="738"/>
      <c r="Y42" s="736">
        <f>IF($K42="○",VLOOKUP('こども園 設定値'!$N$11,教育単価表,'こども園 設定値'!$AB$3,0),0)</f>
        <v>0</v>
      </c>
      <c r="Z42" s="737"/>
      <c r="AA42" s="737"/>
      <c r="AB42" s="738"/>
      <c r="AC42" s="736">
        <f>IF($K42="○",VLOOKUP('こども園 設定値'!$N$11,教育単価表,'こども園 設定値'!$AB$3,0),0)</f>
        <v>0</v>
      </c>
      <c r="AD42" s="737"/>
      <c r="AE42" s="737"/>
      <c r="AF42" s="738"/>
    </row>
    <row r="43" spans="1:32" s="541" customFormat="1">
      <c r="A43" s="678"/>
      <c r="B43" s="679"/>
      <c r="C43" s="17" t="s">
        <v>44</v>
      </c>
      <c r="D43" s="16"/>
      <c r="E43" s="16"/>
      <c r="F43" s="16"/>
      <c r="G43" s="18"/>
      <c r="H43" s="16"/>
      <c r="I43" s="16"/>
      <c r="J43" s="16"/>
      <c r="K43" s="733"/>
      <c r="L43" s="734"/>
      <c r="M43" s="735"/>
      <c r="N43" s="689"/>
      <c r="O43" s="689"/>
      <c r="P43" s="690"/>
      <c r="Q43" s="688"/>
      <c r="R43" s="689"/>
      <c r="S43" s="689"/>
      <c r="T43" s="690"/>
      <c r="U43" s="736">
        <f>IF(AND($K$43&gt;0,$K$44&gt;0),"NG",IF($K43&gt;0,VLOOKUP('こども園 設定値'!$N11,教育単価表,'こども園 設定値'!$AC$3,0)*$K$43,0))</f>
        <v>0</v>
      </c>
      <c r="V43" s="737"/>
      <c r="W43" s="737"/>
      <c r="X43" s="738"/>
      <c r="Y43" s="736">
        <f>IF(AND($K$43&gt;0,$K$44&gt;0),"NG",IF($K43&gt;0,VLOOKUP('こども園 設定値'!$N11,教育単価表,'こども園 設定値'!$AC$3,0)*$K$43,0))</f>
        <v>0</v>
      </c>
      <c r="Z43" s="737"/>
      <c r="AA43" s="737"/>
      <c r="AB43" s="738"/>
      <c r="AC43" s="736">
        <f>IF(AND($K$43&gt;0,$K$44&gt;0),"NG",IF($K43&gt;0,VLOOKUP('こども園 設定値'!$N11,教育単価表,'こども園 設定値'!$AC$3,0)*$K$43,0))</f>
        <v>0</v>
      </c>
      <c r="AD43" s="737"/>
      <c r="AE43" s="737"/>
      <c r="AF43" s="738"/>
    </row>
    <row r="44" spans="1:32" s="541" customFormat="1" ht="19.5" thickBot="1">
      <c r="A44" s="678"/>
      <c r="B44" s="679"/>
      <c r="C44" s="19" t="s">
        <v>45</v>
      </c>
      <c r="D44" s="20"/>
      <c r="E44" s="20"/>
      <c r="F44" s="20"/>
      <c r="G44" s="21"/>
      <c r="H44" s="20"/>
      <c r="I44" s="20"/>
      <c r="J44" s="20"/>
      <c r="K44" s="724"/>
      <c r="L44" s="725"/>
      <c r="M44" s="726"/>
      <c r="N44" s="727"/>
      <c r="O44" s="727"/>
      <c r="P44" s="728"/>
      <c r="Q44" s="729"/>
      <c r="R44" s="727"/>
      <c r="S44" s="727"/>
      <c r="T44" s="728"/>
      <c r="U44" s="730">
        <f>IF(AND($K$43&gt;0,$K$44&gt;0),"NG",IF($K44&gt;0,VLOOKUP('こども園 設定値'!$N11,教育単価表,'こども園 設定値'!$AD$3,0)*$K$44,0))</f>
        <v>0</v>
      </c>
      <c r="V44" s="731"/>
      <c r="W44" s="731"/>
      <c r="X44" s="732"/>
      <c r="Y44" s="730">
        <f>IF(AND($K$43&gt;0,$K$44&gt;0),"NG",IF($K44&gt;0,VLOOKUP('こども園 設定値'!$N11,教育単価表,'こども園 設定値'!$AD$3,0)*$K$44,0))</f>
        <v>0</v>
      </c>
      <c r="Z44" s="731"/>
      <c r="AA44" s="731"/>
      <c r="AB44" s="732"/>
      <c r="AC44" s="730">
        <f>IF(AND($K$43&gt;0,$K$44&gt;0),"NG",IF($K44&gt;0,VLOOKUP('こども園 設定値'!$N11,教育単価表,'こども園 設定値'!$AD$3,0)*$K$44,0))</f>
        <v>0</v>
      </c>
      <c r="AD44" s="731"/>
      <c r="AE44" s="731"/>
      <c r="AF44" s="732"/>
    </row>
    <row r="45" spans="1:32" s="541" customFormat="1" ht="20.25" thickTop="1" thickBot="1">
      <c r="A45" s="678"/>
      <c r="B45" s="679"/>
      <c r="C45" s="713" t="s">
        <v>46</v>
      </c>
      <c r="D45" s="714"/>
      <c r="E45" s="714"/>
      <c r="F45" s="714"/>
      <c r="G45" s="714"/>
      <c r="H45" s="714"/>
      <c r="I45" s="714"/>
      <c r="J45" s="714"/>
      <c r="K45" s="715"/>
      <c r="L45" s="716"/>
      <c r="M45" s="717"/>
      <c r="N45" s="718"/>
      <c r="O45" s="718"/>
      <c r="P45" s="718"/>
      <c r="Q45" s="719"/>
      <c r="R45" s="718"/>
      <c r="S45" s="718"/>
      <c r="T45" s="720"/>
      <c r="U45" s="721" t="e">
        <f>SUM(U33:X44)</f>
        <v>#N/A</v>
      </c>
      <c r="V45" s="722"/>
      <c r="W45" s="722"/>
      <c r="X45" s="723"/>
      <c r="Y45" s="721" t="e">
        <f>SUM(Y33:AB44)</f>
        <v>#N/A</v>
      </c>
      <c r="Z45" s="722"/>
      <c r="AA45" s="722"/>
      <c r="AB45" s="723"/>
      <c r="AC45" s="721" t="e">
        <f>SUM(AC33:AF44)</f>
        <v>#N/A</v>
      </c>
      <c r="AD45" s="722"/>
      <c r="AE45" s="722"/>
      <c r="AF45" s="723"/>
    </row>
    <row r="46" spans="1:32" s="541" customFormat="1" ht="51" customHeight="1">
      <c r="A46" s="678"/>
      <c r="B46" s="691" t="s">
        <v>47</v>
      </c>
      <c r="C46" s="693" t="s">
        <v>48</v>
      </c>
      <c r="D46" s="694"/>
      <c r="E46" s="694"/>
      <c r="F46" s="694"/>
      <c r="G46" s="694"/>
      <c r="H46" s="694"/>
      <c r="I46" s="694"/>
      <c r="J46" s="695"/>
      <c r="K46" s="696"/>
      <c r="L46" s="697"/>
      <c r="M46" s="698"/>
      <c r="N46" s="699"/>
      <c r="O46" s="699"/>
      <c r="P46" s="700"/>
      <c r="Q46" s="701"/>
      <c r="R46" s="699"/>
      <c r="S46" s="699"/>
      <c r="T46" s="700"/>
      <c r="U46" s="683">
        <f>-IF($K46="○",VLOOKUP('こども園 設定値'!$N$11,教育単価表,'こども園 設定値'!$AE$3,0),0)</f>
        <v>0</v>
      </c>
      <c r="V46" s="666"/>
      <c r="W46" s="666"/>
      <c r="X46" s="667"/>
      <c r="Y46" s="683">
        <f>-IF($K46="○",VLOOKUP('こども園 設定値'!$N$11,教育単価表,'こども園 設定値'!$AE$3,0),0)</f>
        <v>0</v>
      </c>
      <c r="Z46" s="666"/>
      <c r="AA46" s="666"/>
      <c r="AB46" s="667"/>
      <c r="AC46" s="683">
        <f>-IF($K46="○",VLOOKUP('こども園 設定値'!$N$11,教育単価表,'こども園 設定値'!$AE$3,0),0)</f>
        <v>0</v>
      </c>
      <c r="AD46" s="666"/>
      <c r="AE46" s="666"/>
      <c r="AF46" s="667"/>
    </row>
    <row r="47" spans="1:32" s="541" customFormat="1" ht="33" customHeight="1">
      <c r="A47" s="678"/>
      <c r="B47" s="691"/>
      <c r="C47" s="684" t="s">
        <v>49</v>
      </c>
      <c r="D47" s="684"/>
      <c r="E47" s="684"/>
      <c r="F47" s="684"/>
      <c r="G47" s="684"/>
      <c r="H47" s="684"/>
      <c r="I47" s="684"/>
      <c r="J47" s="684"/>
      <c r="K47" s="685"/>
      <c r="L47" s="686"/>
      <c r="M47" s="687"/>
      <c r="N47" s="687"/>
      <c r="O47" s="687"/>
      <c r="P47" s="687"/>
      <c r="Q47" s="688"/>
      <c r="R47" s="689"/>
      <c r="S47" s="689"/>
      <c r="T47" s="690"/>
      <c r="U47" s="680">
        <f>-IF($K47&gt;0,VLOOKUP('こども園 設定値'!$N$11,教育単価表,'こども園 設定値'!$AF$3,0)*$K$47,0)</f>
        <v>0</v>
      </c>
      <c r="V47" s="681"/>
      <c r="W47" s="681"/>
      <c r="X47" s="682"/>
      <c r="Y47" s="680">
        <f>-IF($K47&gt;0,VLOOKUP('こども園 設定値'!$N$11,教育単価表,'こども園 設定値'!$AF$3,0)*$K$47,0)</f>
        <v>0</v>
      </c>
      <c r="Z47" s="681"/>
      <c r="AA47" s="681"/>
      <c r="AB47" s="682"/>
      <c r="AC47" s="680">
        <f>-IF($K47&gt;0,VLOOKUP('こども園 設定値'!$N$11,教育単価表,'こども園 設定値'!$AF$3,0)*$K$47,0)</f>
        <v>0</v>
      </c>
      <c r="AD47" s="681"/>
      <c r="AE47" s="681"/>
      <c r="AF47" s="682"/>
    </row>
    <row r="48" spans="1:32" s="541" customFormat="1" ht="28.5" customHeight="1" thickBot="1">
      <c r="A48" s="678"/>
      <c r="B48" s="691"/>
      <c r="C48" s="702" t="s">
        <v>50</v>
      </c>
      <c r="D48" s="703"/>
      <c r="E48" s="703"/>
      <c r="F48" s="703"/>
      <c r="G48" s="703"/>
      <c r="H48" s="703"/>
      <c r="I48" s="703"/>
      <c r="J48" s="704"/>
      <c r="K48" s="705"/>
      <c r="L48" s="706"/>
      <c r="M48" s="689"/>
      <c r="N48" s="689"/>
      <c r="O48" s="689"/>
      <c r="P48" s="690"/>
      <c r="Q48" s="688"/>
      <c r="R48" s="689"/>
      <c r="S48" s="689"/>
      <c r="T48" s="690"/>
      <c r="U48" s="680">
        <f>-IF($K48&gt;0,VLOOKUP('こども園 設定値'!$N$12,教育単価表,'こども園 設定値'!$AG$3,0)*$K$48,0)</f>
        <v>0</v>
      </c>
      <c r="V48" s="681"/>
      <c r="W48" s="681"/>
      <c r="X48" s="682"/>
      <c r="Y48" s="680">
        <f>-IF($K48&gt;0,VLOOKUP('こども園 設定値'!$N$12,教育単価表,'こども園 設定値'!$AG$3,0)*$K$48,0)</f>
        <v>0</v>
      </c>
      <c r="Z48" s="681"/>
      <c r="AA48" s="681"/>
      <c r="AB48" s="682"/>
      <c r="AC48" s="680">
        <f>-IF($K48&gt;0,VLOOKUP('こども園 設定値'!$N$12,教育単価表,'こども園 設定値'!$AG$3,0)*$K$48,0)</f>
        <v>0</v>
      </c>
      <c r="AD48" s="681"/>
      <c r="AE48" s="681"/>
      <c r="AF48" s="682"/>
    </row>
    <row r="49" spans="1:32" s="541" customFormat="1" ht="20.25" thickTop="1" thickBot="1">
      <c r="A49" s="678"/>
      <c r="B49" s="692"/>
      <c r="C49" s="707" t="s">
        <v>51</v>
      </c>
      <c r="D49" s="708"/>
      <c r="E49" s="708"/>
      <c r="F49" s="708"/>
      <c r="G49" s="708"/>
      <c r="H49" s="708"/>
      <c r="I49" s="708"/>
      <c r="J49" s="708"/>
      <c r="K49" s="708"/>
      <c r="L49" s="709"/>
      <c r="M49" s="710"/>
      <c r="N49" s="711"/>
      <c r="O49" s="711"/>
      <c r="P49" s="712"/>
      <c r="Q49" s="710"/>
      <c r="R49" s="711"/>
      <c r="S49" s="711"/>
      <c r="T49" s="712"/>
      <c r="U49" s="657">
        <f>SUM(U46:X48)</f>
        <v>0</v>
      </c>
      <c r="V49" s="658"/>
      <c r="W49" s="658"/>
      <c r="X49" s="659"/>
      <c r="Y49" s="657">
        <f>SUM(Y46:AB48)</f>
        <v>0</v>
      </c>
      <c r="Z49" s="658"/>
      <c r="AA49" s="658"/>
      <c r="AB49" s="659"/>
      <c r="AC49" s="657">
        <f>SUM(AC46:AF48)</f>
        <v>0</v>
      </c>
      <c r="AD49" s="658"/>
      <c r="AE49" s="658"/>
      <c r="AF49" s="659"/>
    </row>
    <row r="50" spans="1:32" s="541" customFormat="1">
      <c r="A50" s="678"/>
      <c r="B50" s="662" t="s">
        <v>52</v>
      </c>
      <c r="C50" s="22" t="s">
        <v>53</v>
      </c>
      <c r="D50" s="22"/>
      <c r="E50" s="22"/>
      <c r="F50" s="22"/>
      <c r="G50" s="23"/>
      <c r="H50" s="22"/>
      <c r="I50" s="22"/>
      <c r="J50" s="22"/>
      <c r="K50" s="663"/>
      <c r="L50" s="664"/>
      <c r="M50" s="665">
        <f>IF($K50="A",'こども園 設定値'!AS39,'こども園 設定値'!AS40)</f>
        <v>0</v>
      </c>
      <c r="N50" s="666"/>
      <c r="O50" s="666"/>
      <c r="P50" s="666"/>
      <c r="Q50" s="666"/>
      <c r="R50" s="666"/>
      <c r="S50" s="666"/>
      <c r="T50" s="666"/>
      <c r="U50" s="666"/>
      <c r="V50" s="666"/>
      <c r="W50" s="666"/>
      <c r="X50" s="666"/>
      <c r="Y50" s="666"/>
      <c r="Z50" s="666"/>
      <c r="AA50" s="666"/>
      <c r="AB50" s="666"/>
      <c r="AC50" s="666"/>
      <c r="AD50" s="666"/>
      <c r="AE50" s="666"/>
      <c r="AF50" s="667"/>
    </row>
    <row r="51" spans="1:32" s="541" customFormat="1">
      <c r="A51" s="678"/>
      <c r="B51" s="662"/>
      <c r="C51" s="17" t="s">
        <v>55</v>
      </c>
      <c r="D51" s="16"/>
      <c r="E51" s="16"/>
      <c r="F51" s="16"/>
      <c r="G51" s="18"/>
      <c r="H51" s="16"/>
      <c r="I51" s="16"/>
      <c r="J51" s="24"/>
      <c r="K51" s="668"/>
      <c r="L51" s="669"/>
      <c r="M51" s="670">
        <f>IF($K51="○",IF('こども園 設定値'!O26/SUM($M$32:$AF$32)&lt;10,INT('こども園 設定値'!O26/SUM($M$32:$AF$32)),ROUNDDOWN('こども園 設定値'!O26/SUM($M$32:$AF$32),-1)),0)</f>
        <v>0</v>
      </c>
      <c r="N51" s="671"/>
      <c r="O51" s="671"/>
      <c r="P51" s="671"/>
      <c r="Q51" s="671"/>
      <c r="R51" s="671"/>
      <c r="S51" s="671"/>
      <c r="T51" s="671"/>
      <c r="U51" s="671"/>
      <c r="V51" s="671"/>
      <c r="W51" s="671"/>
      <c r="X51" s="671"/>
      <c r="Y51" s="671"/>
      <c r="Z51" s="671"/>
      <c r="AA51" s="671"/>
      <c r="AB51" s="671"/>
      <c r="AC51" s="671"/>
      <c r="AD51" s="671"/>
      <c r="AE51" s="671"/>
      <c r="AF51" s="672"/>
    </row>
    <row r="52" spans="1:32" s="541" customFormat="1">
      <c r="A52" s="678"/>
      <c r="B52" s="662"/>
      <c r="C52" s="17" t="s">
        <v>57</v>
      </c>
      <c r="D52" s="16"/>
      <c r="E52" s="16"/>
      <c r="F52" s="16"/>
      <c r="G52" s="18"/>
      <c r="H52" s="16"/>
      <c r="I52" s="16"/>
      <c r="J52" s="24"/>
      <c r="K52" s="668"/>
      <c r="L52" s="669"/>
      <c r="M52" s="670">
        <f>IF($K52="○",IF('こども園 設定値'!O27/SUM($M$32:$AF$32)&lt;10,INT('こども園 設定値'!O27/SUM($M$32:$AF$32)),ROUNDDOWN('こども園 設定値'!O27/SUM($M$32:$AF$32),-1)),0)</f>
        <v>0</v>
      </c>
      <c r="N52" s="671"/>
      <c r="O52" s="671"/>
      <c r="P52" s="671"/>
      <c r="Q52" s="671"/>
      <c r="R52" s="671"/>
      <c r="S52" s="671"/>
      <c r="T52" s="671"/>
      <c r="U52" s="671"/>
      <c r="V52" s="671"/>
      <c r="W52" s="671"/>
      <c r="X52" s="671"/>
      <c r="Y52" s="671"/>
      <c r="Z52" s="671"/>
      <c r="AA52" s="671"/>
      <c r="AB52" s="671"/>
      <c r="AC52" s="671"/>
      <c r="AD52" s="671"/>
      <c r="AE52" s="671"/>
      <c r="AF52" s="672"/>
    </row>
    <row r="53" spans="1:32" s="541" customFormat="1" ht="19.5" thickBot="1">
      <c r="A53" s="678"/>
      <c r="B53" s="662"/>
      <c r="C53" s="19" t="s">
        <v>58</v>
      </c>
      <c r="D53" s="20"/>
      <c r="E53" s="20"/>
      <c r="F53" s="20"/>
      <c r="G53" s="21"/>
      <c r="H53" s="20"/>
      <c r="I53" s="20"/>
      <c r="J53" s="25"/>
      <c r="K53" s="668"/>
      <c r="L53" s="669"/>
      <c r="M53" s="673">
        <f>IF($K53="○",IF('こども園 設定値'!O28/SUM($M$32:$AF$32)&lt;10,INT('こども園 設定値'!O28/SUM($M$32:$AF$32)),ROUNDDOWN('こども園 設定値'!O28/SUM($M$32:$AF$32),-1)),0)</f>
        <v>0</v>
      </c>
      <c r="N53" s="674"/>
      <c r="O53" s="674"/>
      <c r="P53" s="674"/>
      <c r="Q53" s="674"/>
      <c r="R53" s="674"/>
      <c r="S53" s="674"/>
      <c r="T53" s="674"/>
      <c r="U53" s="674"/>
      <c r="V53" s="674"/>
      <c r="W53" s="674"/>
      <c r="X53" s="674"/>
      <c r="Y53" s="674"/>
      <c r="Z53" s="674"/>
      <c r="AA53" s="674"/>
      <c r="AB53" s="674"/>
      <c r="AC53" s="674"/>
      <c r="AD53" s="674"/>
      <c r="AE53" s="674"/>
      <c r="AF53" s="675"/>
    </row>
    <row r="54" spans="1:32" s="541" customFormat="1" ht="19.5" thickTop="1">
      <c r="A54" s="678"/>
      <c r="B54" s="662"/>
      <c r="C54" s="7"/>
      <c r="D54" s="7"/>
      <c r="E54" s="7"/>
      <c r="F54" s="7"/>
      <c r="G54" s="26"/>
      <c r="H54" s="7"/>
      <c r="I54" s="7"/>
      <c r="J54" s="7"/>
      <c r="K54" s="676" t="s">
        <v>59</v>
      </c>
      <c r="L54" s="677"/>
      <c r="M54" s="657">
        <f>SUM(M50:AF53)</f>
        <v>0</v>
      </c>
      <c r="N54" s="658"/>
      <c r="O54" s="658"/>
      <c r="P54" s="658"/>
      <c r="Q54" s="658"/>
      <c r="R54" s="658"/>
      <c r="S54" s="658"/>
      <c r="T54" s="658"/>
      <c r="U54" s="658"/>
      <c r="V54" s="658"/>
      <c r="W54" s="658"/>
      <c r="X54" s="658"/>
      <c r="Y54" s="658"/>
      <c r="Z54" s="658"/>
      <c r="AA54" s="658"/>
      <c r="AB54" s="658"/>
      <c r="AC54" s="658"/>
      <c r="AD54" s="658"/>
      <c r="AE54" s="658"/>
      <c r="AF54" s="659"/>
    </row>
    <row r="55" spans="1:32" s="541" customFormat="1">
      <c r="A55" s="660" t="s">
        <v>332</v>
      </c>
      <c r="B55" s="661"/>
      <c r="C55" s="661"/>
      <c r="D55" s="661"/>
      <c r="E55" s="661"/>
      <c r="F55" s="661"/>
      <c r="G55" s="661"/>
      <c r="H55" s="661"/>
      <c r="I55" s="661"/>
      <c r="J55" s="661"/>
      <c r="K55" s="661"/>
      <c r="L55" s="27" t="s">
        <v>61</v>
      </c>
      <c r="M55" s="651"/>
      <c r="N55" s="652"/>
      <c r="O55" s="652"/>
      <c r="P55" s="653"/>
      <c r="Q55" s="651"/>
      <c r="R55" s="652"/>
      <c r="S55" s="652"/>
      <c r="T55" s="653"/>
      <c r="U55" s="654" t="e">
        <f>U45+U49+$M$54</f>
        <v>#N/A</v>
      </c>
      <c r="V55" s="655"/>
      <c r="W55" s="655"/>
      <c r="X55" s="656"/>
      <c r="Y55" s="654" t="e">
        <f>Y45+Y49+$M$54</f>
        <v>#N/A</v>
      </c>
      <c r="Z55" s="655"/>
      <c r="AA55" s="655"/>
      <c r="AB55" s="656"/>
      <c r="AC55" s="654" t="e">
        <f>AC45+AC49+$M$54</f>
        <v>#N/A</v>
      </c>
      <c r="AD55" s="655"/>
      <c r="AE55" s="655"/>
      <c r="AF55" s="656"/>
    </row>
    <row r="56" spans="1:32" s="541" customFormat="1">
      <c r="A56" s="648" t="s">
        <v>62</v>
      </c>
      <c r="B56" s="649"/>
      <c r="C56" s="649"/>
      <c r="D56" s="649"/>
      <c r="E56" s="649"/>
      <c r="F56" s="649"/>
      <c r="G56" s="649"/>
      <c r="H56" s="649"/>
      <c r="I56" s="649"/>
      <c r="J56" s="649"/>
      <c r="K56" s="649"/>
      <c r="L56" s="650"/>
      <c r="M56" s="651"/>
      <c r="N56" s="652"/>
      <c r="O56" s="652"/>
      <c r="P56" s="653"/>
      <c r="Q56" s="651"/>
      <c r="R56" s="652"/>
      <c r="S56" s="652"/>
      <c r="T56" s="653"/>
      <c r="U56" s="654" t="e">
        <f>U55*U32</f>
        <v>#N/A</v>
      </c>
      <c r="V56" s="655"/>
      <c r="W56" s="655"/>
      <c r="X56" s="656"/>
      <c r="Y56" s="654" t="e">
        <f>Y55*Y32</f>
        <v>#N/A</v>
      </c>
      <c r="Z56" s="655"/>
      <c r="AA56" s="655"/>
      <c r="AB56" s="656"/>
      <c r="AC56" s="654" t="e">
        <f>AC55*AC32</f>
        <v>#N/A</v>
      </c>
      <c r="AD56" s="655"/>
      <c r="AE56" s="655"/>
      <c r="AF56" s="656"/>
    </row>
    <row r="57" spans="1:32" s="541" customFormat="1">
      <c r="A57" s="633" t="s">
        <v>63</v>
      </c>
      <c r="B57" s="634"/>
      <c r="C57" s="634"/>
      <c r="D57" s="634"/>
      <c r="E57" s="634"/>
      <c r="F57" s="634"/>
      <c r="G57" s="634"/>
      <c r="H57" s="634"/>
      <c r="I57" s="634"/>
      <c r="J57" s="634"/>
      <c r="K57" s="634"/>
      <c r="L57" s="635"/>
      <c r="M57" s="636" t="e">
        <f>M58+M59</f>
        <v>#N/A</v>
      </c>
      <c r="N57" s="637"/>
      <c r="O57" s="637"/>
      <c r="P57" s="637"/>
      <c r="Q57" s="637"/>
      <c r="R57" s="637"/>
      <c r="S57" s="637"/>
      <c r="T57" s="637"/>
      <c r="U57" s="637"/>
      <c r="V57" s="637"/>
      <c r="W57" s="637"/>
      <c r="X57" s="637"/>
      <c r="Y57" s="637"/>
      <c r="Z57" s="637"/>
      <c r="AA57" s="637"/>
      <c r="AB57" s="637"/>
      <c r="AC57" s="637"/>
      <c r="AD57" s="637"/>
      <c r="AE57" s="637"/>
      <c r="AF57" s="638"/>
    </row>
    <row r="58" spans="1:32" s="541" customFormat="1">
      <c r="A58" s="28"/>
      <c r="B58" s="639" t="s">
        <v>344</v>
      </c>
      <c r="C58" s="640"/>
      <c r="D58" s="640"/>
      <c r="E58" s="640"/>
      <c r="F58" s="640"/>
      <c r="G58" s="640"/>
      <c r="H58" s="640"/>
      <c r="I58" s="640"/>
      <c r="J58" s="640"/>
      <c r="K58" s="640"/>
      <c r="L58" s="641"/>
      <c r="M58" s="642" t="e">
        <f>(SUM(M56:AF56))*L21*G21</f>
        <v>#N/A</v>
      </c>
      <c r="N58" s="643"/>
      <c r="O58" s="643"/>
      <c r="P58" s="643"/>
      <c r="Q58" s="643"/>
      <c r="R58" s="643"/>
      <c r="S58" s="643"/>
      <c r="T58" s="643"/>
      <c r="U58" s="643"/>
      <c r="V58" s="643"/>
      <c r="W58" s="643"/>
      <c r="X58" s="643"/>
      <c r="Y58" s="643"/>
      <c r="Z58" s="643"/>
      <c r="AA58" s="643"/>
      <c r="AB58" s="643"/>
      <c r="AC58" s="643"/>
      <c r="AD58" s="643"/>
      <c r="AE58" s="643"/>
      <c r="AF58" s="644"/>
    </row>
    <row r="59" spans="1:32" s="541" customFormat="1">
      <c r="A59" s="29"/>
      <c r="B59" s="645" t="s">
        <v>345</v>
      </c>
      <c r="C59" s="646"/>
      <c r="D59" s="646"/>
      <c r="E59" s="646"/>
      <c r="F59" s="646"/>
      <c r="G59" s="646"/>
      <c r="H59" s="646"/>
      <c r="I59" s="646"/>
      <c r="J59" s="646"/>
      <c r="K59" s="646"/>
      <c r="L59" s="647"/>
      <c r="M59" s="636" t="e">
        <f>SUM(M61:AF62)</f>
        <v>#N/A</v>
      </c>
      <c r="N59" s="637"/>
      <c r="O59" s="637"/>
      <c r="P59" s="637"/>
      <c r="Q59" s="637"/>
      <c r="R59" s="637"/>
      <c r="S59" s="637"/>
      <c r="T59" s="637"/>
      <c r="U59" s="637"/>
      <c r="V59" s="637"/>
      <c r="W59" s="637"/>
      <c r="X59" s="637"/>
      <c r="Y59" s="637"/>
      <c r="Z59" s="637"/>
      <c r="AA59" s="637"/>
      <c r="AB59" s="637"/>
      <c r="AC59" s="637"/>
      <c r="AD59" s="637"/>
      <c r="AE59" s="637"/>
      <c r="AF59" s="638"/>
    </row>
    <row r="60" spans="1:32" s="539" customFormat="1" hidden="1" outlineLevel="1">
      <c r="A60" s="28"/>
      <c r="B60" s="553"/>
      <c r="C60" s="629"/>
      <c r="D60" s="630"/>
      <c r="E60" s="630"/>
      <c r="F60" s="630"/>
      <c r="G60" s="630"/>
      <c r="H60" s="630"/>
      <c r="I60" s="630"/>
      <c r="J60" s="630"/>
      <c r="K60" s="630"/>
      <c r="L60" s="631"/>
      <c r="M60" s="632"/>
      <c r="N60" s="632"/>
      <c r="O60" s="632"/>
      <c r="P60" s="632"/>
      <c r="Q60" s="632"/>
      <c r="R60" s="632"/>
      <c r="S60" s="632"/>
      <c r="T60" s="632"/>
      <c r="U60" s="632"/>
      <c r="V60" s="632"/>
      <c r="W60" s="632"/>
      <c r="X60" s="632"/>
      <c r="Y60" s="632"/>
      <c r="Z60" s="632"/>
      <c r="AA60" s="632"/>
      <c r="AB60" s="632"/>
      <c r="AC60" s="632"/>
      <c r="AD60" s="632"/>
      <c r="AE60" s="632"/>
      <c r="AF60" s="632"/>
    </row>
    <row r="61" spans="1:32" s="541" customFormat="1" collapsed="1">
      <c r="A61" s="29"/>
      <c r="B61" s="554"/>
      <c r="C61" s="826" t="s">
        <v>506</v>
      </c>
      <c r="D61" s="827"/>
      <c r="E61" s="827"/>
      <c r="F61" s="827"/>
      <c r="G61" s="827"/>
      <c r="H61" s="827"/>
      <c r="I61" s="827"/>
      <c r="J61" s="827"/>
      <c r="K61" s="827"/>
      <c r="L61" s="828"/>
      <c r="M61" s="832" t="e">
        <f>(SUM(M56:AF56))*G21*Q21</f>
        <v>#N/A</v>
      </c>
      <c r="N61" s="833"/>
      <c r="O61" s="833"/>
      <c r="P61" s="833"/>
      <c r="Q61" s="833"/>
      <c r="R61" s="833"/>
      <c r="S61" s="833"/>
      <c r="T61" s="833"/>
      <c r="U61" s="833"/>
      <c r="V61" s="833"/>
      <c r="W61" s="833"/>
      <c r="X61" s="833"/>
      <c r="Y61" s="833"/>
      <c r="Z61" s="833"/>
      <c r="AA61" s="833"/>
      <c r="AB61" s="833"/>
      <c r="AC61" s="833"/>
      <c r="AD61" s="833"/>
      <c r="AE61" s="833"/>
      <c r="AF61" s="834"/>
    </row>
    <row r="62" spans="1:32" s="541" customFormat="1">
      <c r="A62" s="550"/>
      <c r="B62" s="555"/>
      <c r="C62" s="829" t="s">
        <v>507</v>
      </c>
      <c r="D62" s="830"/>
      <c r="E62" s="830"/>
      <c r="F62" s="830"/>
      <c r="G62" s="830"/>
      <c r="H62" s="830"/>
      <c r="I62" s="830"/>
      <c r="J62" s="830"/>
      <c r="K62" s="830"/>
      <c r="L62" s="831"/>
      <c r="M62" s="835" t="e">
        <f>'こども園 設定値'!BA37*$G$21</f>
        <v>#N/A</v>
      </c>
      <c r="N62" s="836"/>
      <c r="O62" s="836"/>
      <c r="P62" s="836"/>
      <c r="Q62" s="836"/>
      <c r="R62" s="836"/>
      <c r="S62" s="836"/>
      <c r="T62" s="836"/>
      <c r="U62" s="836"/>
      <c r="V62" s="836"/>
      <c r="W62" s="836"/>
      <c r="X62" s="836"/>
      <c r="Y62" s="836"/>
      <c r="Z62" s="836"/>
      <c r="AA62" s="836"/>
      <c r="AB62" s="836"/>
      <c r="AC62" s="836"/>
      <c r="AD62" s="836"/>
      <c r="AE62" s="836"/>
      <c r="AF62" s="837"/>
    </row>
    <row r="63" spans="1:32" s="541" customFormat="1"/>
  </sheetData>
  <sheetProtection algorithmName="SHA-512" hashValue="yhTckl3pbJ0QNPgsQqCbU6DbiakvC52F/ogI4Bj5tNWQ0VUlHwahMDXkNuM8QuuVvc2BHtb0LoAXwAtaVo5k/g==" saltValue="McxPxQQg357AXxV4SixRXg==" spinCount="100000" sheet="1" selectLockedCells="1"/>
  <mergeCells count="203">
    <mergeCell ref="B2:M4"/>
    <mergeCell ref="C61:L61"/>
    <mergeCell ref="C62:L62"/>
    <mergeCell ref="M61:AF61"/>
    <mergeCell ref="M62:AF62"/>
    <mergeCell ref="K37:L37"/>
    <mergeCell ref="U37:X37"/>
    <mergeCell ref="Y37:AB37"/>
    <mergeCell ref="AC37:AF37"/>
    <mergeCell ref="A10:AF10"/>
    <mergeCell ref="B16:F16"/>
    <mergeCell ref="G16:K16"/>
    <mergeCell ref="L16:P16"/>
    <mergeCell ref="Q16:U16"/>
    <mergeCell ref="V16:Z16"/>
    <mergeCell ref="AA16:AE16"/>
    <mergeCell ref="R5:U6"/>
    <mergeCell ref="V5:AF6"/>
    <mergeCell ref="R7:U7"/>
    <mergeCell ref="V7:AF7"/>
    <mergeCell ref="R8:U8"/>
    <mergeCell ref="V8:AF8"/>
    <mergeCell ref="G23:K23"/>
    <mergeCell ref="L23:P23"/>
    <mergeCell ref="S1:T1"/>
    <mergeCell ref="AA1:AF1"/>
    <mergeCell ref="R2:U2"/>
    <mergeCell ref="V2:X2"/>
    <mergeCell ref="Y2:AC2"/>
    <mergeCell ref="AD2:AF2"/>
    <mergeCell ref="R3:U3"/>
    <mergeCell ref="V3:AF3"/>
    <mergeCell ref="R4:U4"/>
    <mergeCell ref="V4:AF4"/>
    <mergeCell ref="Q23:U23"/>
    <mergeCell ref="V23:Z23"/>
    <mergeCell ref="G24:K24"/>
    <mergeCell ref="L24:P24"/>
    <mergeCell ref="Q24:U24"/>
    <mergeCell ref="V24:Z24"/>
    <mergeCell ref="G19:K20"/>
    <mergeCell ref="L19:P20"/>
    <mergeCell ref="Q19:U20"/>
    <mergeCell ref="V20:Z20"/>
    <mergeCell ref="G21:K21"/>
    <mergeCell ref="L21:P21"/>
    <mergeCell ref="Q21:U21"/>
    <mergeCell ref="V21:Z21"/>
    <mergeCell ref="A26:L26"/>
    <mergeCell ref="M26:AF26"/>
    <mergeCell ref="A27:L27"/>
    <mergeCell ref="M27:AF27"/>
    <mergeCell ref="A29:J31"/>
    <mergeCell ref="K29:L31"/>
    <mergeCell ref="M29:AF30"/>
    <mergeCell ref="M31:P31"/>
    <mergeCell ref="Q31:T31"/>
    <mergeCell ref="U31:X31"/>
    <mergeCell ref="Y31:AB31"/>
    <mergeCell ref="AC31:AF31"/>
    <mergeCell ref="A32:J32"/>
    <mergeCell ref="K32:L32"/>
    <mergeCell ref="M32:P32"/>
    <mergeCell ref="Q32:T32"/>
    <mergeCell ref="U32:X32"/>
    <mergeCell ref="Y32:AB32"/>
    <mergeCell ref="AC32:AF32"/>
    <mergeCell ref="Y35:AB35"/>
    <mergeCell ref="AC35:AF35"/>
    <mergeCell ref="C33:J33"/>
    <mergeCell ref="K36:L36"/>
    <mergeCell ref="M36:P36"/>
    <mergeCell ref="Q36:T36"/>
    <mergeCell ref="U36:X36"/>
    <mergeCell ref="Y36:AB36"/>
    <mergeCell ref="AC36:AF36"/>
    <mergeCell ref="Y33:AB33"/>
    <mergeCell ref="AC33:AF33"/>
    <mergeCell ref="K34:L34"/>
    <mergeCell ref="M34:P34"/>
    <mergeCell ref="Q34:T34"/>
    <mergeCell ref="U34:X34"/>
    <mergeCell ref="Y34:AB34"/>
    <mergeCell ref="AC34:AF34"/>
    <mergeCell ref="K33:L33"/>
    <mergeCell ref="M33:P33"/>
    <mergeCell ref="Q33:T33"/>
    <mergeCell ref="U33:X33"/>
    <mergeCell ref="K35:L35"/>
    <mergeCell ref="M35:P35"/>
    <mergeCell ref="Q35:T35"/>
    <mergeCell ref="U35:X35"/>
    <mergeCell ref="AC38:AF38"/>
    <mergeCell ref="C39:J39"/>
    <mergeCell ref="K39:L39"/>
    <mergeCell ref="M39:P39"/>
    <mergeCell ref="Q39:T39"/>
    <mergeCell ref="U39:X39"/>
    <mergeCell ref="Y39:AB39"/>
    <mergeCell ref="AC39:AF39"/>
    <mergeCell ref="C38:J38"/>
    <mergeCell ref="K38:L38"/>
    <mergeCell ref="M38:P38"/>
    <mergeCell ref="Q38:T38"/>
    <mergeCell ref="U38:X38"/>
    <mergeCell ref="Y38:AB38"/>
    <mergeCell ref="K41:L41"/>
    <mergeCell ref="M41:P41"/>
    <mergeCell ref="Q41:T41"/>
    <mergeCell ref="U41:X41"/>
    <mergeCell ref="Y41:AB41"/>
    <mergeCell ref="AC41:AF41"/>
    <mergeCell ref="K40:L40"/>
    <mergeCell ref="M40:P40"/>
    <mergeCell ref="Q40:T40"/>
    <mergeCell ref="U40:X40"/>
    <mergeCell ref="Y40:AB40"/>
    <mergeCell ref="AC40:AF40"/>
    <mergeCell ref="K43:L43"/>
    <mergeCell ref="M43:P43"/>
    <mergeCell ref="Q43:T43"/>
    <mergeCell ref="U43:X43"/>
    <mergeCell ref="Y43:AB43"/>
    <mergeCell ref="AC43:AF43"/>
    <mergeCell ref="K42:L42"/>
    <mergeCell ref="M42:P42"/>
    <mergeCell ref="Q42:T42"/>
    <mergeCell ref="U42:X42"/>
    <mergeCell ref="Y42:AB42"/>
    <mergeCell ref="AC42:AF42"/>
    <mergeCell ref="C45:L45"/>
    <mergeCell ref="M45:P45"/>
    <mergeCell ref="Q45:T45"/>
    <mergeCell ref="U45:X45"/>
    <mergeCell ref="Y45:AB45"/>
    <mergeCell ref="AC45:AF45"/>
    <mergeCell ref="K44:L44"/>
    <mergeCell ref="M44:P44"/>
    <mergeCell ref="Q44:T44"/>
    <mergeCell ref="U44:X44"/>
    <mergeCell ref="Y44:AB44"/>
    <mergeCell ref="AC44:AF44"/>
    <mergeCell ref="B46:B49"/>
    <mergeCell ref="C46:J46"/>
    <mergeCell ref="K46:L46"/>
    <mergeCell ref="M46:P46"/>
    <mergeCell ref="Q46:T46"/>
    <mergeCell ref="U46:X46"/>
    <mergeCell ref="C48:J48"/>
    <mergeCell ref="K48:L48"/>
    <mergeCell ref="M48:P48"/>
    <mergeCell ref="Q48:T48"/>
    <mergeCell ref="C49:L49"/>
    <mergeCell ref="M49:P49"/>
    <mergeCell ref="Q49:T49"/>
    <mergeCell ref="U49:X49"/>
    <mergeCell ref="Y46:AB46"/>
    <mergeCell ref="AC46:AF46"/>
    <mergeCell ref="C47:J47"/>
    <mergeCell ref="K47:L47"/>
    <mergeCell ref="M47:P47"/>
    <mergeCell ref="Q47:T47"/>
    <mergeCell ref="U47:X47"/>
    <mergeCell ref="Y47:AB47"/>
    <mergeCell ref="AC47:AF47"/>
    <mergeCell ref="M54:AF54"/>
    <mergeCell ref="A55:K55"/>
    <mergeCell ref="M55:P55"/>
    <mergeCell ref="Q55:T55"/>
    <mergeCell ref="U55:X55"/>
    <mergeCell ref="Y55:AB55"/>
    <mergeCell ref="AC55:AF55"/>
    <mergeCell ref="B50:B54"/>
    <mergeCell ref="K50:L50"/>
    <mergeCell ref="M50:AF50"/>
    <mergeCell ref="K51:L51"/>
    <mergeCell ref="M51:AF51"/>
    <mergeCell ref="K52:L52"/>
    <mergeCell ref="M52:AF52"/>
    <mergeCell ref="K53:L53"/>
    <mergeCell ref="M53:AF53"/>
    <mergeCell ref="K54:L54"/>
    <mergeCell ref="A33:A54"/>
    <mergeCell ref="B33:B45"/>
    <mergeCell ref="Y49:AB49"/>
    <mergeCell ref="AC49:AF49"/>
    <mergeCell ref="U48:X48"/>
    <mergeCell ref="Y48:AB48"/>
    <mergeCell ref="AC48:AF48"/>
    <mergeCell ref="C60:L60"/>
    <mergeCell ref="M60:AF60"/>
    <mergeCell ref="A57:L57"/>
    <mergeCell ref="M57:AF57"/>
    <mergeCell ref="B58:L58"/>
    <mergeCell ref="M58:AF58"/>
    <mergeCell ref="B59:L59"/>
    <mergeCell ref="M59:AF59"/>
    <mergeCell ref="A56:L56"/>
    <mergeCell ref="M56:P56"/>
    <mergeCell ref="Q56:T56"/>
    <mergeCell ref="U56:X56"/>
    <mergeCell ref="Y56:AB56"/>
    <mergeCell ref="AC56:AF56"/>
  </mergeCells>
  <phoneticPr fontId="1"/>
  <conditionalFormatting sqref="G16:K16 Q16:U16 G21:K21 V21:Z21 U32:AF32 K46:L48 K50:L53">
    <cfRule type="containsBlanks" dxfId="164" priority="10">
      <formula>LEN(TRIM(G16))=0</formula>
    </cfRule>
  </conditionalFormatting>
  <conditionalFormatting sqref="K33:L44">
    <cfRule type="containsBlanks" dxfId="163" priority="5">
      <formula>LEN(TRIM(K33))=0</formula>
    </cfRule>
  </conditionalFormatting>
  <conditionalFormatting sqref="U38:X39">
    <cfRule type="expression" dxfId="162" priority="9">
      <formula>$U$38:$X$39="NG"</formula>
    </cfRule>
  </conditionalFormatting>
  <conditionalFormatting sqref="U43:AF44">
    <cfRule type="expression" dxfId="161" priority="1">
      <formula>$U$43:$AF$44="NG"</formula>
    </cfRule>
  </conditionalFormatting>
  <dataValidations count="10">
    <dataValidation type="list" allowBlank="1" showInputMessage="1" showErrorMessage="1" sqref="G24:K24" xr:uid="{00000000-0002-0000-0000-000002000000}">
      <formula1>"あり,なし"</formula1>
    </dataValidation>
    <dataValidation type="decimal" allowBlank="1" showInputMessage="1" showErrorMessage="1" error="０～８の値を入力してください。" prompt="加配人数を入力してください。加算の適用がない場合は空欄にしてください。_x000a_" sqref="K41:L41" xr:uid="{00000000-0002-0000-0000-000003000000}">
      <formula1>0</formula1>
      <formula2>8</formula2>
    </dataValidation>
    <dataValidation type="list" allowBlank="1" showInputMessage="1" showErrorMessage="1" sqref="K50:L50" xr:uid="{00000000-0002-0000-0000-000004000000}">
      <formula1>"A,B,―"</formula1>
    </dataValidation>
    <dataValidation type="list" allowBlank="1" showInputMessage="1" showErrorMessage="1" sqref="K46:L46 K51:L51 K42:L42 K33:L40" xr:uid="{00000000-0002-0000-0000-000005000000}">
      <formula1>"○,―"</formula1>
    </dataValidation>
    <dataValidation type="list" allowBlank="1" showInputMessage="1" showErrorMessage="1" sqref="V21:Z21" xr:uid="{00000000-0002-0000-0000-000006000000}">
      <formula1>"○,×"</formula1>
    </dataValidation>
    <dataValidation type="whole" operator="greaterThanOrEqual" allowBlank="1" showInputMessage="1" showErrorMessage="1" prompt="該当人数を入力してください。" sqref="K48:L48" xr:uid="{00000000-0002-0000-0000-000007000000}">
      <formula1>0</formula1>
    </dataValidation>
    <dataValidation type="whole" allowBlank="1" showInputMessage="1" showErrorMessage="1" prompt="週あたり実施回数を入力してください。" sqref="K43:L44" xr:uid="{00000000-0002-0000-0000-000008000000}">
      <formula1>0</formula1>
      <formula2>7</formula2>
    </dataValidation>
    <dataValidation type="list" allowBlank="1" showInputMessage="1" showErrorMessage="1" sqref="K52:L53" xr:uid="{00000000-0002-0000-0000-000009000000}">
      <formula1>"○,－"</formula1>
    </dataValidation>
    <dataValidation type="whole" operator="greaterThanOrEqual" allowBlank="1" showInputMessage="1" showErrorMessage="1" prompt="下回る人数を入力してください。_x000a_" sqref="K47:L47" xr:uid="{FCA33A73-EB1D-42D5-B795-E32E22DE5E1D}">
      <formula1>0</formula1>
    </dataValidation>
    <dataValidation type="list" allowBlank="1" showInputMessage="1" showErrorMessage="1" sqref="G21:K21" xr:uid="{C6C6A6F1-5F17-4938-9D62-2F20F0CBCDA6}">
      <formula1>教育実施月数</formula1>
    </dataValidation>
  </dataValidations>
  <pageMargins left="0.25" right="0.25" top="0.75" bottom="0.75" header="0.3" footer="0.3"/>
  <pageSetup paperSize="9" scale="66" orientation="portrait" r:id="rId1"/>
  <rowBreaks count="1" manualBreakCount="1">
    <brk id="28"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4C58EF3F-86DC-40BB-AB54-BBF707A71CA3}">
          <x14:formula1>
            <xm:f>'こども園 設定値'!$G$11:$G$22</xm:f>
          </x14:formula1>
          <xm:sqref>AL14</xm:sqref>
        </x14:dataValidation>
        <x14:dataValidation type="list" allowBlank="1" showInputMessage="1" showErrorMessage="1" xr:uid="{00000000-0002-0000-0000-000001000000}">
          <x14:formula1>
            <xm:f>'こども園 設定値'!$J$18:$J$19</xm:f>
          </x14:formula1>
          <xm:sqref>L24:P24</xm:sqref>
        </x14:dataValidation>
        <x14:dataValidation type="list" allowBlank="1" showInputMessage="1" showErrorMessage="1" xr:uid="{00000000-0002-0000-0000-000000000000}">
          <x14:formula1>
            <xm:f>'こども園 設定値'!$N$18:$N$22</xm:f>
          </x14:formula1>
          <xm:sqref>Q24:U24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5661A-BFC6-4BD6-8ADB-B4F58C5C347D}">
  <dimension ref="A1:K32"/>
  <sheetViews>
    <sheetView zoomScale="115" zoomScaleNormal="115" workbookViewId="0">
      <selection activeCell="G17" sqref="G17:K17"/>
    </sheetView>
  </sheetViews>
  <sheetFormatPr defaultRowHeight="13.5"/>
  <cols>
    <col min="1" max="1" width="31.125" style="562" customWidth="1"/>
    <col min="2" max="2" width="25.5" style="562" customWidth="1"/>
    <col min="3" max="3" width="3.125" style="562" customWidth="1"/>
    <col min="4" max="4" width="16.25" style="562" customWidth="1"/>
    <col min="5" max="5" width="13.75" style="562" customWidth="1"/>
    <col min="6" max="6" width="15.875" style="562" customWidth="1"/>
    <col min="7" max="7" width="16.25" style="562" customWidth="1"/>
    <col min="8" max="8" width="31.75" style="562" customWidth="1"/>
    <col min="9" max="9" width="35.5" style="562" customWidth="1"/>
    <col min="10" max="10" width="28.375" style="562" customWidth="1"/>
    <col min="11" max="11" width="28.75" style="562" customWidth="1"/>
    <col min="12" max="16384" width="9" style="562"/>
  </cols>
  <sheetData>
    <row r="1" spans="1:11" ht="25.5">
      <c r="A1" s="561" t="s">
        <v>658</v>
      </c>
      <c r="D1" s="563" t="s">
        <v>659</v>
      </c>
      <c r="E1" s="564" t="s">
        <v>660</v>
      </c>
      <c r="F1" s="564"/>
      <c r="G1" s="564"/>
      <c r="H1" s="591" t="s">
        <v>661</v>
      </c>
      <c r="I1" s="562" t="s">
        <v>660</v>
      </c>
      <c r="J1" s="591" t="s">
        <v>662</v>
      </c>
      <c r="K1" s="562" t="s">
        <v>660</v>
      </c>
    </row>
    <row r="2" spans="1:11" ht="24">
      <c r="A2" s="565" t="s">
        <v>663</v>
      </c>
      <c r="D2" s="566" t="s">
        <v>664</v>
      </c>
      <c r="E2" s="567"/>
      <c r="F2" s="566" t="s">
        <v>665</v>
      </c>
      <c r="G2" s="568"/>
      <c r="H2" s="569" t="s">
        <v>666</v>
      </c>
      <c r="I2" s="570"/>
      <c r="J2" s="566" t="s">
        <v>667</v>
      </c>
      <c r="K2" s="570"/>
    </row>
    <row r="3" spans="1:11" ht="25.5">
      <c r="A3" s="561"/>
      <c r="D3" s="571" t="s">
        <v>668</v>
      </c>
      <c r="E3" s="567"/>
      <c r="F3" s="571" t="s">
        <v>669</v>
      </c>
      <c r="G3" s="572"/>
      <c r="H3" s="569" t="s">
        <v>670</v>
      </c>
      <c r="I3" s="570"/>
      <c r="J3" s="566" t="s">
        <v>670</v>
      </c>
      <c r="K3" s="570"/>
    </row>
    <row r="4" spans="1:11" ht="21">
      <c r="D4" s="573" t="s">
        <v>671</v>
      </c>
      <c r="E4" s="574"/>
      <c r="F4" s="573" t="s">
        <v>672</v>
      </c>
      <c r="G4" s="572"/>
      <c r="H4" s="575"/>
      <c r="I4" s="564"/>
      <c r="J4" s="569" t="s">
        <v>673</v>
      </c>
      <c r="K4" s="576"/>
    </row>
    <row r="5" spans="1:11" ht="21">
      <c r="D5" s="577"/>
      <c r="E5" s="578"/>
      <c r="F5" s="577"/>
      <c r="G5" s="579"/>
      <c r="H5" s="575"/>
      <c r="I5" s="564"/>
      <c r="J5" s="580" t="s">
        <v>674</v>
      </c>
      <c r="K5" s="570"/>
    </row>
    <row r="6" spans="1:11" ht="14.25">
      <c r="A6" s="581" t="s">
        <v>675</v>
      </c>
      <c r="B6" s="582">
        <f>'積算表（教育）'!G16</f>
        <v>0</v>
      </c>
      <c r="D6" s="576" t="s">
        <v>675</v>
      </c>
      <c r="E6" s="570"/>
      <c r="F6" s="577"/>
      <c r="G6" s="579"/>
      <c r="H6" s="576" t="s">
        <v>675</v>
      </c>
      <c r="I6" s="570"/>
      <c r="J6" s="576" t="s">
        <v>675</v>
      </c>
      <c r="K6" s="570"/>
    </row>
    <row r="7" spans="1:11" ht="18.75" customHeight="1">
      <c r="A7" s="576" t="s">
        <v>676</v>
      </c>
      <c r="B7" s="570"/>
      <c r="D7" s="576"/>
      <c r="E7" s="570"/>
      <c r="F7" s="583"/>
      <c r="G7" s="579"/>
      <c r="H7" s="576"/>
      <c r="I7" s="570"/>
      <c r="J7" s="576"/>
      <c r="K7" s="570"/>
    </row>
    <row r="8" spans="1:11" ht="14.25">
      <c r="A8" s="576" t="s">
        <v>670</v>
      </c>
      <c r="B8" s="570"/>
      <c r="D8" s="576"/>
      <c r="E8" s="570"/>
      <c r="F8" s="577"/>
      <c r="G8" s="579"/>
      <c r="H8" s="576"/>
      <c r="I8" s="570"/>
      <c r="J8" s="576"/>
      <c r="K8" s="570"/>
    </row>
    <row r="9" spans="1:11" ht="18.75" customHeight="1">
      <c r="A9" s="581" t="s">
        <v>677</v>
      </c>
      <c r="B9" s="582">
        <f>'積算表（教育）'!G21</f>
        <v>12</v>
      </c>
      <c r="D9" s="576" t="s">
        <v>677</v>
      </c>
      <c r="E9" s="570"/>
      <c r="F9" s="564"/>
      <c r="G9" s="564"/>
      <c r="H9" s="576" t="s">
        <v>677</v>
      </c>
      <c r="I9" s="570"/>
      <c r="J9" s="576" t="s">
        <v>677</v>
      </c>
      <c r="K9" s="570"/>
    </row>
    <row r="10" spans="1:11" ht="18.75" customHeight="1">
      <c r="A10" s="581" t="s">
        <v>678</v>
      </c>
      <c r="B10" s="582">
        <f>'積算表（教育）'!L21</f>
        <v>2</v>
      </c>
      <c r="D10" s="576" t="s">
        <v>678</v>
      </c>
      <c r="E10" s="570"/>
      <c r="F10" s="564"/>
      <c r="G10" s="564"/>
      <c r="H10" s="576" t="s">
        <v>678</v>
      </c>
      <c r="I10" s="570"/>
      <c r="J10" s="576" t="s">
        <v>678</v>
      </c>
      <c r="K10" s="570"/>
    </row>
    <row r="11" spans="1:11" ht="18.75" customHeight="1">
      <c r="A11" s="581" t="s">
        <v>679</v>
      </c>
      <c r="B11" s="582">
        <f>'積算表（教育）'!Q21</f>
        <v>6</v>
      </c>
      <c r="D11" s="576" t="s">
        <v>679</v>
      </c>
      <c r="E11" s="570"/>
      <c r="F11" s="564"/>
      <c r="G11" s="564"/>
      <c r="H11" s="576" t="s">
        <v>679</v>
      </c>
      <c r="I11" s="570"/>
      <c r="J11" s="576" t="s">
        <v>679</v>
      </c>
      <c r="K11" s="570"/>
    </row>
    <row r="12" spans="1:11" ht="18.75" customHeight="1">
      <c r="A12" s="581" t="s">
        <v>680</v>
      </c>
      <c r="B12" s="584" t="str">
        <f>'積算表（教育）'!V21</f>
        <v>○</v>
      </c>
      <c r="D12" s="576" t="s">
        <v>680</v>
      </c>
      <c r="E12" s="570"/>
      <c r="F12" s="564"/>
      <c r="G12" s="564"/>
      <c r="H12" s="576" t="s">
        <v>680</v>
      </c>
      <c r="I12" s="570"/>
      <c r="J12" s="576" t="s">
        <v>680</v>
      </c>
      <c r="K12" s="570"/>
    </row>
    <row r="13" spans="1:11">
      <c r="D13" s="564"/>
      <c r="E13" s="564"/>
      <c r="F13" s="564"/>
      <c r="G13" s="564"/>
    </row>
    <row r="14" spans="1:11">
      <c r="A14" s="585" t="s">
        <v>691</v>
      </c>
      <c r="D14" s="586" t="s">
        <v>681</v>
      </c>
      <c r="E14" s="564"/>
      <c r="F14" s="564"/>
      <c r="G14" s="564"/>
      <c r="H14" s="585" t="s">
        <v>681</v>
      </c>
      <c r="J14" s="585" t="s">
        <v>681</v>
      </c>
    </row>
    <row r="15" spans="1:11" ht="54">
      <c r="A15" s="587" t="s">
        <v>682</v>
      </c>
      <c r="B15" s="588" t="e">
        <f>I15+K15</f>
        <v>#N/A</v>
      </c>
      <c r="D15" s="589" t="s">
        <v>682</v>
      </c>
      <c r="E15" s="590"/>
      <c r="F15" s="564"/>
      <c r="G15" s="564"/>
      <c r="H15" s="593" t="s">
        <v>682</v>
      </c>
      <c r="I15" s="588" t="e">
        <f>'積算表（教育）'!M26</f>
        <v>#N/A</v>
      </c>
      <c r="J15" s="593" t="s">
        <v>682</v>
      </c>
      <c r="K15" s="588" t="e">
        <f>'積算表（保育）'!M27</f>
        <v>#N/A</v>
      </c>
    </row>
    <row r="16" spans="1:11" ht="40.5">
      <c r="A16" s="587" t="s">
        <v>683</v>
      </c>
      <c r="B16" s="588" t="e">
        <f>I15+K16</f>
        <v>#N/A</v>
      </c>
      <c r="D16" s="589" t="s">
        <v>683</v>
      </c>
      <c r="E16" s="590"/>
      <c r="F16" s="564"/>
      <c r="G16" s="564"/>
      <c r="H16" s="589" t="s">
        <v>683</v>
      </c>
      <c r="I16" s="590"/>
      <c r="J16" s="593" t="s">
        <v>683</v>
      </c>
      <c r="K16" s="588" t="e">
        <f>'積算表（保育）'!M28</f>
        <v>#N/A</v>
      </c>
    </row>
    <row r="17" spans="1:11" ht="40.5">
      <c r="A17" s="587" t="s">
        <v>684</v>
      </c>
      <c r="B17" s="588">
        <f>K17</f>
        <v>0</v>
      </c>
      <c r="D17" s="589" t="s">
        <v>684</v>
      </c>
      <c r="E17" s="590"/>
      <c r="F17" s="564"/>
      <c r="G17" s="564"/>
      <c r="H17" s="589" t="s">
        <v>684</v>
      </c>
      <c r="I17" s="590"/>
      <c r="J17" s="593" t="s">
        <v>684</v>
      </c>
      <c r="K17" s="588">
        <f>'積算表（保育）'!M29</f>
        <v>0</v>
      </c>
    </row>
    <row r="18" spans="1:11">
      <c r="A18" s="43"/>
      <c r="D18" s="576"/>
      <c r="E18" s="564"/>
      <c r="F18" s="564"/>
      <c r="G18" s="564"/>
      <c r="H18" s="556"/>
      <c r="J18" s="556"/>
    </row>
    <row r="19" spans="1:11" ht="24.75" customHeight="1">
      <c r="A19" s="587" t="s">
        <v>685</v>
      </c>
      <c r="B19" s="582" t="e">
        <f>I19+K19</f>
        <v>#N/A</v>
      </c>
      <c r="C19" s="43"/>
      <c r="D19" s="589" t="s">
        <v>685</v>
      </c>
      <c r="E19" s="576"/>
      <c r="F19" s="564"/>
      <c r="G19" s="564"/>
      <c r="H19" s="593" t="s">
        <v>685</v>
      </c>
      <c r="I19" s="560" t="e">
        <f>'積算表（教育）'!M57</f>
        <v>#N/A</v>
      </c>
      <c r="J19" s="593" t="s">
        <v>685</v>
      </c>
      <c r="K19" s="592" t="e">
        <f>'積算表（保育）'!M58</f>
        <v>#N/A</v>
      </c>
    </row>
    <row r="20" spans="1:11" ht="27">
      <c r="A20" s="587" t="s">
        <v>686</v>
      </c>
      <c r="B20" s="582" t="e">
        <f>I20+K20</f>
        <v>#N/A</v>
      </c>
      <c r="D20" s="589" t="s">
        <v>686</v>
      </c>
      <c r="E20" s="570"/>
      <c r="F20" s="564"/>
      <c r="G20" s="564"/>
      <c r="H20" s="593" t="s">
        <v>686</v>
      </c>
      <c r="I20" s="582" t="e">
        <f>'積算表（教育）'!M58</f>
        <v>#N/A</v>
      </c>
      <c r="J20" s="593" t="s">
        <v>686</v>
      </c>
      <c r="K20" s="582" t="e">
        <f>'積算表（保育）'!M59</f>
        <v>#N/A</v>
      </c>
    </row>
    <row r="21" spans="1:11" ht="27">
      <c r="A21" s="587" t="s">
        <v>687</v>
      </c>
      <c r="B21" s="582" t="e">
        <f>I21+K21</f>
        <v>#N/A</v>
      </c>
      <c r="D21" s="589" t="s">
        <v>687</v>
      </c>
      <c r="E21" s="570"/>
      <c r="F21" s="564"/>
      <c r="G21" s="564"/>
      <c r="H21" s="593" t="s">
        <v>687</v>
      </c>
      <c r="I21" s="582" t="e">
        <f>'積算表（教育）'!M59</f>
        <v>#N/A</v>
      </c>
      <c r="J21" s="593" t="s">
        <v>687</v>
      </c>
      <c r="K21" s="582" t="e">
        <f>'積算表（保育）'!M60</f>
        <v>#N/A</v>
      </c>
    </row>
    <row r="22" spans="1:11" ht="27">
      <c r="A22" s="587" t="s">
        <v>688</v>
      </c>
      <c r="B22" s="582" t="e">
        <f>I22+K22</f>
        <v>#N/A</v>
      </c>
      <c r="D22" s="589" t="s">
        <v>688</v>
      </c>
      <c r="E22" s="570"/>
      <c r="F22" s="564"/>
      <c r="G22" s="564"/>
      <c r="H22" s="593" t="s">
        <v>688</v>
      </c>
      <c r="I22" s="582" t="e">
        <f>'積算表（教育）'!M61</f>
        <v>#N/A</v>
      </c>
      <c r="J22" s="593" t="s">
        <v>688</v>
      </c>
      <c r="K22" s="582" t="e">
        <f>'積算表（保育）'!M62</f>
        <v>#N/A</v>
      </c>
    </row>
    <row r="23" spans="1:11" ht="27">
      <c r="A23" s="587" t="s">
        <v>689</v>
      </c>
      <c r="B23" s="582" t="e">
        <f>I23+K23</f>
        <v>#N/A</v>
      </c>
      <c r="D23" s="589" t="s">
        <v>689</v>
      </c>
      <c r="E23" s="570"/>
      <c r="F23" s="564"/>
      <c r="G23" s="564"/>
      <c r="H23" s="593" t="s">
        <v>689</v>
      </c>
      <c r="I23" s="582" t="e">
        <f>'積算表（教育）'!M62</f>
        <v>#N/A</v>
      </c>
      <c r="J23" s="593" t="s">
        <v>689</v>
      </c>
      <c r="K23" s="582" t="e">
        <f>'積算表（保育）'!M63</f>
        <v>#N/A</v>
      </c>
    </row>
    <row r="24" spans="1:11">
      <c r="D24" s="564"/>
      <c r="E24" s="564"/>
      <c r="F24" s="564"/>
      <c r="G24" s="564"/>
    </row>
    <row r="25" spans="1:11">
      <c r="A25" s="585" t="s">
        <v>692</v>
      </c>
      <c r="D25" s="586" t="s">
        <v>690</v>
      </c>
      <c r="E25" s="564"/>
      <c r="F25" s="564"/>
      <c r="G25" s="564"/>
      <c r="H25" s="586" t="s">
        <v>690</v>
      </c>
      <c r="I25" s="564"/>
      <c r="J25" s="585" t="s">
        <v>690</v>
      </c>
    </row>
    <row r="26" spans="1:11" ht="24.75" customHeight="1">
      <c r="A26" s="587" t="s">
        <v>685</v>
      </c>
      <c r="B26" s="582">
        <f>K26</f>
        <v>0</v>
      </c>
      <c r="D26" s="589" t="s">
        <v>685</v>
      </c>
      <c r="E26" s="570"/>
      <c r="F26" s="564"/>
      <c r="G26" s="564"/>
      <c r="H26" s="589" t="s">
        <v>685</v>
      </c>
      <c r="I26" s="570"/>
      <c r="J26" s="593" t="s">
        <v>685</v>
      </c>
      <c r="K26" s="582">
        <f>'積算表（保育）'!M67</f>
        <v>0</v>
      </c>
    </row>
    <row r="27" spans="1:11" ht="27">
      <c r="A27" s="587" t="s">
        <v>686</v>
      </c>
      <c r="B27" s="582">
        <f t="shared" ref="B27:B30" si="0">K27</f>
        <v>0</v>
      </c>
      <c r="D27" s="589" t="s">
        <v>686</v>
      </c>
      <c r="E27" s="570"/>
      <c r="F27" s="564"/>
      <c r="G27" s="564"/>
      <c r="H27" s="589" t="s">
        <v>686</v>
      </c>
      <c r="I27" s="570"/>
      <c r="J27" s="593" t="s">
        <v>686</v>
      </c>
      <c r="K27" s="582">
        <f>'積算表（保育）'!M68</f>
        <v>0</v>
      </c>
    </row>
    <row r="28" spans="1:11" ht="27">
      <c r="A28" s="587" t="s">
        <v>687</v>
      </c>
      <c r="B28" s="582">
        <f t="shared" si="0"/>
        <v>0</v>
      </c>
      <c r="D28" s="589" t="s">
        <v>687</v>
      </c>
      <c r="E28" s="570"/>
      <c r="F28" s="564"/>
      <c r="G28" s="564"/>
      <c r="H28" s="589" t="s">
        <v>687</v>
      </c>
      <c r="I28" s="570"/>
      <c r="J28" s="593" t="s">
        <v>687</v>
      </c>
      <c r="K28" s="582">
        <f>'積算表（保育）'!M69</f>
        <v>0</v>
      </c>
    </row>
    <row r="29" spans="1:11" ht="27">
      <c r="A29" s="587" t="s">
        <v>688</v>
      </c>
      <c r="B29" s="582">
        <f t="shared" si="0"/>
        <v>0</v>
      </c>
      <c r="D29" s="589" t="s">
        <v>688</v>
      </c>
      <c r="E29" s="570"/>
      <c r="F29" s="564"/>
      <c r="G29" s="564"/>
      <c r="H29" s="589" t="s">
        <v>688</v>
      </c>
      <c r="I29" s="570"/>
      <c r="J29" s="593" t="s">
        <v>688</v>
      </c>
      <c r="K29" s="582">
        <f>'積算表（保育）'!M71</f>
        <v>0</v>
      </c>
    </row>
    <row r="30" spans="1:11" ht="27">
      <c r="A30" s="587" t="s">
        <v>689</v>
      </c>
      <c r="B30" s="582">
        <f t="shared" si="0"/>
        <v>0</v>
      </c>
      <c r="D30" s="589" t="s">
        <v>689</v>
      </c>
      <c r="E30" s="570"/>
      <c r="F30" s="564"/>
      <c r="G30" s="564"/>
      <c r="H30" s="589" t="s">
        <v>689</v>
      </c>
      <c r="I30" s="570"/>
      <c r="J30" s="593" t="s">
        <v>689</v>
      </c>
      <c r="K30" s="582">
        <f>'積算表（保育）'!M72</f>
        <v>0</v>
      </c>
    </row>
    <row r="31" spans="1:11">
      <c r="D31" s="564"/>
      <c r="E31" s="564"/>
      <c r="F31" s="564"/>
      <c r="G31" s="564"/>
      <c r="H31" s="564"/>
      <c r="I31" s="564"/>
    </row>
    <row r="32" spans="1:11">
      <c r="D32" s="564"/>
      <c r="E32" s="564"/>
      <c r="F32" s="564"/>
      <c r="G32" s="564"/>
      <c r="H32" s="564"/>
      <c r="I32" s="564"/>
    </row>
  </sheetData>
  <sheetProtection algorithmName="SHA-512" hashValue="HFEimf05yUHSUQ5x+wFPVqZgVLy3p4q7sV45ycUrrt7MjgH1nXu7/Hrezk9Q0ktDnuDufKr9ALuI6E+Wljp77A==" saltValue="Jtdt3dIOt5HLecAUK4Pqtg==" spinCount="100000"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G17" sqref="G17:K17"/>
    </sheetView>
  </sheetViews>
  <sheetFormatPr defaultColWidth="8.875" defaultRowHeight="18.75"/>
  <cols>
    <col min="1" max="1" width="5.125" style="6" customWidth="1"/>
    <col min="2" max="2" width="5.375" style="6" customWidth="1"/>
    <col min="3" max="3" width="28.625" style="6" customWidth="1"/>
    <col min="4" max="4" width="11.5" style="6" customWidth="1"/>
    <col min="5" max="5" width="11.375" style="6" customWidth="1"/>
    <col min="6" max="256" width="9" style="6"/>
    <col min="257" max="257" width="5.125" style="6" customWidth="1"/>
    <col min="258" max="258" width="5.375" style="6" customWidth="1"/>
    <col min="259" max="259" width="28.625" style="6" customWidth="1"/>
    <col min="260" max="260" width="11.625" style="6" customWidth="1"/>
    <col min="261" max="512" width="9" style="6"/>
    <col min="513" max="513" width="5.125" style="6" customWidth="1"/>
    <col min="514" max="514" width="5.375" style="6" customWidth="1"/>
    <col min="515" max="515" width="28.625" style="6" customWidth="1"/>
    <col min="516" max="516" width="11.625" style="6" customWidth="1"/>
    <col min="517" max="768" width="9" style="6"/>
    <col min="769" max="769" width="5.125" style="6" customWidth="1"/>
    <col min="770" max="770" width="5.375" style="6" customWidth="1"/>
    <col min="771" max="771" width="28.625" style="6" customWidth="1"/>
    <col min="772" max="772" width="11.625" style="6" customWidth="1"/>
    <col min="773" max="1024" width="9" style="6"/>
    <col min="1025" max="1025" width="5.125" style="6" customWidth="1"/>
    <col min="1026" max="1026" width="5.375" style="6" customWidth="1"/>
    <col min="1027" max="1027" width="28.625" style="6" customWidth="1"/>
    <col min="1028" max="1028" width="11.625" style="6" customWidth="1"/>
    <col min="1029" max="1280" width="9" style="6"/>
    <col min="1281" max="1281" width="5.125" style="6" customWidth="1"/>
    <col min="1282" max="1282" width="5.375" style="6" customWidth="1"/>
    <col min="1283" max="1283" width="28.625" style="6" customWidth="1"/>
    <col min="1284" max="1284" width="11.625" style="6" customWidth="1"/>
    <col min="1285" max="1536" width="9" style="6"/>
    <col min="1537" max="1537" width="5.125" style="6" customWidth="1"/>
    <col min="1538" max="1538" width="5.375" style="6" customWidth="1"/>
    <col min="1539" max="1539" width="28.625" style="6" customWidth="1"/>
    <col min="1540" max="1540" width="11.625" style="6" customWidth="1"/>
    <col min="1541" max="1792" width="9" style="6"/>
    <col min="1793" max="1793" width="5.125" style="6" customWidth="1"/>
    <col min="1794" max="1794" width="5.375" style="6" customWidth="1"/>
    <col min="1795" max="1795" width="28.625" style="6" customWidth="1"/>
    <col min="1796" max="1796" width="11.625" style="6" customWidth="1"/>
    <col min="1797" max="2048" width="9" style="6"/>
    <col min="2049" max="2049" width="5.125" style="6" customWidth="1"/>
    <col min="2050" max="2050" width="5.375" style="6" customWidth="1"/>
    <col min="2051" max="2051" width="28.625" style="6" customWidth="1"/>
    <col min="2052" max="2052" width="11.625" style="6" customWidth="1"/>
    <col min="2053" max="2304" width="9" style="6"/>
    <col min="2305" max="2305" width="5.125" style="6" customWidth="1"/>
    <col min="2306" max="2306" width="5.375" style="6" customWidth="1"/>
    <col min="2307" max="2307" width="28.625" style="6" customWidth="1"/>
    <col min="2308" max="2308" width="11.625" style="6" customWidth="1"/>
    <col min="2309" max="2560" width="9" style="6"/>
    <col min="2561" max="2561" width="5.125" style="6" customWidth="1"/>
    <col min="2562" max="2562" width="5.375" style="6" customWidth="1"/>
    <col min="2563" max="2563" width="28.625" style="6" customWidth="1"/>
    <col min="2564" max="2564" width="11.625" style="6" customWidth="1"/>
    <col min="2565" max="2816" width="9" style="6"/>
    <col min="2817" max="2817" width="5.125" style="6" customWidth="1"/>
    <col min="2818" max="2818" width="5.375" style="6" customWidth="1"/>
    <col min="2819" max="2819" width="28.625" style="6" customWidth="1"/>
    <col min="2820" max="2820" width="11.625" style="6" customWidth="1"/>
    <col min="2821" max="3072" width="9" style="6"/>
    <col min="3073" max="3073" width="5.125" style="6" customWidth="1"/>
    <col min="3074" max="3074" width="5.375" style="6" customWidth="1"/>
    <col min="3075" max="3075" width="28.625" style="6" customWidth="1"/>
    <col min="3076" max="3076" width="11.625" style="6" customWidth="1"/>
    <col min="3077" max="3328" width="9" style="6"/>
    <col min="3329" max="3329" width="5.125" style="6" customWidth="1"/>
    <col min="3330" max="3330" width="5.375" style="6" customWidth="1"/>
    <col min="3331" max="3331" width="28.625" style="6" customWidth="1"/>
    <col min="3332" max="3332" width="11.625" style="6" customWidth="1"/>
    <col min="3333" max="3584" width="9" style="6"/>
    <col min="3585" max="3585" width="5.125" style="6" customWidth="1"/>
    <col min="3586" max="3586" width="5.375" style="6" customWidth="1"/>
    <col min="3587" max="3587" width="28.625" style="6" customWidth="1"/>
    <col min="3588" max="3588" width="11.625" style="6" customWidth="1"/>
    <col min="3589" max="3840" width="9" style="6"/>
    <col min="3841" max="3841" width="5.125" style="6" customWidth="1"/>
    <col min="3842" max="3842" width="5.375" style="6" customWidth="1"/>
    <col min="3843" max="3843" width="28.625" style="6" customWidth="1"/>
    <col min="3844" max="3844" width="11.625" style="6" customWidth="1"/>
    <col min="3845" max="4096" width="9" style="6"/>
    <col min="4097" max="4097" width="5.125" style="6" customWidth="1"/>
    <col min="4098" max="4098" width="5.375" style="6" customWidth="1"/>
    <col min="4099" max="4099" width="28.625" style="6" customWidth="1"/>
    <col min="4100" max="4100" width="11.625" style="6" customWidth="1"/>
    <col min="4101" max="4352" width="9" style="6"/>
    <col min="4353" max="4353" width="5.125" style="6" customWidth="1"/>
    <col min="4354" max="4354" width="5.375" style="6" customWidth="1"/>
    <col min="4355" max="4355" width="28.625" style="6" customWidth="1"/>
    <col min="4356" max="4356" width="11.625" style="6" customWidth="1"/>
    <col min="4357" max="4608" width="9" style="6"/>
    <col min="4609" max="4609" width="5.125" style="6" customWidth="1"/>
    <col min="4610" max="4610" width="5.375" style="6" customWidth="1"/>
    <col min="4611" max="4611" width="28.625" style="6" customWidth="1"/>
    <col min="4612" max="4612" width="11.625" style="6" customWidth="1"/>
    <col min="4613" max="4864" width="9" style="6"/>
    <col min="4865" max="4865" width="5.125" style="6" customWidth="1"/>
    <col min="4866" max="4866" width="5.375" style="6" customWidth="1"/>
    <col min="4867" max="4867" width="28.625" style="6" customWidth="1"/>
    <col min="4868" max="4868" width="11.625" style="6" customWidth="1"/>
    <col min="4869" max="5120" width="9" style="6"/>
    <col min="5121" max="5121" width="5.125" style="6" customWidth="1"/>
    <col min="5122" max="5122" width="5.375" style="6" customWidth="1"/>
    <col min="5123" max="5123" width="28.625" style="6" customWidth="1"/>
    <col min="5124" max="5124" width="11.625" style="6" customWidth="1"/>
    <col min="5125" max="5376" width="9" style="6"/>
    <col min="5377" max="5377" width="5.125" style="6" customWidth="1"/>
    <col min="5378" max="5378" width="5.375" style="6" customWidth="1"/>
    <col min="5379" max="5379" width="28.625" style="6" customWidth="1"/>
    <col min="5380" max="5380" width="11.625" style="6" customWidth="1"/>
    <col min="5381" max="5632" width="9" style="6"/>
    <col min="5633" max="5633" width="5.125" style="6" customWidth="1"/>
    <col min="5634" max="5634" width="5.375" style="6" customWidth="1"/>
    <col min="5635" max="5635" width="28.625" style="6" customWidth="1"/>
    <col min="5636" max="5636" width="11.625" style="6" customWidth="1"/>
    <col min="5637" max="5888" width="9" style="6"/>
    <col min="5889" max="5889" width="5.125" style="6" customWidth="1"/>
    <col min="5890" max="5890" width="5.375" style="6" customWidth="1"/>
    <col min="5891" max="5891" width="28.625" style="6" customWidth="1"/>
    <col min="5892" max="5892" width="11.625" style="6" customWidth="1"/>
    <col min="5893" max="6144" width="9" style="6"/>
    <col min="6145" max="6145" width="5.125" style="6" customWidth="1"/>
    <col min="6146" max="6146" width="5.375" style="6" customWidth="1"/>
    <col min="6147" max="6147" width="28.625" style="6" customWidth="1"/>
    <col min="6148" max="6148" width="11.625" style="6" customWidth="1"/>
    <col min="6149" max="6400" width="9" style="6"/>
    <col min="6401" max="6401" width="5.125" style="6" customWidth="1"/>
    <col min="6402" max="6402" width="5.375" style="6" customWidth="1"/>
    <col min="6403" max="6403" width="28.625" style="6" customWidth="1"/>
    <col min="6404" max="6404" width="11.625" style="6" customWidth="1"/>
    <col min="6405" max="6656" width="9" style="6"/>
    <col min="6657" max="6657" width="5.125" style="6" customWidth="1"/>
    <col min="6658" max="6658" width="5.375" style="6" customWidth="1"/>
    <col min="6659" max="6659" width="28.625" style="6" customWidth="1"/>
    <col min="6660" max="6660" width="11.625" style="6" customWidth="1"/>
    <col min="6661" max="6912" width="9" style="6"/>
    <col min="6913" max="6913" width="5.125" style="6" customWidth="1"/>
    <col min="6914" max="6914" width="5.375" style="6" customWidth="1"/>
    <col min="6915" max="6915" width="28.625" style="6" customWidth="1"/>
    <col min="6916" max="6916" width="11.625" style="6" customWidth="1"/>
    <col min="6917" max="7168" width="9" style="6"/>
    <col min="7169" max="7169" width="5.125" style="6" customWidth="1"/>
    <col min="7170" max="7170" width="5.375" style="6" customWidth="1"/>
    <col min="7171" max="7171" width="28.625" style="6" customWidth="1"/>
    <col min="7172" max="7172" width="11.625" style="6" customWidth="1"/>
    <col min="7173" max="7424" width="9" style="6"/>
    <col min="7425" max="7425" width="5.125" style="6" customWidth="1"/>
    <col min="7426" max="7426" width="5.375" style="6" customWidth="1"/>
    <col min="7427" max="7427" width="28.625" style="6" customWidth="1"/>
    <col min="7428" max="7428" width="11.625" style="6" customWidth="1"/>
    <col min="7429" max="7680" width="9" style="6"/>
    <col min="7681" max="7681" width="5.125" style="6" customWidth="1"/>
    <col min="7682" max="7682" width="5.375" style="6" customWidth="1"/>
    <col min="7683" max="7683" width="28.625" style="6" customWidth="1"/>
    <col min="7684" max="7684" width="11.625" style="6" customWidth="1"/>
    <col min="7685" max="7936" width="9" style="6"/>
    <col min="7937" max="7937" width="5.125" style="6" customWidth="1"/>
    <col min="7938" max="7938" width="5.375" style="6" customWidth="1"/>
    <col min="7939" max="7939" width="28.625" style="6" customWidth="1"/>
    <col min="7940" max="7940" width="11.625" style="6" customWidth="1"/>
    <col min="7941" max="8192" width="9" style="6"/>
    <col min="8193" max="8193" width="5.125" style="6" customWidth="1"/>
    <col min="8194" max="8194" width="5.375" style="6" customWidth="1"/>
    <col min="8195" max="8195" width="28.625" style="6" customWidth="1"/>
    <col min="8196" max="8196" width="11.625" style="6" customWidth="1"/>
    <col min="8197" max="8448" width="9" style="6"/>
    <col min="8449" max="8449" width="5.125" style="6" customWidth="1"/>
    <col min="8450" max="8450" width="5.375" style="6" customWidth="1"/>
    <col min="8451" max="8451" width="28.625" style="6" customWidth="1"/>
    <col min="8452" max="8452" width="11.625" style="6" customWidth="1"/>
    <col min="8453" max="8704" width="9" style="6"/>
    <col min="8705" max="8705" width="5.125" style="6" customWidth="1"/>
    <col min="8706" max="8706" width="5.375" style="6" customWidth="1"/>
    <col min="8707" max="8707" width="28.625" style="6" customWidth="1"/>
    <col min="8708" max="8708" width="11.625" style="6" customWidth="1"/>
    <col min="8709" max="8960" width="9" style="6"/>
    <col min="8961" max="8961" width="5.125" style="6" customWidth="1"/>
    <col min="8962" max="8962" width="5.375" style="6" customWidth="1"/>
    <col min="8963" max="8963" width="28.625" style="6" customWidth="1"/>
    <col min="8964" max="8964" width="11.625" style="6" customWidth="1"/>
    <col min="8965" max="9216" width="9" style="6"/>
    <col min="9217" max="9217" width="5.125" style="6" customWidth="1"/>
    <col min="9218" max="9218" width="5.375" style="6" customWidth="1"/>
    <col min="9219" max="9219" width="28.625" style="6" customWidth="1"/>
    <col min="9220" max="9220" width="11.625" style="6" customWidth="1"/>
    <col min="9221" max="9472" width="9" style="6"/>
    <col min="9473" max="9473" width="5.125" style="6" customWidth="1"/>
    <col min="9474" max="9474" width="5.375" style="6" customWidth="1"/>
    <col min="9475" max="9475" width="28.625" style="6" customWidth="1"/>
    <col min="9476" max="9476" width="11.625" style="6" customWidth="1"/>
    <col min="9477" max="9728" width="9" style="6"/>
    <col min="9729" max="9729" width="5.125" style="6" customWidth="1"/>
    <col min="9730" max="9730" width="5.375" style="6" customWidth="1"/>
    <col min="9731" max="9731" width="28.625" style="6" customWidth="1"/>
    <col min="9732" max="9732" width="11.625" style="6" customWidth="1"/>
    <col min="9733" max="9984" width="9" style="6"/>
    <col min="9985" max="9985" width="5.125" style="6" customWidth="1"/>
    <col min="9986" max="9986" width="5.375" style="6" customWidth="1"/>
    <col min="9987" max="9987" width="28.625" style="6" customWidth="1"/>
    <col min="9988" max="9988" width="11.625" style="6" customWidth="1"/>
    <col min="9989" max="10240" width="9" style="6"/>
    <col min="10241" max="10241" width="5.125" style="6" customWidth="1"/>
    <col min="10242" max="10242" width="5.375" style="6" customWidth="1"/>
    <col min="10243" max="10243" width="28.625" style="6" customWidth="1"/>
    <col min="10244" max="10244" width="11.625" style="6" customWidth="1"/>
    <col min="10245" max="10496" width="9" style="6"/>
    <col min="10497" max="10497" width="5.125" style="6" customWidth="1"/>
    <col min="10498" max="10498" width="5.375" style="6" customWidth="1"/>
    <col min="10499" max="10499" width="28.625" style="6" customWidth="1"/>
    <col min="10500" max="10500" width="11.625" style="6" customWidth="1"/>
    <col min="10501" max="10752" width="9" style="6"/>
    <col min="10753" max="10753" width="5.125" style="6" customWidth="1"/>
    <col min="10754" max="10754" width="5.375" style="6" customWidth="1"/>
    <col min="10755" max="10755" width="28.625" style="6" customWidth="1"/>
    <col min="10756" max="10756" width="11.625" style="6" customWidth="1"/>
    <col min="10757" max="11008" width="9" style="6"/>
    <col min="11009" max="11009" width="5.125" style="6" customWidth="1"/>
    <col min="11010" max="11010" width="5.375" style="6" customWidth="1"/>
    <col min="11011" max="11011" width="28.625" style="6" customWidth="1"/>
    <col min="11012" max="11012" width="11.625" style="6" customWidth="1"/>
    <col min="11013" max="11264" width="9" style="6"/>
    <col min="11265" max="11265" width="5.125" style="6" customWidth="1"/>
    <col min="11266" max="11266" width="5.375" style="6" customWidth="1"/>
    <col min="11267" max="11267" width="28.625" style="6" customWidth="1"/>
    <col min="11268" max="11268" width="11.625" style="6" customWidth="1"/>
    <col min="11269" max="11520" width="9" style="6"/>
    <col min="11521" max="11521" width="5.125" style="6" customWidth="1"/>
    <col min="11522" max="11522" width="5.375" style="6" customWidth="1"/>
    <col min="11523" max="11523" width="28.625" style="6" customWidth="1"/>
    <col min="11524" max="11524" width="11.625" style="6" customWidth="1"/>
    <col min="11525" max="11776" width="9" style="6"/>
    <col min="11777" max="11777" width="5.125" style="6" customWidth="1"/>
    <col min="11778" max="11778" width="5.375" style="6" customWidth="1"/>
    <col min="11779" max="11779" width="28.625" style="6" customWidth="1"/>
    <col min="11780" max="11780" width="11.625" style="6" customWidth="1"/>
    <col min="11781" max="12032" width="9" style="6"/>
    <col min="12033" max="12033" width="5.125" style="6" customWidth="1"/>
    <col min="12034" max="12034" width="5.375" style="6" customWidth="1"/>
    <col min="12035" max="12035" width="28.625" style="6" customWidth="1"/>
    <col min="12036" max="12036" width="11.625" style="6" customWidth="1"/>
    <col min="12037" max="12288" width="9" style="6"/>
    <col min="12289" max="12289" width="5.125" style="6" customWidth="1"/>
    <col min="12290" max="12290" width="5.375" style="6" customWidth="1"/>
    <col min="12291" max="12291" width="28.625" style="6" customWidth="1"/>
    <col min="12292" max="12292" width="11.625" style="6" customWidth="1"/>
    <col min="12293" max="12544" width="9" style="6"/>
    <col min="12545" max="12545" width="5.125" style="6" customWidth="1"/>
    <col min="12546" max="12546" width="5.375" style="6" customWidth="1"/>
    <col min="12547" max="12547" width="28.625" style="6" customWidth="1"/>
    <col min="12548" max="12548" width="11.625" style="6" customWidth="1"/>
    <col min="12549" max="12800" width="9" style="6"/>
    <col min="12801" max="12801" width="5.125" style="6" customWidth="1"/>
    <col min="12802" max="12802" width="5.375" style="6" customWidth="1"/>
    <col min="12803" max="12803" width="28.625" style="6" customWidth="1"/>
    <col min="12804" max="12804" width="11.625" style="6" customWidth="1"/>
    <col min="12805" max="13056" width="9" style="6"/>
    <col min="13057" max="13057" width="5.125" style="6" customWidth="1"/>
    <col min="13058" max="13058" width="5.375" style="6" customWidth="1"/>
    <col min="13059" max="13059" width="28.625" style="6" customWidth="1"/>
    <col min="13060" max="13060" width="11.625" style="6" customWidth="1"/>
    <col min="13061" max="13312" width="9" style="6"/>
    <col min="13313" max="13313" width="5.125" style="6" customWidth="1"/>
    <col min="13314" max="13314" width="5.375" style="6" customWidth="1"/>
    <col min="13315" max="13315" width="28.625" style="6" customWidth="1"/>
    <col min="13316" max="13316" width="11.625" style="6" customWidth="1"/>
    <col min="13317" max="13568" width="9" style="6"/>
    <col min="13569" max="13569" width="5.125" style="6" customWidth="1"/>
    <col min="13570" max="13570" width="5.375" style="6" customWidth="1"/>
    <col min="13571" max="13571" width="28.625" style="6" customWidth="1"/>
    <col min="13572" max="13572" width="11.625" style="6" customWidth="1"/>
    <col min="13573" max="13824" width="9" style="6"/>
    <col min="13825" max="13825" width="5.125" style="6" customWidth="1"/>
    <col min="13826" max="13826" width="5.375" style="6" customWidth="1"/>
    <col min="13827" max="13827" width="28.625" style="6" customWidth="1"/>
    <col min="13828" max="13828" width="11.625" style="6" customWidth="1"/>
    <col min="13829" max="14080" width="9" style="6"/>
    <col min="14081" max="14081" width="5.125" style="6" customWidth="1"/>
    <col min="14082" max="14082" width="5.375" style="6" customWidth="1"/>
    <col min="14083" max="14083" width="28.625" style="6" customWidth="1"/>
    <col min="14084" max="14084" width="11.625" style="6" customWidth="1"/>
    <col min="14085" max="14336" width="9" style="6"/>
    <col min="14337" max="14337" width="5.125" style="6" customWidth="1"/>
    <col min="14338" max="14338" width="5.375" style="6" customWidth="1"/>
    <col min="14339" max="14339" width="28.625" style="6" customWidth="1"/>
    <col min="14340" max="14340" width="11.625" style="6" customWidth="1"/>
    <col min="14341" max="14592" width="9" style="6"/>
    <col min="14593" max="14593" width="5.125" style="6" customWidth="1"/>
    <col min="14594" max="14594" width="5.375" style="6" customWidth="1"/>
    <col min="14595" max="14595" width="28.625" style="6" customWidth="1"/>
    <col min="14596" max="14596" width="11.625" style="6" customWidth="1"/>
    <col min="14597" max="14848" width="9" style="6"/>
    <col min="14849" max="14849" width="5.125" style="6" customWidth="1"/>
    <col min="14850" max="14850" width="5.375" style="6" customWidth="1"/>
    <col min="14851" max="14851" width="28.625" style="6" customWidth="1"/>
    <col min="14852" max="14852" width="11.625" style="6" customWidth="1"/>
    <col min="14853" max="15104" width="9" style="6"/>
    <col min="15105" max="15105" width="5.125" style="6" customWidth="1"/>
    <col min="15106" max="15106" width="5.375" style="6" customWidth="1"/>
    <col min="15107" max="15107" width="28.625" style="6" customWidth="1"/>
    <col min="15108" max="15108" width="11.625" style="6" customWidth="1"/>
    <col min="15109" max="15360" width="9" style="6"/>
    <col min="15361" max="15361" width="5.125" style="6" customWidth="1"/>
    <col min="15362" max="15362" width="5.375" style="6" customWidth="1"/>
    <col min="15363" max="15363" width="28.625" style="6" customWidth="1"/>
    <col min="15364" max="15364" width="11.625" style="6" customWidth="1"/>
    <col min="15365" max="15616" width="9" style="6"/>
    <col min="15617" max="15617" width="5.125" style="6" customWidth="1"/>
    <col min="15618" max="15618" width="5.375" style="6" customWidth="1"/>
    <col min="15619" max="15619" width="28.625" style="6" customWidth="1"/>
    <col min="15620" max="15620" width="11.625" style="6" customWidth="1"/>
    <col min="15621" max="15872" width="9" style="6"/>
    <col min="15873" max="15873" width="5.125" style="6" customWidth="1"/>
    <col min="15874" max="15874" width="5.375" style="6" customWidth="1"/>
    <col min="15875" max="15875" width="28.625" style="6" customWidth="1"/>
    <col min="15876" max="15876" width="11.625" style="6" customWidth="1"/>
    <col min="15877" max="16128" width="9" style="6"/>
    <col min="16129" max="16129" width="5.125" style="6" customWidth="1"/>
    <col min="16130" max="16130" width="5.375" style="6" customWidth="1"/>
    <col min="16131" max="16131" width="28.625" style="6" customWidth="1"/>
    <col min="16132" max="16132" width="11.625" style="6" customWidth="1"/>
    <col min="16133" max="16384" width="9" style="6"/>
  </cols>
  <sheetData>
    <row r="1" spans="1:7">
      <c r="A1" s="30"/>
      <c r="B1" s="30"/>
      <c r="C1" s="30"/>
      <c r="D1" s="30"/>
      <c r="E1" s="30"/>
      <c r="F1" s="30"/>
    </row>
    <row r="2" spans="1:7" ht="30.75" customHeight="1">
      <c r="B2" s="31"/>
      <c r="C2" s="32" t="s">
        <v>64</v>
      </c>
      <c r="D2" s="32" t="s">
        <v>23</v>
      </c>
      <c r="E2" s="32" t="s">
        <v>65</v>
      </c>
      <c r="F2" s="32" t="s">
        <v>66</v>
      </c>
      <c r="G2" s="32"/>
    </row>
    <row r="3" spans="1:7" ht="17.100000000000001" customHeight="1">
      <c r="B3" s="33">
        <v>0</v>
      </c>
      <c r="C3" s="34" t="s">
        <v>67</v>
      </c>
      <c r="D3" s="35">
        <v>2</v>
      </c>
      <c r="E3" s="35">
        <v>6</v>
      </c>
      <c r="F3" s="36">
        <f t="shared" ref="F3:F14" si="0">SUM(D3:E3)</f>
        <v>8</v>
      </c>
      <c r="G3" s="37"/>
    </row>
    <row r="4" spans="1:7" ht="17.100000000000001" customHeight="1">
      <c r="B4" s="33">
        <v>1</v>
      </c>
      <c r="C4" s="34" t="s">
        <v>68</v>
      </c>
      <c r="D4" s="35">
        <v>3</v>
      </c>
      <c r="E4" s="35">
        <v>6</v>
      </c>
      <c r="F4" s="36">
        <f t="shared" si="0"/>
        <v>9</v>
      </c>
      <c r="G4" s="37"/>
    </row>
    <row r="5" spans="1:7" ht="17.100000000000001" customHeight="1">
      <c r="B5" s="33">
        <v>2</v>
      </c>
      <c r="C5" s="34" t="s">
        <v>69</v>
      </c>
      <c r="D5" s="35">
        <v>4</v>
      </c>
      <c r="E5" s="35">
        <v>6</v>
      </c>
      <c r="F5" s="36">
        <f t="shared" si="0"/>
        <v>10</v>
      </c>
      <c r="G5" s="37"/>
    </row>
    <row r="6" spans="1:7" ht="17.100000000000001" customHeight="1">
      <c r="B6" s="33">
        <v>3</v>
      </c>
      <c r="C6" s="34" t="s">
        <v>70</v>
      </c>
      <c r="D6" s="35">
        <v>5</v>
      </c>
      <c r="E6" s="35">
        <v>6</v>
      </c>
      <c r="F6" s="36">
        <f t="shared" si="0"/>
        <v>11</v>
      </c>
      <c r="G6" s="37"/>
    </row>
    <row r="7" spans="1:7" ht="17.100000000000001" customHeight="1">
      <c r="B7" s="33">
        <v>4</v>
      </c>
      <c r="C7" s="34" t="s">
        <v>71</v>
      </c>
      <c r="D7" s="35">
        <v>6</v>
      </c>
      <c r="E7" s="35">
        <v>6</v>
      </c>
      <c r="F7" s="36">
        <f t="shared" si="0"/>
        <v>12</v>
      </c>
      <c r="G7" s="37"/>
    </row>
    <row r="8" spans="1:7" ht="17.100000000000001" customHeight="1">
      <c r="B8" s="33">
        <v>5</v>
      </c>
      <c r="C8" s="34" t="s">
        <v>72</v>
      </c>
      <c r="D8" s="35">
        <v>7</v>
      </c>
      <c r="E8" s="35">
        <v>6</v>
      </c>
      <c r="F8" s="36">
        <f t="shared" si="0"/>
        <v>13</v>
      </c>
      <c r="G8" s="37"/>
    </row>
    <row r="9" spans="1:7" ht="17.100000000000001" customHeight="1">
      <c r="B9" s="33">
        <v>6</v>
      </c>
      <c r="C9" s="34" t="s">
        <v>73</v>
      </c>
      <c r="D9" s="35">
        <v>8</v>
      </c>
      <c r="E9" s="35">
        <v>6</v>
      </c>
      <c r="F9" s="36">
        <f t="shared" si="0"/>
        <v>14</v>
      </c>
      <c r="G9" s="37"/>
    </row>
    <row r="10" spans="1:7" ht="17.100000000000001" customHeight="1">
      <c r="B10" s="33">
        <v>7</v>
      </c>
      <c r="C10" s="34" t="s">
        <v>74</v>
      </c>
      <c r="D10" s="35">
        <v>9</v>
      </c>
      <c r="E10" s="35">
        <v>6</v>
      </c>
      <c r="F10" s="36">
        <f t="shared" si="0"/>
        <v>15</v>
      </c>
      <c r="G10" s="37"/>
    </row>
    <row r="11" spans="1:7" ht="17.100000000000001" customHeight="1">
      <c r="B11" s="33">
        <v>8</v>
      </c>
      <c r="C11" s="34" t="s">
        <v>75</v>
      </c>
      <c r="D11" s="35">
        <v>10</v>
      </c>
      <c r="E11" s="35">
        <v>6</v>
      </c>
      <c r="F11" s="36">
        <f t="shared" si="0"/>
        <v>16</v>
      </c>
      <c r="G11" s="37"/>
    </row>
    <row r="12" spans="1:7" ht="17.100000000000001" customHeight="1">
      <c r="B12" s="33">
        <v>9</v>
      </c>
      <c r="C12" s="34" t="s">
        <v>76</v>
      </c>
      <c r="D12" s="35">
        <v>11</v>
      </c>
      <c r="E12" s="35">
        <v>6</v>
      </c>
      <c r="F12" s="36">
        <f t="shared" si="0"/>
        <v>17</v>
      </c>
      <c r="G12" s="37"/>
    </row>
    <row r="13" spans="1:7" ht="17.100000000000001" customHeight="1">
      <c r="B13" s="33">
        <v>10</v>
      </c>
      <c r="C13" s="34" t="s">
        <v>77</v>
      </c>
      <c r="D13" s="35">
        <v>12</v>
      </c>
      <c r="E13" s="35">
        <v>6</v>
      </c>
      <c r="F13" s="36">
        <f t="shared" si="0"/>
        <v>18</v>
      </c>
      <c r="G13" s="37"/>
    </row>
    <row r="14" spans="1:7">
      <c r="B14" s="33">
        <v>11</v>
      </c>
      <c r="C14" s="34" t="s">
        <v>78</v>
      </c>
      <c r="D14" s="35">
        <v>12</v>
      </c>
      <c r="E14" s="35">
        <v>7</v>
      </c>
      <c r="F14" s="36">
        <f t="shared" si="0"/>
        <v>19</v>
      </c>
      <c r="G14" s="37"/>
    </row>
    <row r="15" spans="1:7">
      <c r="C15" s="34"/>
      <c r="D15" s="33"/>
      <c r="E15" s="33"/>
    </row>
  </sheetData>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AC3A1-3BC0-45D4-A8BF-47A849057613}">
  <sheetPr>
    <tabColor theme="1"/>
  </sheetPr>
  <dimension ref="B1:BL53"/>
  <sheetViews>
    <sheetView showGridLines="0" zoomScale="85" zoomScaleNormal="85" workbookViewId="0">
      <selection activeCell="G17" sqref="G17:K17"/>
    </sheetView>
  </sheetViews>
  <sheetFormatPr defaultColWidth="4.5" defaultRowHeight="24.95" customHeight="1"/>
  <cols>
    <col min="1" max="9" width="4.5" style="436"/>
    <col min="10" max="10" width="13" style="436" bestFit="1" customWidth="1"/>
    <col min="11" max="11" width="5.5" style="436" customWidth="1"/>
    <col min="12" max="12" width="4.5" style="436"/>
    <col min="13" max="13" width="13.75" style="436" customWidth="1"/>
    <col min="14" max="15" width="13" style="436" bestFit="1" customWidth="1"/>
    <col min="16" max="16" width="9.25" style="436" bestFit="1" customWidth="1"/>
    <col min="17" max="17" width="11.875" style="436" bestFit="1" customWidth="1"/>
    <col min="18" max="18" width="17.375" style="436" customWidth="1"/>
    <col min="19" max="30" width="8" style="436" customWidth="1"/>
    <col min="31" max="31" width="11.625" style="436" bestFit="1" customWidth="1"/>
    <col min="32" max="32" width="4.625" style="436" customWidth="1"/>
    <col min="33" max="34" width="4.5" style="436"/>
    <col min="35" max="35" width="5.625" style="436" bestFit="1" customWidth="1"/>
    <col min="36" max="44" width="4.5" style="436"/>
    <col min="45" max="64" width="2.375" style="436" customWidth="1"/>
    <col min="65" max="16384" width="4.5" style="436"/>
  </cols>
  <sheetData>
    <row r="1" spans="2:64" ht="11.1" customHeight="1">
      <c r="Q1" s="436" t="s">
        <v>496</v>
      </c>
      <c r="S1" s="436">
        <v>2</v>
      </c>
      <c r="T1" s="436">
        <v>3</v>
      </c>
      <c r="U1" s="436">
        <v>4</v>
      </c>
      <c r="V1" s="436">
        <v>5</v>
      </c>
      <c r="W1" s="436">
        <v>6</v>
      </c>
      <c r="X1" s="436">
        <v>7</v>
      </c>
      <c r="Y1" s="436">
        <v>8</v>
      </c>
      <c r="Z1" s="436">
        <v>9</v>
      </c>
      <c r="AA1" s="436">
        <v>10</v>
      </c>
      <c r="AB1" s="436">
        <v>11</v>
      </c>
      <c r="AC1" s="436">
        <v>12</v>
      </c>
      <c r="AD1" s="436">
        <v>13</v>
      </c>
      <c r="AE1" s="436">
        <v>14</v>
      </c>
    </row>
    <row r="2" spans="2:64" ht="80.45" customHeight="1">
      <c r="R2" s="437" t="s">
        <v>491</v>
      </c>
      <c r="S2" s="438" t="s">
        <v>347</v>
      </c>
      <c r="T2" s="438" t="s">
        <v>600</v>
      </c>
      <c r="U2" s="438" t="s">
        <v>497</v>
      </c>
      <c r="V2" s="439" t="s">
        <v>492</v>
      </c>
      <c r="W2" s="439" t="s">
        <v>493</v>
      </c>
      <c r="X2" s="438" t="s">
        <v>498</v>
      </c>
      <c r="Y2" s="438" t="s">
        <v>499</v>
      </c>
      <c r="Z2" s="439" t="s">
        <v>500</v>
      </c>
      <c r="AA2" s="439" t="s">
        <v>494</v>
      </c>
      <c r="AB2" s="439" t="s">
        <v>501</v>
      </c>
      <c r="AC2" s="439" t="s">
        <v>502</v>
      </c>
      <c r="AD2" s="439" t="s">
        <v>503</v>
      </c>
      <c r="AE2" s="438" t="s">
        <v>504</v>
      </c>
      <c r="AF2" s="438" t="s">
        <v>505</v>
      </c>
      <c r="AG2" s="438" t="s">
        <v>601</v>
      </c>
    </row>
    <row r="3" spans="2:64" ht="12">
      <c r="R3" s="440" t="s">
        <v>495</v>
      </c>
      <c r="S3" s="508">
        <v>10</v>
      </c>
      <c r="T3" s="508">
        <v>22</v>
      </c>
      <c r="U3" s="508">
        <v>30</v>
      </c>
      <c r="V3" s="508">
        <v>40</v>
      </c>
      <c r="W3" s="508">
        <v>51</v>
      </c>
      <c r="X3" s="508">
        <v>61</v>
      </c>
      <c r="Y3" s="508">
        <v>71</v>
      </c>
      <c r="Z3" s="508">
        <v>81</v>
      </c>
      <c r="AA3" s="508">
        <v>91</v>
      </c>
      <c r="AB3" s="508">
        <v>102</v>
      </c>
      <c r="AC3" s="508">
        <v>112</v>
      </c>
      <c r="AD3" s="508">
        <v>118</v>
      </c>
      <c r="AE3" s="508">
        <v>139</v>
      </c>
      <c r="AF3" s="508">
        <v>150</v>
      </c>
      <c r="AG3" s="508">
        <v>160</v>
      </c>
    </row>
    <row r="5" spans="2:64" ht="11.1" customHeight="1">
      <c r="Q5" s="436" t="s">
        <v>496</v>
      </c>
      <c r="S5" s="436">
        <v>2</v>
      </c>
      <c r="T5" s="436">
        <v>3</v>
      </c>
      <c r="U5" s="436">
        <v>4</v>
      </c>
      <c r="V5" s="436">
        <v>5</v>
      </c>
      <c r="W5" s="436">
        <v>6</v>
      </c>
      <c r="X5" s="436">
        <v>7</v>
      </c>
      <c r="Y5" s="436">
        <v>8</v>
      </c>
      <c r="Z5" s="436">
        <v>9</v>
      </c>
      <c r="AA5" s="436">
        <v>10</v>
      </c>
      <c r="AB5" s="436">
        <v>11</v>
      </c>
      <c r="AC5" s="436">
        <v>12</v>
      </c>
      <c r="AD5" s="436">
        <v>13</v>
      </c>
      <c r="AE5" s="436">
        <v>14</v>
      </c>
    </row>
    <row r="6" spans="2:64" ht="80.45" customHeight="1">
      <c r="R6" s="437" t="s">
        <v>491</v>
      </c>
      <c r="S6" s="438" t="s">
        <v>347</v>
      </c>
      <c r="T6" s="438" t="s">
        <v>497</v>
      </c>
      <c r="U6" s="439" t="s">
        <v>492</v>
      </c>
      <c r="V6" s="439" t="s">
        <v>493</v>
      </c>
      <c r="W6" s="438" t="s">
        <v>498</v>
      </c>
      <c r="X6" s="438" t="s">
        <v>499</v>
      </c>
      <c r="Y6" s="439" t="s">
        <v>500</v>
      </c>
      <c r="Z6" s="439" t="s">
        <v>494</v>
      </c>
      <c r="AA6" s="439" t="s">
        <v>501</v>
      </c>
      <c r="AB6" s="439" t="s">
        <v>502</v>
      </c>
      <c r="AC6" s="439" t="s">
        <v>503</v>
      </c>
      <c r="AD6" s="438" t="s">
        <v>504</v>
      </c>
      <c r="AE6" s="438" t="s">
        <v>505</v>
      </c>
    </row>
    <row r="7" spans="2:64" ht="12">
      <c r="R7" s="440" t="s">
        <v>495</v>
      </c>
      <c r="S7" s="508">
        <v>17</v>
      </c>
      <c r="T7" s="508">
        <v>36</v>
      </c>
      <c r="U7" s="508">
        <v>46</v>
      </c>
      <c r="V7" s="508">
        <v>57</v>
      </c>
      <c r="W7" s="508">
        <v>67</v>
      </c>
      <c r="X7" s="508">
        <v>77</v>
      </c>
      <c r="Y7" s="508">
        <v>87</v>
      </c>
      <c r="Z7" s="508">
        <v>97</v>
      </c>
      <c r="AA7" s="508">
        <v>108</v>
      </c>
      <c r="AB7" s="508">
        <v>114</v>
      </c>
      <c r="AC7" s="508">
        <v>120</v>
      </c>
      <c r="AD7" s="508">
        <v>145</v>
      </c>
      <c r="AE7" s="508">
        <v>156</v>
      </c>
    </row>
    <row r="8" spans="2:64" ht="24.95" customHeight="1">
      <c r="R8" s="441" t="s">
        <v>448</v>
      </c>
      <c r="S8" s="494">
        <f t="shared" ref="S8:AA8" si="0">VLOOKUP($R8,教育単価表,S$7,FALSE)</f>
        <v>2.5</v>
      </c>
      <c r="T8" s="494">
        <f t="shared" si="0"/>
        <v>2.2000000000000002</v>
      </c>
      <c r="U8" s="494">
        <f t="shared" si="0"/>
        <v>2.6</v>
      </c>
      <c r="V8" s="494">
        <f t="shared" si="0"/>
        <v>3.9</v>
      </c>
      <c r="W8" s="494">
        <f t="shared" si="0"/>
        <v>0</v>
      </c>
      <c r="X8" s="494">
        <f t="shared" si="0"/>
        <v>0</v>
      </c>
      <c r="Y8" s="494">
        <f>IF(VLOOKUP($R8,教育単価表,Y$7,FALSE)="－",0,VLOOKUP($R8,教育単価表,Y$7,FALSE))</f>
        <v>9.1</v>
      </c>
      <c r="Z8" s="494">
        <f t="shared" si="0"/>
        <v>2.2000000000000002</v>
      </c>
      <c r="AA8" s="494">
        <f t="shared" si="0"/>
        <v>16.3</v>
      </c>
      <c r="AB8" s="494">
        <f>AB9</f>
        <v>52.4</v>
      </c>
      <c r="AC8" s="494">
        <f>AC9</f>
        <v>49.9</v>
      </c>
      <c r="AD8" s="494">
        <f>VLOOKUP($R8,教育単価表,AD$7,FALSE)</f>
        <v>8.5</v>
      </c>
      <c r="AE8" s="494">
        <f>VLOOKUP($R8,教育単価表,AE$7,FALSE)</f>
        <v>2.5</v>
      </c>
    </row>
    <row r="9" spans="2:64" ht="24.95" customHeight="1">
      <c r="R9" s="442" t="s">
        <v>449</v>
      </c>
      <c r="S9" s="442">
        <f t="shared" ref="S9:S53" si="1">VLOOKUP($R9,教育単価表,S$7,FALSE)</f>
        <v>2.5</v>
      </c>
      <c r="T9" s="442">
        <f>T8</f>
        <v>2.2000000000000002</v>
      </c>
      <c r="U9" s="442">
        <f t="shared" ref="U9:X28" si="2">VLOOKUP($R9,教育単価表,U$7,FALSE)</f>
        <v>2.6</v>
      </c>
      <c r="V9" s="442">
        <f t="shared" si="2"/>
        <v>0</v>
      </c>
      <c r="W9" s="442">
        <f t="shared" si="2"/>
        <v>2.2999999999999998</v>
      </c>
      <c r="X9" s="442">
        <f t="shared" si="2"/>
        <v>2.2000000000000002</v>
      </c>
      <c r="Y9" s="442">
        <f>Y8</f>
        <v>9.1</v>
      </c>
      <c r="Z9" s="442">
        <f>Z8</f>
        <v>2.2000000000000002</v>
      </c>
      <c r="AA9" s="442">
        <f>AA8</f>
        <v>16.3</v>
      </c>
      <c r="AB9" s="442">
        <f>VLOOKUP($R9,教育単価表,AB$7,FALSE)</f>
        <v>52.4</v>
      </c>
      <c r="AC9" s="442">
        <f>VLOOKUP($R9,教育単価表,AC$7,FALSE)</f>
        <v>49.9</v>
      </c>
      <c r="AD9" s="442">
        <f>AD8</f>
        <v>8.5</v>
      </c>
      <c r="AE9" s="442">
        <f>AE8</f>
        <v>2.5</v>
      </c>
    </row>
    <row r="10" spans="2:64" ht="24.95" customHeight="1">
      <c r="B10" s="455" t="s">
        <v>0</v>
      </c>
      <c r="C10" s="456"/>
      <c r="D10" s="443"/>
      <c r="F10" s="437" t="s">
        <v>624</v>
      </c>
      <c r="G10" s="443"/>
      <c r="I10" s="437" t="s">
        <v>7</v>
      </c>
      <c r="J10" s="457"/>
      <c r="K10" s="443"/>
      <c r="M10" s="437"/>
      <c r="N10" s="457"/>
      <c r="O10" s="443" t="s">
        <v>7</v>
      </c>
      <c r="R10" s="442" t="s">
        <v>289</v>
      </c>
      <c r="S10" s="442">
        <f t="shared" si="1"/>
        <v>2.5</v>
      </c>
      <c r="T10" s="442">
        <f>VLOOKUP($R10,教育単価表,T$7,FALSE)</f>
        <v>2.2000000000000002</v>
      </c>
      <c r="U10" s="442">
        <f t="shared" si="2"/>
        <v>2.6</v>
      </c>
      <c r="V10" s="442">
        <f t="shared" si="2"/>
        <v>3.9</v>
      </c>
      <c r="W10" s="442">
        <f t="shared" si="2"/>
        <v>0</v>
      </c>
      <c r="X10" s="442">
        <f t="shared" si="2"/>
        <v>0</v>
      </c>
      <c r="Y10" s="442">
        <f>IF(VLOOKUP($R10,教育単価表,Y$7,FALSE)="－",0,VLOOKUP($R10,教育単価表,Y$7,FALSE))</f>
        <v>9.1</v>
      </c>
      <c r="Z10" s="442">
        <f>VLOOKUP($R10,教育単価表,Z$7,FALSE)</f>
        <v>2.2000000000000002</v>
      </c>
      <c r="AA10" s="442">
        <f>VLOOKUP($R10,教育単価表,AA$7,FALSE)</f>
        <v>18.100000000000001</v>
      </c>
      <c r="AB10" s="442">
        <f>AB11</f>
        <v>69.900000000000006</v>
      </c>
      <c r="AC10" s="442">
        <f>AC11</f>
        <v>46.6</v>
      </c>
      <c r="AD10" s="442">
        <f>VLOOKUP($R10,教育単価表,AD$7,FALSE)</f>
        <v>8.9</v>
      </c>
      <c r="AE10" s="442">
        <f>VLOOKUP($R10,教育単価表,AE$7,FALSE)</f>
        <v>2.5</v>
      </c>
      <c r="AI10" s="876" t="s">
        <v>26</v>
      </c>
      <c r="AJ10" s="877"/>
      <c r="AK10" s="877"/>
      <c r="AL10" s="877"/>
      <c r="AM10" s="877"/>
      <c r="AN10" s="877"/>
      <c r="AO10" s="877"/>
      <c r="AP10" s="877"/>
      <c r="AQ10" s="877"/>
      <c r="AR10" s="877"/>
      <c r="AS10" s="880" t="s">
        <v>28</v>
      </c>
      <c r="AT10" s="880"/>
      <c r="AU10" s="880"/>
      <c r="AV10" s="880"/>
      <c r="AW10" s="880"/>
      <c r="AX10" s="880"/>
      <c r="AY10" s="880"/>
      <c r="AZ10" s="880"/>
      <c r="BA10" s="880"/>
      <c r="BB10" s="880"/>
      <c r="BC10" s="880"/>
      <c r="BD10" s="880"/>
      <c r="BE10" s="880"/>
      <c r="BF10" s="880"/>
      <c r="BG10" s="880"/>
      <c r="BH10" s="880"/>
      <c r="BI10" s="880"/>
      <c r="BJ10" s="880"/>
      <c r="BK10" s="880"/>
      <c r="BL10" s="880"/>
    </row>
    <row r="11" spans="2:64" ht="24.95" customHeight="1">
      <c r="B11" s="444"/>
      <c r="C11" s="445">
        <v>1</v>
      </c>
      <c r="D11" s="446">
        <v>10</v>
      </c>
      <c r="F11" s="444"/>
      <c r="G11" s="458">
        <v>1</v>
      </c>
      <c r="I11" s="444"/>
      <c r="J11" s="445" t="s">
        <v>20</v>
      </c>
      <c r="K11" s="459">
        <f>'積算表（教育）'!Q16</f>
        <v>0</v>
      </c>
      <c r="M11" s="460" t="s">
        <v>510</v>
      </c>
      <c r="N11" s="461" t="e">
        <f>'積算表（教育）'!$AA$16&amp;M11</f>
        <v>#N/A</v>
      </c>
      <c r="O11" s="462" t="e">
        <f>$K$14&amp;M11</f>
        <v>#N/A</v>
      </c>
      <c r="R11" s="442" t="s">
        <v>290</v>
      </c>
      <c r="S11" s="442">
        <f t="shared" si="1"/>
        <v>2.5</v>
      </c>
      <c r="T11" s="442">
        <f>T10</f>
        <v>2.2000000000000002</v>
      </c>
      <c r="U11" s="442">
        <f t="shared" si="2"/>
        <v>2.6</v>
      </c>
      <c r="V11" s="442">
        <f t="shared" si="2"/>
        <v>0</v>
      </c>
      <c r="W11" s="442">
        <f t="shared" si="2"/>
        <v>2.2999999999999998</v>
      </c>
      <c r="X11" s="442">
        <f t="shared" si="2"/>
        <v>2.2000000000000002</v>
      </c>
      <c r="Y11" s="442">
        <f>Y10</f>
        <v>9.1</v>
      </c>
      <c r="Z11" s="442">
        <f>Z10</f>
        <v>2.2000000000000002</v>
      </c>
      <c r="AA11" s="442">
        <f>AA10</f>
        <v>18.100000000000001</v>
      </c>
      <c r="AB11" s="442">
        <f>VLOOKUP($R11,教育単価表,AB$7,FALSE)</f>
        <v>69.900000000000006</v>
      </c>
      <c r="AC11" s="442">
        <f>VLOOKUP($R11,教育単価表,AC$7,FALSE)</f>
        <v>46.6</v>
      </c>
      <c r="AD11" s="442">
        <f>AD10</f>
        <v>8.9</v>
      </c>
      <c r="AE11" s="442">
        <f>AE10</f>
        <v>2.5</v>
      </c>
      <c r="AI11" s="878"/>
      <c r="AJ11" s="879"/>
      <c r="AK11" s="879"/>
      <c r="AL11" s="879"/>
      <c r="AM11" s="879"/>
      <c r="AN11" s="879"/>
      <c r="AO11" s="879"/>
      <c r="AP11" s="879"/>
      <c r="AQ11" s="879"/>
      <c r="AR11" s="879"/>
      <c r="AS11" s="880"/>
      <c r="AT11" s="880"/>
      <c r="AU11" s="880"/>
      <c r="AV11" s="880"/>
      <c r="AW11" s="880"/>
      <c r="AX11" s="880"/>
      <c r="AY11" s="880"/>
      <c r="AZ11" s="880"/>
      <c r="BA11" s="880"/>
      <c r="BB11" s="880"/>
      <c r="BC11" s="880"/>
      <c r="BD11" s="880"/>
      <c r="BE11" s="880"/>
      <c r="BF11" s="880"/>
      <c r="BG11" s="880"/>
      <c r="BH11" s="880"/>
      <c r="BI11" s="880"/>
      <c r="BJ11" s="880"/>
      <c r="BK11" s="880"/>
      <c r="BL11" s="880"/>
    </row>
    <row r="12" spans="2:64" ht="24.95" customHeight="1" thickBot="1">
      <c r="B12" s="444"/>
      <c r="C12" s="447">
        <v>11</v>
      </c>
      <c r="D12" s="448">
        <v>15</v>
      </c>
      <c r="F12" s="444"/>
      <c r="G12" s="463">
        <v>2</v>
      </c>
      <c r="I12" s="444"/>
      <c r="J12" s="447" t="s">
        <v>21</v>
      </c>
      <c r="K12" s="467">
        <f>'積算表（保育）'!G17</f>
        <v>0</v>
      </c>
      <c r="M12" s="464" t="s">
        <v>509</v>
      </c>
      <c r="N12" s="465" t="e">
        <f>'積算表（教育）'!$AA$16&amp;M12</f>
        <v>#N/A</v>
      </c>
      <c r="O12" s="466" t="e">
        <f>$K$14&amp;M12</f>
        <v>#N/A</v>
      </c>
      <c r="R12" s="442" t="s">
        <v>450</v>
      </c>
      <c r="S12" s="442">
        <f t="shared" si="1"/>
        <v>2.5</v>
      </c>
      <c r="T12" s="442">
        <f>VLOOKUP($R12,教育単価表,T$7,FALSE)</f>
        <v>2.2999999999999998</v>
      </c>
      <c r="U12" s="442">
        <f t="shared" si="2"/>
        <v>2.6</v>
      </c>
      <c r="V12" s="442">
        <f t="shared" si="2"/>
        <v>3.9</v>
      </c>
      <c r="W12" s="442">
        <f t="shared" si="2"/>
        <v>0</v>
      </c>
      <c r="X12" s="442">
        <f t="shared" si="2"/>
        <v>0</v>
      </c>
      <c r="Y12" s="442">
        <f>IF(VLOOKUP($R12,教育単価表,Y$7,FALSE)="－",0,VLOOKUP($R12,教育単価表,Y$7,FALSE))</f>
        <v>10.199999999999999</v>
      </c>
      <c r="Z12" s="442">
        <f>VLOOKUP($R12,教育単価表,Z$7,FALSE)</f>
        <v>2.2999999999999998</v>
      </c>
      <c r="AA12" s="442">
        <f>VLOOKUP($R12,教育単価表,AA$7,FALSE)</f>
        <v>13.6</v>
      </c>
      <c r="AB12" s="442">
        <f>AB13</f>
        <v>52.4</v>
      </c>
      <c r="AC12" s="442">
        <f>AC13</f>
        <v>58.3</v>
      </c>
      <c r="AD12" s="442">
        <f>VLOOKUP($R12,教育単価表,AD$7,FALSE)</f>
        <v>9.3000000000000007</v>
      </c>
      <c r="AE12" s="442">
        <f>VLOOKUP($R12,教育単価表,AE$7,FALSE)</f>
        <v>2.5</v>
      </c>
      <c r="AI12" s="878"/>
      <c r="AJ12" s="879"/>
      <c r="AK12" s="879"/>
      <c r="AL12" s="879"/>
      <c r="AM12" s="879"/>
      <c r="AN12" s="879"/>
      <c r="AO12" s="879"/>
      <c r="AP12" s="879"/>
      <c r="AQ12" s="879"/>
      <c r="AR12" s="879"/>
      <c r="AS12" s="881" t="s">
        <v>15</v>
      </c>
      <c r="AT12" s="882"/>
      <c r="AU12" s="882"/>
      <c r="AV12" s="882"/>
      <c r="AW12" s="881" t="s">
        <v>14</v>
      </c>
      <c r="AX12" s="882"/>
      <c r="AY12" s="882"/>
      <c r="AZ12" s="883"/>
      <c r="BA12" s="881" t="s">
        <v>29</v>
      </c>
      <c r="BB12" s="882"/>
      <c r="BC12" s="882"/>
      <c r="BD12" s="883"/>
      <c r="BE12" s="881" t="s">
        <v>30</v>
      </c>
      <c r="BF12" s="882"/>
      <c r="BG12" s="882"/>
      <c r="BH12" s="883"/>
      <c r="BI12" s="881" t="s">
        <v>31</v>
      </c>
      <c r="BJ12" s="882"/>
      <c r="BK12" s="882"/>
      <c r="BL12" s="883"/>
    </row>
    <row r="13" spans="2:64" ht="24.95" customHeight="1">
      <c r="B13" s="444"/>
      <c r="C13" s="449">
        <v>16</v>
      </c>
      <c r="D13" s="450">
        <v>20</v>
      </c>
      <c r="F13" s="444"/>
      <c r="G13" s="463">
        <v>3</v>
      </c>
      <c r="I13" s="444"/>
      <c r="J13" s="447" t="s">
        <v>25</v>
      </c>
      <c r="K13" s="467">
        <f>K11+K12</f>
        <v>0</v>
      </c>
      <c r="M13" s="464" t="s">
        <v>13</v>
      </c>
      <c r="N13" s="465" t="e">
        <f>'積算表（教育）'!$AA$16&amp;"１，２歳児"</f>
        <v>#N/A</v>
      </c>
      <c r="O13" s="466" t="e">
        <f>$K$14&amp;"１，２歳児"</f>
        <v>#N/A</v>
      </c>
      <c r="R13" s="442" t="s">
        <v>451</v>
      </c>
      <c r="S13" s="442">
        <f t="shared" si="1"/>
        <v>2.5</v>
      </c>
      <c r="T13" s="442">
        <f>T12</f>
        <v>2.2999999999999998</v>
      </c>
      <c r="U13" s="442">
        <f t="shared" si="2"/>
        <v>2.6</v>
      </c>
      <c r="V13" s="442">
        <f t="shared" si="2"/>
        <v>0</v>
      </c>
      <c r="W13" s="442">
        <f t="shared" si="2"/>
        <v>2.2999999999999998</v>
      </c>
      <c r="X13" s="442">
        <f t="shared" si="2"/>
        <v>2.2000000000000002</v>
      </c>
      <c r="Y13" s="442">
        <f>Y12</f>
        <v>10.199999999999999</v>
      </c>
      <c r="Z13" s="442">
        <f>Z12</f>
        <v>2.2999999999999998</v>
      </c>
      <c r="AA13" s="442">
        <f>AA12</f>
        <v>13.6</v>
      </c>
      <c r="AB13" s="442">
        <f>VLOOKUP($R13,教育単価表,AB$7,FALSE)</f>
        <v>52.4</v>
      </c>
      <c r="AC13" s="442">
        <f>VLOOKUP($R13,教育単価表,AC$7,FALSE)</f>
        <v>58.3</v>
      </c>
      <c r="AD13" s="442">
        <f>AD12</f>
        <v>9.3000000000000007</v>
      </c>
      <c r="AE13" s="442">
        <f>AE12</f>
        <v>2.5</v>
      </c>
      <c r="AI13" s="899" t="s">
        <v>34</v>
      </c>
      <c r="AJ13" s="899" t="s">
        <v>35</v>
      </c>
      <c r="AK13" s="900" t="s">
        <v>343</v>
      </c>
      <c r="AL13" s="901"/>
      <c r="AM13" s="901"/>
      <c r="AN13" s="901"/>
      <c r="AO13" s="901"/>
      <c r="AP13" s="901"/>
      <c r="AQ13" s="901"/>
      <c r="AR13" s="901"/>
      <c r="AS13" s="902"/>
      <c r="AT13" s="903"/>
      <c r="AU13" s="903"/>
      <c r="AV13" s="904"/>
      <c r="AW13" s="905"/>
      <c r="AX13" s="903"/>
      <c r="AY13" s="903"/>
      <c r="AZ13" s="904"/>
      <c r="BA13" s="906" t="e">
        <f>IF('積算表（教育）'!$K33="○",'積算表（教育）'!U33*VLOOKUP($N$12,加算率C,2,0),0)</f>
        <v>#N/A</v>
      </c>
      <c r="BB13" s="907"/>
      <c r="BC13" s="907"/>
      <c r="BD13" s="908"/>
      <c r="BE13" s="906" t="e">
        <f>IF('積算表（教育）'!$K33="○",'積算表（教育）'!Y33*VLOOKUP($N$12,加算率C,2,0),0)</f>
        <v>#N/A</v>
      </c>
      <c r="BF13" s="907"/>
      <c r="BG13" s="907"/>
      <c r="BH13" s="908"/>
      <c r="BI13" s="906" t="e">
        <f>IF('積算表（教育）'!$K33="○",'積算表（教育）'!AC33*VLOOKUP($N$11,加算率C,2,0),0)</f>
        <v>#N/A</v>
      </c>
      <c r="BJ13" s="907"/>
      <c r="BK13" s="907"/>
      <c r="BL13" s="908"/>
    </row>
    <row r="14" spans="2:64" ht="24.95" customHeight="1">
      <c r="B14" s="444"/>
      <c r="C14" s="449">
        <v>21</v>
      </c>
      <c r="D14" s="450">
        <v>25</v>
      </c>
      <c r="F14" s="444"/>
      <c r="G14" s="463">
        <v>4</v>
      </c>
      <c r="I14" s="451"/>
      <c r="J14" s="452" t="s">
        <v>25</v>
      </c>
      <c r="K14" s="453" t="e">
        <f>VLOOKUP(K13,教育定員,2,1)</f>
        <v>#N/A</v>
      </c>
      <c r="M14" s="464" t="s">
        <v>14</v>
      </c>
      <c r="N14" s="465" t="e">
        <f>'積算表（教育）'!$AA$16&amp;"１，２歳児"</f>
        <v>#N/A</v>
      </c>
      <c r="O14" s="466" t="e">
        <f>$K$14&amp;"１，２歳児"</f>
        <v>#N/A</v>
      </c>
      <c r="R14" s="442" t="s">
        <v>292</v>
      </c>
      <c r="S14" s="442">
        <f t="shared" si="1"/>
        <v>2.4</v>
      </c>
      <c r="T14" s="442">
        <f>VLOOKUP($R14,教育単価表,T$7,FALSE)</f>
        <v>2.2000000000000002</v>
      </c>
      <c r="U14" s="442">
        <f t="shared" si="2"/>
        <v>2.6</v>
      </c>
      <c r="V14" s="442">
        <f t="shared" si="2"/>
        <v>3.9</v>
      </c>
      <c r="W14" s="442">
        <f t="shared" si="2"/>
        <v>0</v>
      </c>
      <c r="X14" s="442">
        <f t="shared" si="2"/>
        <v>0</v>
      </c>
      <c r="Y14" s="442">
        <f>IF(VLOOKUP($R14,教育単価表,Y$7,FALSE)="－",0,VLOOKUP($R14,教育単価表,Y$7,FALSE))</f>
        <v>10.9</v>
      </c>
      <c r="Z14" s="442">
        <f>VLOOKUP($R14,教育単価表,Z$7,FALSE)</f>
        <v>2.2000000000000002</v>
      </c>
      <c r="AA14" s="442">
        <f>VLOOKUP($R14,教育単価表,AA$7,FALSE)</f>
        <v>16.3</v>
      </c>
      <c r="AB14" s="442">
        <f>AB15</f>
        <v>83.9</v>
      </c>
      <c r="AC14" s="442">
        <f>AC15</f>
        <v>46.6</v>
      </c>
      <c r="AD14" s="442">
        <f>VLOOKUP($R14,教育単価表,AD$7,FALSE)</f>
        <v>9.3000000000000007</v>
      </c>
      <c r="AE14" s="442">
        <f>VLOOKUP($R14,教育単価表,AE$7,FALSE)</f>
        <v>2.4</v>
      </c>
      <c r="AI14" s="899"/>
      <c r="AJ14" s="899"/>
      <c r="AK14" s="468" t="s">
        <v>36</v>
      </c>
      <c r="AL14" s="468"/>
      <c r="AM14" s="468"/>
      <c r="AN14" s="468"/>
      <c r="AO14" s="468"/>
      <c r="AP14" s="468"/>
      <c r="AQ14" s="468"/>
      <c r="AR14" s="468"/>
      <c r="AS14" s="892"/>
      <c r="AT14" s="893"/>
      <c r="AU14" s="893"/>
      <c r="AV14" s="894"/>
      <c r="AW14" s="895"/>
      <c r="AX14" s="893"/>
      <c r="AY14" s="893"/>
      <c r="AZ14" s="894"/>
      <c r="BA14" s="896"/>
      <c r="BB14" s="897"/>
      <c r="BC14" s="897"/>
      <c r="BD14" s="898"/>
      <c r="BE14" s="896"/>
      <c r="BF14" s="897"/>
      <c r="BG14" s="897"/>
      <c r="BH14" s="898"/>
      <c r="BI14" s="896"/>
      <c r="BJ14" s="897"/>
      <c r="BK14" s="897"/>
      <c r="BL14" s="898"/>
    </row>
    <row r="15" spans="2:64" ht="24.95" customHeight="1">
      <c r="B15" s="444"/>
      <c r="C15" s="449">
        <v>26</v>
      </c>
      <c r="D15" s="450">
        <v>30</v>
      </c>
      <c r="F15" s="444"/>
      <c r="G15" s="463">
        <v>5</v>
      </c>
      <c r="M15" s="473" t="s">
        <v>15</v>
      </c>
      <c r="N15" s="474" t="e">
        <f>'積算表（教育）'!$AA$16&amp;M15</f>
        <v>#N/A</v>
      </c>
      <c r="O15" s="475" t="e">
        <f>$K$14&amp;M15</f>
        <v>#N/A</v>
      </c>
      <c r="R15" s="442" t="s">
        <v>293</v>
      </c>
      <c r="S15" s="442">
        <f t="shared" si="1"/>
        <v>2.5</v>
      </c>
      <c r="T15" s="442">
        <f>T14</f>
        <v>2.2000000000000002</v>
      </c>
      <c r="U15" s="442">
        <f t="shared" si="2"/>
        <v>2.6</v>
      </c>
      <c r="V15" s="442">
        <f t="shared" si="2"/>
        <v>0</v>
      </c>
      <c r="W15" s="442">
        <f t="shared" si="2"/>
        <v>2.2999999999999998</v>
      </c>
      <c r="X15" s="442">
        <f t="shared" si="2"/>
        <v>2.2000000000000002</v>
      </c>
      <c r="Y15" s="442">
        <f>Y14</f>
        <v>10.9</v>
      </c>
      <c r="Z15" s="442">
        <f>Z14</f>
        <v>2.2000000000000002</v>
      </c>
      <c r="AA15" s="442">
        <f>AA14</f>
        <v>16.3</v>
      </c>
      <c r="AB15" s="442">
        <f>VLOOKUP($R15,教育単価表,AB$7,FALSE)</f>
        <v>83.9</v>
      </c>
      <c r="AC15" s="442">
        <f>VLOOKUP($R15,教育単価表,AC$7,FALSE)</f>
        <v>46.6</v>
      </c>
      <c r="AD15" s="442">
        <f>AD14</f>
        <v>9.3000000000000007</v>
      </c>
      <c r="AE15" s="442">
        <f>AE14</f>
        <v>2.4</v>
      </c>
      <c r="AI15" s="899"/>
      <c r="AJ15" s="899"/>
      <c r="AK15" s="468" t="s">
        <v>37</v>
      </c>
      <c r="AL15" s="468"/>
      <c r="AM15" s="468"/>
      <c r="AN15" s="468"/>
      <c r="AO15" s="468"/>
      <c r="AP15" s="468"/>
      <c r="AQ15" s="468"/>
      <c r="AR15" s="468"/>
      <c r="AS15" s="892"/>
      <c r="AT15" s="893"/>
      <c r="AU15" s="893"/>
      <c r="AV15" s="894"/>
      <c r="AW15" s="895"/>
      <c r="AX15" s="893"/>
      <c r="AY15" s="893"/>
      <c r="AZ15" s="894"/>
      <c r="BA15" s="909">
        <f>IF('積算表（教育）'!$K35="○",'積算表（教育）'!U35*VLOOKUP($N$12,加算率C,3,0),0)</f>
        <v>0</v>
      </c>
      <c r="BB15" s="910"/>
      <c r="BC15" s="910"/>
      <c r="BD15" s="911"/>
      <c r="BE15" s="909">
        <f>IF('積算表（教育）'!$K35="○",'積算表（教育）'!Y35*VLOOKUP($N$12,加算率C,3,0),0)</f>
        <v>0</v>
      </c>
      <c r="BF15" s="910"/>
      <c r="BG15" s="910"/>
      <c r="BH15" s="911"/>
      <c r="BI15" s="909">
        <f>IF('積算表（教育）'!$K35="○",'積算表（教育）'!AC35*VLOOKUP($N$12,加算率C,3,0),0)</f>
        <v>0</v>
      </c>
      <c r="BJ15" s="910"/>
      <c r="BK15" s="910"/>
      <c r="BL15" s="911"/>
    </row>
    <row r="16" spans="2:64" ht="24.95" customHeight="1">
      <c r="B16" s="444"/>
      <c r="C16" s="449">
        <v>31</v>
      </c>
      <c r="D16" s="450">
        <v>35</v>
      </c>
      <c r="F16" s="444"/>
      <c r="G16" s="463">
        <v>6</v>
      </c>
      <c r="R16" s="442" t="s">
        <v>452</v>
      </c>
      <c r="S16" s="442">
        <f t="shared" si="1"/>
        <v>2.5</v>
      </c>
      <c r="T16" s="442">
        <f>VLOOKUP($R16,教育単価表,T$7,FALSE)</f>
        <v>2.2000000000000002</v>
      </c>
      <c r="U16" s="442">
        <f t="shared" si="2"/>
        <v>2.6</v>
      </c>
      <c r="V16" s="442">
        <f t="shared" si="2"/>
        <v>3.9</v>
      </c>
      <c r="W16" s="442">
        <f t="shared" si="2"/>
        <v>0</v>
      </c>
      <c r="X16" s="442">
        <f t="shared" si="2"/>
        <v>0</v>
      </c>
      <c r="Y16" s="442">
        <f>IF(VLOOKUP($R16,教育単価表,Y$7,FALSE)="－",0,VLOOKUP($R16,教育単価表,Y$7,FALSE))</f>
        <v>9.1</v>
      </c>
      <c r="Z16" s="442">
        <f>VLOOKUP($R16,教育単価表,Z$7,FALSE)</f>
        <v>2.2000000000000002</v>
      </c>
      <c r="AA16" s="442">
        <f>VLOOKUP($R16,教育単価表,AA$7,FALSE)</f>
        <v>13.6</v>
      </c>
      <c r="AB16" s="442">
        <f>AB17</f>
        <v>69.900000000000006</v>
      </c>
      <c r="AC16" s="442">
        <f>AC17</f>
        <v>58.3</v>
      </c>
      <c r="AD16" s="442">
        <f>VLOOKUP($R16,教育単価表,AD$7,FALSE)</f>
        <v>10.4</v>
      </c>
      <c r="AE16" s="442">
        <f>VLOOKUP($R16,教育単価表,AE$7,FALSE)</f>
        <v>2.5</v>
      </c>
      <c r="AI16" s="899"/>
      <c r="AJ16" s="899"/>
      <c r="AK16" s="468" t="s">
        <v>38</v>
      </c>
      <c r="AL16" s="468"/>
      <c r="AM16" s="468"/>
      <c r="AN16" s="468"/>
      <c r="AO16" s="468"/>
      <c r="AP16" s="468"/>
      <c r="AQ16" s="468"/>
      <c r="AR16" s="468"/>
      <c r="AS16" s="892"/>
      <c r="AT16" s="893"/>
      <c r="AU16" s="893"/>
      <c r="AV16" s="894"/>
      <c r="AW16" s="895"/>
      <c r="AX16" s="893"/>
      <c r="AY16" s="893"/>
      <c r="AZ16" s="894"/>
      <c r="BA16" s="909">
        <f>IF('積算表（教育）'!$K36="○",'積算表（教育）'!U36*VLOOKUP($N$12,加算率C,4,0),0)</f>
        <v>0</v>
      </c>
      <c r="BB16" s="910"/>
      <c r="BC16" s="910"/>
      <c r="BD16" s="911"/>
      <c r="BE16" s="909">
        <f>IF('積算表（教育）'!$K36="○",'積算表（教育）'!Y36*VLOOKUP($N$12,加算率C,4,0),0)</f>
        <v>0</v>
      </c>
      <c r="BF16" s="910"/>
      <c r="BG16" s="910"/>
      <c r="BH16" s="911"/>
      <c r="BI16" s="895"/>
      <c r="BJ16" s="893"/>
      <c r="BK16" s="893"/>
      <c r="BL16" s="894"/>
    </row>
    <row r="17" spans="2:64" ht="24.95" customHeight="1">
      <c r="B17" s="444"/>
      <c r="C17" s="449">
        <v>36</v>
      </c>
      <c r="D17" s="450">
        <v>40</v>
      </c>
      <c r="F17" s="444"/>
      <c r="G17" s="463">
        <v>7</v>
      </c>
      <c r="I17" s="437" t="s">
        <v>1</v>
      </c>
      <c r="J17" s="457"/>
      <c r="K17" s="443"/>
      <c r="M17" s="437" t="s">
        <v>2</v>
      </c>
      <c r="N17" s="443"/>
      <c r="R17" s="442" t="s">
        <v>453</v>
      </c>
      <c r="S17" s="442">
        <f t="shared" si="1"/>
        <v>2.4</v>
      </c>
      <c r="T17" s="442">
        <f>T16</f>
        <v>2.2000000000000002</v>
      </c>
      <c r="U17" s="442">
        <f t="shared" si="2"/>
        <v>2.6</v>
      </c>
      <c r="V17" s="442">
        <f t="shared" si="2"/>
        <v>0</v>
      </c>
      <c r="W17" s="442">
        <f t="shared" si="2"/>
        <v>2.2999999999999998</v>
      </c>
      <c r="X17" s="442">
        <f t="shared" si="2"/>
        <v>2.2000000000000002</v>
      </c>
      <c r="Y17" s="442">
        <f>Y16</f>
        <v>9.1</v>
      </c>
      <c r="Z17" s="442">
        <f>Z16</f>
        <v>2.2000000000000002</v>
      </c>
      <c r="AA17" s="442">
        <f>AA16</f>
        <v>13.6</v>
      </c>
      <c r="AB17" s="442">
        <f>VLOOKUP($R17,教育単価表,AB$7,FALSE)</f>
        <v>69.900000000000006</v>
      </c>
      <c r="AC17" s="442">
        <f>VLOOKUP($R17,教育単価表,AC$7,FALSE)</f>
        <v>58.3</v>
      </c>
      <c r="AD17" s="442">
        <f>AD16</f>
        <v>10.4</v>
      </c>
      <c r="AE17" s="442">
        <f>AE16</f>
        <v>2.5</v>
      </c>
      <c r="AI17" s="899"/>
      <c r="AJ17" s="899"/>
      <c r="AK17" s="468" t="s">
        <v>309</v>
      </c>
      <c r="AL17" s="468"/>
      <c r="AM17" s="468"/>
      <c r="AN17" s="468"/>
      <c r="AO17" s="468"/>
      <c r="AP17" s="468"/>
      <c r="AQ17" s="468"/>
      <c r="AR17" s="468"/>
      <c r="AS17" s="469"/>
      <c r="AT17" s="470"/>
      <c r="AU17" s="470"/>
      <c r="AV17" s="471"/>
      <c r="AW17" s="472"/>
      <c r="AX17" s="470"/>
      <c r="AY17" s="470"/>
      <c r="AZ17" s="471"/>
      <c r="BA17" s="895"/>
      <c r="BB17" s="893"/>
      <c r="BC17" s="893"/>
      <c r="BD17" s="894"/>
      <c r="BE17" s="895"/>
      <c r="BF17" s="893"/>
      <c r="BG17" s="893"/>
      <c r="BH17" s="894"/>
      <c r="BI17" s="909">
        <f>IF('積算表（教育）'!$K37="○",'積算表（教育）'!AC37*VLOOKUP($N$11,加算率C,5,0),0)</f>
        <v>0</v>
      </c>
      <c r="BJ17" s="910"/>
      <c r="BK17" s="910"/>
      <c r="BL17" s="911"/>
    </row>
    <row r="18" spans="2:64" ht="24.95" customHeight="1">
      <c r="B18" s="444"/>
      <c r="C18" s="449">
        <v>41</v>
      </c>
      <c r="D18" s="450">
        <v>45</v>
      </c>
      <c r="F18" s="444"/>
      <c r="G18" s="463">
        <v>8</v>
      </c>
      <c r="I18" s="444"/>
      <c r="J18" s="445" t="s">
        <v>342</v>
      </c>
      <c r="K18" s="446"/>
      <c r="M18" s="444"/>
      <c r="N18" s="441">
        <v>0</v>
      </c>
      <c r="R18" s="442" t="s">
        <v>454</v>
      </c>
      <c r="S18" s="442">
        <f t="shared" si="1"/>
        <v>2.4</v>
      </c>
      <c r="T18" s="442">
        <f>VLOOKUP($R18,教育単価表,T$7,FALSE)</f>
        <v>2.2999999999999998</v>
      </c>
      <c r="U18" s="442">
        <f t="shared" si="2"/>
        <v>2.6</v>
      </c>
      <c r="V18" s="442">
        <f t="shared" si="2"/>
        <v>3.9</v>
      </c>
      <c r="W18" s="442">
        <f t="shared" si="2"/>
        <v>0</v>
      </c>
      <c r="X18" s="442">
        <f t="shared" si="2"/>
        <v>0</v>
      </c>
      <c r="Y18" s="442">
        <f>IF(VLOOKUP($R18,教育単価表,Y$7,FALSE)="－",0,VLOOKUP($R18,教育単価表,Y$7,FALSE))</f>
        <v>11.7</v>
      </c>
      <c r="Z18" s="442">
        <f>VLOOKUP($R18,教育単価表,Z$7,FALSE)</f>
        <v>2.2999999999999998</v>
      </c>
      <c r="AA18" s="442">
        <f>VLOOKUP($R18,教育単価表,AA$7,FALSE)</f>
        <v>11.7</v>
      </c>
      <c r="AB18" s="442">
        <f>AB19</f>
        <v>59.9</v>
      </c>
      <c r="AC18" s="442">
        <f>AC19</f>
        <v>49.9</v>
      </c>
      <c r="AD18" s="442">
        <f>VLOOKUP($R18,教育単価表,AD$7,FALSE)</f>
        <v>8.9</v>
      </c>
      <c r="AE18" s="442">
        <f>VLOOKUP($R18,教育単価表,AE$7,FALSE)</f>
        <v>2.5</v>
      </c>
      <c r="AI18" s="899"/>
      <c r="AJ18" s="899"/>
      <c r="AK18" s="912" t="s">
        <v>511</v>
      </c>
      <c r="AL18" s="913"/>
      <c r="AM18" s="913"/>
      <c r="AN18" s="913"/>
      <c r="AO18" s="913"/>
      <c r="AP18" s="913"/>
      <c r="AQ18" s="913"/>
      <c r="AR18" s="914"/>
      <c r="AS18" s="892"/>
      <c r="AT18" s="893"/>
      <c r="AU18" s="893"/>
      <c r="AV18" s="894"/>
      <c r="AW18" s="895"/>
      <c r="AX18" s="893"/>
      <c r="AY18" s="893"/>
      <c r="AZ18" s="894"/>
      <c r="BA18" s="909">
        <f>IF('積算表（教育）'!$K38="○",'積算表（教育）'!U38*VLOOKUP($N$12,加算率C,6,0),0)</f>
        <v>0</v>
      </c>
      <c r="BB18" s="910"/>
      <c r="BC18" s="910"/>
      <c r="BD18" s="911"/>
      <c r="BE18" s="895"/>
      <c r="BF18" s="893"/>
      <c r="BG18" s="893"/>
      <c r="BH18" s="894"/>
      <c r="BI18" s="895"/>
      <c r="BJ18" s="893"/>
      <c r="BK18" s="893"/>
      <c r="BL18" s="894"/>
    </row>
    <row r="19" spans="2:64" ht="24.95" customHeight="1">
      <c r="B19" s="444"/>
      <c r="C19" s="449">
        <v>46</v>
      </c>
      <c r="D19" s="450">
        <v>50</v>
      </c>
      <c r="F19" s="444"/>
      <c r="G19" s="463">
        <v>9</v>
      </c>
      <c r="I19" s="444"/>
      <c r="J19" s="447" t="s">
        <v>346</v>
      </c>
      <c r="K19" s="448"/>
      <c r="M19" s="444"/>
      <c r="N19" s="442">
        <v>4</v>
      </c>
      <c r="R19" s="442" t="s">
        <v>455</v>
      </c>
      <c r="S19" s="442">
        <f t="shared" si="1"/>
        <v>2.4</v>
      </c>
      <c r="T19" s="442">
        <f>T18</f>
        <v>2.2999999999999998</v>
      </c>
      <c r="U19" s="442">
        <f t="shared" si="2"/>
        <v>2.6</v>
      </c>
      <c r="V19" s="442">
        <f t="shared" si="2"/>
        <v>0</v>
      </c>
      <c r="W19" s="442">
        <f t="shared" si="2"/>
        <v>2.2999999999999998</v>
      </c>
      <c r="X19" s="442">
        <f t="shared" si="2"/>
        <v>2.2000000000000002</v>
      </c>
      <c r="Y19" s="442">
        <f>Y18</f>
        <v>11.7</v>
      </c>
      <c r="Z19" s="442">
        <f>Z18</f>
        <v>2.2999999999999998</v>
      </c>
      <c r="AA19" s="442">
        <f>AA18</f>
        <v>11.7</v>
      </c>
      <c r="AB19" s="442">
        <f>VLOOKUP($R19,教育単価表,AB$7,FALSE)</f>
        <v>59.9</v>
      </c>
      <c r="AC19" s="442">
        <f>VLOOKUP($R19,教育単価表,AC$7,FALSE)</f>
        <v>49.9</v>
      </c>
      <c r="AD19" s="442">
        <f>AD18</f>
        <v>8.9</v>
      </c>
      <c r="AE19" s="442">
        <f>AE18</f>
        <v>2.5</v>
      </c>
      <c r="AI19" s="899"/>
      <c r="AJ19" s="899"/>
      <c r="AK19" s="912" t="s">
        <v>512</v>
      </c>
      <c r="AL19" s="913"/>
      <c r="AM19" s="913"/>
      <c r="AN19" s="913"/>
      <c r="AO19" s="913"/>
      <c r="AP19" s="913"/>
      <c r="AQ19" s="913"/>
      <c r="AR19" s="914"/>
      <c r="AS19" s="892"/>
      <c r="AT19" s="893"/>
      <c r="AU19" s="893"/>
      <c r="AV19" s="894"/>
      <c r="AW19" s="895"/>
      <c r="AX19" s="893"/>
      <c r="AY19" s="893"/>
      <c r="AZ19" s="894"/>
      <c r="BA19" s="909">
        <f>IF('積算表（教育）'!$K39="○",'積算表（教育）'!U39*VLOOKUP($N$12,加算率C,7,0),0)</f>
        <v>0</v>
      </c>
      <c r="BB19" s="910"/>
      <c r="BC19" s="910"/>
      <c r="BD19" s="911"/>
      <c r="BE19" s="895"/>
      <c r="BF19" s="893"/>
      <c r="BG19" s="893"/>
      <c r="BH19" s="894"/>
      <c r="BI19" s="895"/>
      <c r="BJ19" s="893"/>
      <c r="BK19" s="893"/>
      <c r="BL19" s="894"/>
    </row>
    <row r="20" spans="2:64" ht="24.95" customHeight="1">
      <c r="B20" s="444"/>
      <c r="C20" s="449">
        <v>51</v>
      </c>
      <c r="D20" s="450">
        <v>55</v>
      </c>
      <c r="F20" s="444"/>
      <c r="G20" s="463">
        <v>10</v>
      </c>
      <c r="I20" s="451"/>
      <c r="J20" s="452"/>
      <c r="K20" s="453"/>
      <c r="M20" s="444"/>
      <c r="N20" s="442">
        <v>5</v>
      </c>
      <c r="R20" s="442" t="s">
        <v>456</v>
      </c>
      <c r="S20" s="442">
        <f t="shared" si="1"/>
        <v>2.4</v>
      </c>
      <c r="T20" s="442">
        <f>VLOOKUP($R20,教育単価表,T$7,FALSE)</f>
        <v>2.2999999999999998</v>
      </c>
      <c r="U20" s="442">
        <f t="shared" si="2"/>
        <v>2.6</v>
      </c>
      <c r="V20" s="442">
        <f t="shared" si="2"/>
        <v>3.9</v>
      </c>
      <c r="W20" s="442">
        <f t="shared" si="2"/>
        <v>0</v>
      </c>
      <c r="X20" s="442">
        <f t="shared" si="2"/>
        <v>0</v>
      </c>
      <c r="Y20" s="442">
        <f>IF(VLOOKUP($R20,教育単価表,Y$7,FALSE)="－",0,VLOOKUP($R20,教育単価表,Y$7,FALSE))</f>
        <v>0</v>
      </c>
      <c r="Z20" s="442">
        <f>VLOOKUP($R20,教育単価表,Z$7,FALSE)</f>
        <v>2.2999999999999998</v>
      </c>
      <c r="AA20" s="442">
        <f>VLOOKUP($R20,教育単価表,AA$7,FALSE)</f>
        <v>20.399999999999999</v>
      </c>
      <c r="AB20" s="442">
        <f>AB21</f>
        <v>52.4</v>
      </c>
      <c r="AC20" s="442">
        <f>AC21</f>
        <v>87.4</v>
      </c>
      <c r="AD20" s="442">
        <f>VLOOKUP($R20,教育単価表,AD$7,FALSE)</f>
        <v>11.7</v>
      </c>
      <c r="AE20" s="442">
        <f>VLOOKUP($R20,教育単価表,AE$7,FALSE)</f>
        <v>2.5</v>
      </c>
      <c r="AI20" s="899"/>
      <c r="AJ20" s="899"/>
      <c r="AK20" s="468" t="s">
        <v>41</v>
      </c>
      <c r="AL20" s="468"/>
      <c r="AM20" s="468"/>
      <c r="AN20" s="468"/>
      <c r="AO20" s="468"/>
      <c r="AP20" s="468"/>
      <c r="AQ20" s="468"/>
      <c r="AR20" s="468"/>
      <c r="AS20" s="892"/>
      <c r="AT20" s="893"/>
      <c r="AU20" s="893"/>
      <c r="AV20" s="894"/>
      <c r="AW20" s="895"/>
      <c r="AX20" s="893"/>
      <c r="AY20" s="893"/>
      <c r="AZ20" s="894"/>
      <c r="BA20" s="909">
        <f>IF('積算表（教育）'!$K40="○",'積算表（教育）'!U40*VLOOKUP($N$12,加算率C,8,0),0)</f>
        <v>0</v>
      </c>
      <c r="BB20" s="910"/>
      <c r="BC20" s="910"/>
      <c r="BD20" s="911"/>
      <c r="BE20" s="909">
        <f>IF('積算表（教育）'!$K40="○",'積算表（教育）'!Y40*VLOOKUP($N$12,加算率C,8,0),0)</f>
        <v>0</v>
      </c>
      <c r="BF20" s="910"/>
      <c r="BG20" s="910"/>
      <c r="BH20" s="911"/>
      <c r="BI20" s="909">
        <f>IF('積算表（教育）'!$K40="○",'積算表（教育）'!AC40*VLOOKUP($N$11,加算率C,8,0),0)</f>
        <v>0</v>
      </c>
      <c r="BJ20" s="910"/>
      <c r="BK20" s="910"/>
      <c r="BL20" s="911"/>
    </row>
    <row r="21" spans="2:64" ht="24.95" customHeight="1">
      <c r="B21" s="444"/>
      <c r="C21" s="449">
        <v>56</v>
      </c>
      <c r="D21" s="450">
        <v>60</v>
      </c>
      <c r="F21" s="444"/>
      <c r="G21" s="463">
        <v>11</v>
      </c>
      <c r="M21" s="444"/>
      <c r="N21" s="442">
        <v>6</v>
      </c>
      <c r="R21" s="442" t="s">
        <v>457</v>
      </c>
      <c r="S21" s="442">
        <f t="shared" si="1"/>
        <v>2.4</v>
      </c>
      <c r="T21" s="442">
        <f>T20</f>
        <v>2.2999999999999998</v>
      </c>
      <c r="U21" s="442">
        <f t="shared" si="2"/>
        <v>2.6</v>
      </c>
      <c r="V21" s="442">
        <f t="shared" si="2"/>
        <v>0</v>
      </c>
      <c r="W21" s="442">
        <f t="shared" si="2"/>
        <v>2.2999999999999998</v>
      </c>
      <c r="X21" s="442">
        <f t="shared" si="2"/>
        <v>2.2000000000000002</v>
      </c>
      <c r="Y21" s="442">
        <f>Y20</f>
        <v>0</v>
      </c>
      <c r="Z21" s="442">
        <f>Z20</f>
        <v>2.2999999999999998</v>
      </c>
      <c r="AA21" s="442">
        <f>AA20</f>
        <v>20.399999999999999</v>
      </c>
      <c r="AB21" s="442">
        <f>VLOOKUP($R21,教育単価表,AB$7,FALSE)</f>
        <v>52.4</v>
      </c>
      <c r="AC21" s="442">
        <f>VLOOKUP($R21,教育単価表,AC$7,FALSE)</f>
        <v>87.4</v>
      </c>
      <c r="AD21" s="442">
        <f>AD20</f>
        <v>11.7</v>
      </c>
      <c r="AE21" s="442">
        <f>AE20</f>
        <v>2.5</v>
      </c>
      <c r="AI21" s="899"/>
      <c r="AJ21" s="899"/>
      <c r="AK21" s="468" t="s">
        <v>42</v>
      </c>
      <c r="AL21" s="468"/>
      <c r="AM21" s="468"/>
      <c r="AN21" s="468"/>
      <c r="AO21" s="468"/>
      <c r="AP21" s="468"/>
      <c r="AQ21" s="468"/>
      <c r="AR21" s="468"/>
      <c r="AS21" s="892"/>
      <c r="AT21" s="893"/>
      <c r="AU21" s="893"/>
      <c r="AV21" s="894"/>
      <c r="AW21" s="895"/>
      <c r="AX21" s="893"/>
      <c r="AY21" s="893"/>
      <c r="AZ21" s="894"/>
      <c r="BA21" s="909">
        <f>IF('積算表（教育）'!$K41&gt;0,'積算表（教育）'!U41*VLOOKUP($O$12,加算率C,9,0),0)</f>
        <v>0</v>
      </c>
      <c r="BB21" s="910"/>
      <c r="BC21" s="910"/>
      <c r="BD21" s="911"/>
      <c r="BE21" s="909">
        <f>IF('積算表（教育）'!$K41&gt;0,'積算表（教育）'!Y41*VLOOKUP($O$12,加算率C,9,0),0)</f>
        <v>0</v>
      </c>
      <c r="BF21" s="910"/>
      <c r="BG21" s="910"/>
      <c r="BH21" s="911"/>
      <c r="BI21" s="909">
        <f>IF('積算表（教育）'!$K41&gt;0,'積算表（教育）'!AC41*VLOOKUP($O$11,加算率C,9,0),0)</f>
        <v>0</v>
      </c>
      <c r="BJ21" s="910"/>
      <c r="BK21" s="910"/>
      <c r="BL21" s="911"/>
    </row>
    <row r="22" spans="2:64" ht="24.95" customHeight="1">
      <c r="B22" s="444"/>
      <c r="C22" s="449">
        <v>61</v>
      </c>
      <c r="D22" s="450">
        <v>75</v>
      </c>
      <c r="F22" s="451"/>
      <c r="G22" s="476">
        <v>12</v>
      </c>
      <c r="M22" s="451"/>
      <c r="N22" s="454">
        <v>7</v>
      </c>
      <c r="R22" s="442" t="s">
        <v>458</v>
      </c>
      <c r="S22" s="442">
        <f t="shared" si="1"/>
        <v>2.4</v>
      </c>
      <c r="T22" s="442">
        <f>VLOOKUP($R22,教育単価表,T$7,FALSE)</f>
        <v>2.4</v>
      </c>
      <c r="U22" s="442">
        <f t="shared" si="2"/>
        <v>2.6</v>
      </c>
      <c r="V22" s="442">
        <f t="shared" si="2"/>
        <v>3.9</v>
      </c>
      <c r="W22" s="442">
        <f t="shared" si="2"/>
        <v>0</v>
      </c>
      <c r="X22" s="442">
        <f t="shared" si="2"/>
        <v>0</v>
      </c>
      <c r="Y22" s="442">
        <f>IF(VLOOKUP($R22,教育単価表,Y$7,FALSE)="－",0,VLOOKUP($R22,教育単価表,Y$7,FALSE))</f>
        <v>0</v>
      </c>
      <c r="Z22" s="442">
        <f>VLOOKUP($R22,教育単価表,Z$7,FALSE)</f>
        <v>2.4</v>
      </c>
      <c r="AA22" s="442">
        <f>VLOOKUP($R22,教育単価表,AA$7,FALSE)</f>
        <v>18.100000000000001</v>
      </c>
      <c r="AB22" s="442">
        <f>AB23</f>
        <v>51.8</v>
      </c>
      <c r="AC22" s="442">
        <f>AC23</f>
        <v>77.7</v>
      </c>
      <c r="AD22" s="442">
        <f>VLOOKUP($R22,教育単価表,AD$7,FALSE)</f>
        <v>10.4</v>
      </c>
      <c r="AE22" s="442">
        <f>VLOOKUP($R22,教育単価表,AE$7,FALSE)</f>
        <v>2.6</v>
      </c>
      <c r="AI22" s="899"/>
      <c r="AJ22" s="899"/>
      <c r="AK22" s="468" t="s">
        <v>43</v>
      </c>
      <c r="AL22" s="468"/>
      <c r="AM22" s="468"/>
      <c r="AN22" s="468"/>
      <c r="AO22" s="468"/>
      <c r="AP22" s="468"/>
      <c r="AQ22" s="468"/>
      <c r="AR22" s="468"/>
      <c r="AS22" s="892"/>
      <c r="AT22" s="893"/>
      <c r="AU22" s="893"/>
      <c r="AV22" s="894"/>
      <c r="AW22" s="895"/>
      <c r="AX22" s="893"/>
      <c r="AY22" s="893"/>
      <c r="AZ22" s="894"/>
      <c r="BA22" s="909">
        <f>IF('積算表（教育）'!$K42="○",'積算表（教育）'!U42*VLOOKUP($N$12,加算率C,10,0),0)</f>
        <v>0</v>
      </c>
      <c r="BB22" s="910"/>
      <c r="BC22" s="910"/>
      <c r="BD22" s="911"/>
      <c r="BE22" s="909">
        <f>IF('積算表（教育）'!$K42="○",'積算表（教育）'!Y42*VLOOKUP($N$12,加算率C,10,0),0)</f>
        <v>0</v>
      </c>
      <c r="BF22" s="910"/>
      <c r="BG22" s="910"/>
      <c r="BH22" s="911"/>
      <c r="BI22" s="909">
        <f>IF('積算表（教育）'!$K42="○",'積算表（教育）'!AC42*VLOOKUP($N$11,加算率C,10,0),0)</f>
        <v>0</v>
      </c>
      <c r="BJ22" s="910"/>
      <c r="BK22" s="910"/>
      <c r="BL22" s="911"/>
    </row>
    <row r="23" spans="2:64" ht="24.95" customHeight="1">
      <c r="B23" s="444"/>
      <c r="C23" s="449">
        <v>76</v>
      </c>
      <c r="D23" s="450">
        <v>90</v>
      </c>
      <c r="P23" s="436" t="s">
        <v>490</v>
      </c>
      <c r="R23" s="442" t="s">
        <v>459</v>
      </c>
      <c r="S23" s="442">
        <f t="shared" si="1"/>
        <v>2.4</v>
      </c>
      <c r="T23" s="442">
        <f>T22</f>
        <v>2.4</v>
      </c>
      <c r="U23" s="442">
        <f t="shared" si="2"/>
        <v>2.6</v>
      </c>
      <c r="V23" s="442">
        <f t="shared" si="2"/>
        <v>0</v>
      </c>
      <c r="W23" s="442">
        <f t="shared" si="2"/>
        <v>2.2999999999999998</v>
      </c>
      <c r="X23" s="442">
        <f t="shared" si="2"/>
        <v>2.2000000000000002</v>
      </c>
      <c r="Y23" s="442">
        <f>Y22</f>
        <v>0</v>
      </c>
      <c r="Z23" s="442">
        <f>Z22</f>
        <v>2.4</v>
      </c>
      <c r="AA23" s="442">
        <f>AA22</f>
        <v>18.100000000000001</v>
      </c>
      <c r="AB23" s="442">
        <f>VLOOKUP($R23,教育単価表,AB$7,FALSE)</f>
        <v>51.8</v>
      </c>
      <c r="AC23" s="442">
        <f>VLOOKUP($R23,教育単価表,AC$7,FALSE)</f>
        <v>77.7</v>
      </c>
      <c r="AD23" s="442">
        <f>AD22</f>
        <v>10.4</v>
      </c>
      <c r="AE23" s="442">
        <f>AE22</f>
        <v>2.6</v>
      </c>
      <c r="AI23" s="899"/>
      <c r="AJ23" s="899"/>
      <c r="AK23" s="477" t="s">
        <v>513</v>
      </c>
      <c r="AL23" s="468"/>
      <c r="AM23" s="468"/>
      <c r="AN23" s="468"/>
      <c r="AO23" s="478"/>
      <c r="AP23" s="468"/>
      <c r="AQ23" s="468"/>
      <c r="AR23" s="468"/>
      <c r="AS23" s="892"/>
      <c r="AT23" s="893"/>
      <c r="AU23" s="893"/>
      <c r="AV23" s="894"/>
      <c r="AW23" s="895"/>
      <c r="AX23" s="893"/>
      <c r="AY23" s="893"/>
      <c r="AZ23" s="894"/>
      <c r="BA23" s="909">
        <f>IF('積算表（教育）'!$K43&gt;0,('積算表（教育）'!U$43 / '積算表（教育）'!$K43) *VLOOKUP($N$12,加算率C,11,0),0)</f>
        <v>0</v>
      </c>
      <c r="BB23" s="910"/>
      <c r="BC23" s="910"/>
      <c r="BD23" s="911"/>
      <c r="BE23" s="909">
        <f>IF('積算表（教育）'!$K43&gt;0,('積算表（教育）'!Y$43 / '積算表（教育）'!$K43) *VLOOKUP($N$12,加算率C,11,0),0)</f>
        <v>0</v>
      </c>
      <c r="BF23" s="910"/>
      <c r="BG23" s="910"/>
      <c r="BH23" s="911"/>
      <c r="BI23" s="909">
        <f>IF('積算表（教育）'!$K43&gt;0,('積算表（教育）'!AC$43 / '積算表（教育）'!$K43) *VLOOKUP($N$12,加算率C,11,0),0)</f>
        <v>0</v>
      </c>
      <c r="BJ23" s="910"/>
      <c r="BK23" s="910"/>
      <c r="BL23" s="911"/>
    </row>
    <row r="24" spans="2:64" ht="24.95" customHeight="1" thickBot="1">
      <c r="B24" s="444"/>
      <c r="C24" s="449">
        <v>91</v>
      </c>
      <c r="D24" s="450">
        <v>105</v>
      </c>
      <c r="M24" s="445" t="s">
        <v>53</v>
      </c>
      <c r="N24" s="479" t="s">
        <v>54</v>
      </c>
      <c r="O24" s="480">
        <f>'こども園 本単価表②'!J8</f>
        <v>190</v>
      </c>
      <c r="P24" s="446">
        <f>'こども園 本単価表②'!Y8</f>
        <v>12.3</v>
      </c>
      <c r="R24" s="442" t="s">
        <v>460</v>
      </c>
      <c r="S24" s="442">
        <f t="shared" si="1"/>
        <v>2.4</v>
      </c>
      <c r="T24" s="442">
        <f>VLOOKUP($R24,教育単価表,T$7,FALSE)</f>
        <v>2.2999999999999998</v>
      </c>
      <c r="U24" s="442">
        <f t="shared" si="2"/>
        <v>2.6</v>
      </c>
      <c r="V24" s="442">
        <f t="shared" si="2"/>
        <v>3.9</v>
      </c>
      <c r="W24" s="442">
        <f t="shared" si="2"/>
        <v>0</v>
      </c>
      <c r="X24" s="442">
        <f t="shared" si="2"/>
        <v>0</v>
      </c>
      <c r="Y24" s="442">
        <f>IF(VLOOKUP($R24,教育単価表,Y$7,FALSE)="－",0,VLOOKUP($R24,教育単価表,Y$7,FALSE))</f>
        <v>0</v>
      </c>
      <c r="Z24" s="442">
        <f>VLOOKUP($R24,教育単価表,Z$7,FALSE)</f>
        <v>2.2999999999999998</v>
      </c>
      <c r="AA24" s="442">
        <f>VLOOKUP($R24,教育単価表,AA$7,FALSE)</f>
        <v>16.3</v>
      </c>
      <c r="AB24" s="442">
        <f>AB25</f>
        <v>52.4</v>
      </c>
      <c r="AC24" s="442">
        <f>AC25</f>
        <v>69.900000000000006</v>
      </c>
      <c r="AD24" s="442">
        <f>VLOOKUP($R24,教育単価表,AD$7,FALSE)</f>
        <v>9.3000000000000007</v>
      </c>
      <c r="AE24" s="442">
        <f>VLOOKUP($R24,教育単価表,AE$7,FALSE)</f>
        <v>2.5</v>
      </c>
      <c r="AI24" s="899"/>
      <c r="AJ24" s="899"/>
      <c r="AK24" s="481" t="s">
        <v>514</v>
      </c>
      <c r="AL24" s="482"/>
      <c r="AM24" s="482"/>
      <c r="AN24" s="482"/>
      <c r="AO24" s="483"/>
      <c r="AP24" s="482"/>
      <c r="AQ24" s="482"/>
      <c r="AR24" s="482"/>
      <c r="AS24" s="924"/>
      <c r="AT24" s="925"/>
      <c r="AU24" s="925"/>
      <c r="AV24" s="926"/>
      <c r="AW24" s="927"/>
      <c r="AX24" s="925"/>
      <c r="AY24" s="925"/>
      <c r="AZ24" s="926"/>
      <c r="BA24" s="928">
        <f>IF('積算表（教育）'!$K44&gt;0,('積算表（教育）'!U$44 / '積算表（教育）'!$K44) *VLOOKUP($N$12,加算率C,12,0),0)</f>
        <v>0</v>
      </c>
      <c r="BB24" s="929"/>
      <c r="BC24" s="929"/>
      <c r="BD24" s="930"/>
      <c r="BE24" s="928">
        <f>IF('積算表（教育）'!$K44&gt;0,('積算表（教育）'!Y$44 / '積算表（教育）'!$K44) *VLOOKUP($N$12,加算率C,12,0),0)</f>
        <v>0</v>
      </c>
      <c r="BF24" s="929"/>
      <c r="BG24" s="929"/>
      <c r="BH24" s="930"/>
      <c r="BI24" s="928">
        <f>IF('積算表（教育）'!$K44&gt;0,('積算表（教育）'!AC$44 / '積算表（教育）'!$K44) *VLOOKUP($N$12,加算率C,12,0),0)</f>
        <v>0</v>
      </c>
      <c r="BJ24" s="929"/>
      <c r="BK24" s="929"/>
      <c r="BL24" s="930"/>
    </row>
    <row r="25" spans="2:64" ht="24.95" customHeight="1" thickTop="1">
      <c r="B25" s="444"/>
      <c r="C25" s="449">
        <v>106</v>
      </c>
      <c r="D25" s="450">
        <v>120</v>
      </c>
      <c r="M25" s="447"/>
      <c r="N25" s="484" t="s">
        <v>56</v>
      </c>
      <c r="O25" s="485">
        <f>'こども園 本単価表②'!J11</f>
        <v>120</v>
      </c>
      <c r="P25" s="448">
        <f>'こども園 本単価表②'!Y11</f>
        <v>14.6</v>
      </c>
      <c r="R25" s="442" t="s">
        <v>461</v>
      </c>
      <c r="S25" s="442">
        <f t="shared" si="1"/>
        <v>2.2999999999999998</v>
      </c>
      <c r="T25" s="442">
        <f>T24</f>
        <v>2.2999999999999998</v>
      </c>
      <c r="U25" s="442">
        <f t="shared" si="2"/>
        <v>2.6</v>
      </c>
      <c r="V25" s="442">
        <f t="shared" si="2"/>
        <v>0</v>
      </c>
      <c r="W25" s="442">
        <f t="shared" si="2"/>
        <v>2.2999999999999998</v>
      </c>
      <c r="X25" s="442">
        <f t="shared" si="2"/>
        <v>2.2000000000000002</v>
      </c>
      <c r="Y25" s="442">
        <f>Y24</f>
        <v>0</v>
      </c>
      <c r="Z25" s="442">
        <f>Z24</f>
        <v>2.2999999999999998</v>
      </c>
      <c r="AA25" s="442">
        <f>AA24</f>
        <v>16.3</v>
      </c>
      <c r="AB25" s="442">
        <f>VLOOKUP($R25,教育単価表,AB$7,FALSE)</f>
        <v>52.4</v>
      </c>
      <c r="AC25" s="442">
        <f>VLOOKUP($R25,教育単価表,AC$7,FALSE)</f>
        <v>69.900000000000006</v>
      </c>
      <c r="AD25" s="442">
        <f>AD24</f>
        <v>9.3000000000000007</v>
      </c>
      <c r="AE25" s="442">
        <f>AE24</f>
        <v>2.5</v>
      </c>
      <c r="AI25" s="899"/>
      <c r="AJ25" s="899"/>
      <c r="AK25" s="915" t="s">
        <v>46</v>
      </c>
      <c r="AL25" s="916"/>
      <c r="AM25" s="916"/>
      <c r="AN25" s="916"/>
      <c r="AO25" s="916"/>
      <c r="AP25" s="916"/>
      <c r="AQ25" s="916"/>
      <c r="AR25" s="916"/>
      <c r="AS25" s="917"/>
      <c r="AT25" s="918"/>
      <c r="AU25" s="918"/>
      <c r="AV25" s="918"/>
      <c r="AW25" s="919"/>
      <c r="AX25" s="918"/>
      <c r="AY25" s="918"/>
      <c r="AZ25" s="920"/>
      <c r="BA25" s="921" t="e">
        <f>SUM(BA13:BD24)</f>
        <v>#N/A</v>
      </c>
      <c r="BB25" s="922"/>
      <c r="BC25" s="922"/>
      <c r="BD25" s="923"/>
      <c r="BE25" s="921" t="e">
        <f>SUM(BE13:BH24)</f>
        <v>#N/A</v>
      </c>
      <c r="BF25" s="922"/>
      <c r="BG25" s="922"/>
      <c r="BH25" s="923"/>
      <c r="BI25" s="921" t="e">
        <f>SUM(BI13:BL24)</f>
        <v>#N/A</v>
      </c>
      <c r="BJ25" s="922"/>
      <c r="BK25" s="922"/>
      <c r="BL25" s="923"/>
    </row>
    <row r="26" spans="2:64" ht="24.95" customHeight="1">
      <c r="B26" s="444"/>
      <c r="C26" s="449">
        <v>121</v>
      </c>
      <c r="D26" s="450">
        <v>135</v>
      </c>
      <c r="M26" s="447" t="s">
        <v>55</v>
      </c>
      <c r="N26" s="484"/>
      <c r="O26" s="485">
        <f>'こども園 本単価表②'!J15</f>
        <v>810</v>
      </c>
      <c r="P26" s="448">
        <f>'こども園 本単価表②'!Y15</f>
        <v>10.1</v>
      </c>
      <c r="R26" s="442" t="s">
        <v>462</v>
      </c>
      <c r="S26" s="442">
        <f t="shared" si="1"/>
        <v>2.2999999999999998</v>
      </c>
      <c r="T26" s="442">
        <f>VLOOKUP($R26,教育単価表,T$7,FALSE)</f>
        <v>2.2999999999999998</v>
      </c>
      <c r="U26" s="442">
        <f t="shared" si="2"/>
        <v>2.6</v>
      </c>
      <c r="V26" s="442">
        <f t="shared" si="2"/>
        <v>3.9</v>
      </c>
      <c r="W26" s="442">
        <f t="shared" si="2"/>
        <v>0</v>
      </c>
      <c r="X26" s="442">
        <f t="shared" si="2"/>
        <v>0</v>
      </c>
      <c r="Y26" s="442">
        <f>IF(VLOOKUP($R26,教育単価表,Y$7,FALSE)="－",0,VLOOKUP($R26,教育単価表,Y$7,FALSE))</f>
        <v>0</v>
      </c>
      <c r="Z26" s="442">
        <f>VLOOKUP($R26,教育単価表,Z$7,FALSE)</f>
        <v>2.2999999999999998</v>
      </c>
      <c r="AA26" s="442">
        <f>VLOOKUP($R26,教育単価表,AA$7,FALSE)</f>
        <v>14.8</v>
      </c>
      <c r="AB26" s="442">
        <f>AB27</f>
        <v>54.5</v>
      </c>
      <c r="AC26" s="442">
        <f>AC27</f>
        <v>63.5</v>
      </c>
      <c r="AD26" s="442">
        <f>VLOOKUP($R26,教育単価表,AD$7,FALSE)</f>
        <v>8.5</v>
      </c>
      <c r="AE26" s="442">
        <f>VLOOKUP($R26,教育単価表,AE$7,FALSE)</f>
        <v>2.5</v>
      </c>
      <c r="AI26" s="899"/>
      <c r="AJ26" s="936" t="s">
        <v>47</v>
      </c>
      <c r="AK26" s="938" t="s">
        <v>48</v>
      </c>
      <c r="AL26" s="939"/>
      <c r="AM26" s="939"/>
      <c r="AN26" s="939"/>
      <c r="AO26" s="939"/>
      <c r="AP26" s="939"/>
      <c r="AQ26" s="939"/>
      <c r="AR26" s="940"/>
      <c r="AS26" s="941"/>
      <c r="AT26" s="942"/>
      <c r="AU26" s="942"/>
      <c r="AV26" s="943"/>
      <c r="AW26" s="944"/>
      <c r="AX26" s="942"/>
      <c r="AY26" s="942"/>
      <c r="AZ26" s="943"/>
      <c r="BA26" s="931">
        <f>IF('積算表（教育）'!$K46="○",'積算表（教育）'!U46*VLOOKUP($N$12,加算率C,13,0),0)</f>
        <v>0</v>
      </c>
      <c r="BB26" s="932"/>
      <c r="BC26" s="932"/>
      <c r="BD26" s="933"/>
      <c r="BE26" s="931">
        <f>IF('積算表（教育）'!$K46="○",'積算表（教育）'!Y46*VLOOKUP($N$12,加算率C,13,0),0)</f>
        <v>0</v>
      </c>
      <c r="BF26" s="932"/>
      <c r="BG26" s="932"/>
      <c r="BH26" s="933"/>
      <c r="BI26" s="931">
        <f>IF('積算表（教育）'!$K46="○",'積算表（教育）'!AC46*VLOOKUP($N$11,加算率C,13,0),0)</f>
        <v>0</v>
      </c>
      <c r="BJ26" s="932"/>
      <c r="BK26" s="932"/>
      <c r="BL26" s="933"/>
    </row>
    <row r="27" spans="2:64" ht="24.95" customHeight="1">
      <c r="B27" s="444"/>
      <c r="C27" s="449">
        <v>136</v>
      </c>
      <c r="D27" s="450">
        <v>150</v>
      </c>
      <c r="M27" s="447" t="s">
        <v>57</v>
      </c>
      <c r="N27" s="484"/>
      <c r="O27" s="485">
        <f>'こども園 本単価表②'!J19</f>
        <v>860</v>
      </c>
      <c r="P27" s="448">
        <f>'こども園 本単価表②'!Y19</f>
        <v>8.1</v>
      </c>
      <c r="R27" s="442" t="s">
        <v>463</v>
      </c>
      <c r="S27" s="442">
        <f t="shared" si="1"/>
        <v>2.4</v>
      </c>
      <c r="T27" s="442">
        <f>T26</f>
        <v>2.2999999999999998</v>
      </c>
      <c r="U27" s="442">
        <f t="shared" si="2"/>
        <v>2.6</v>
      </c>
      <c r="V27" s="442">
        <f t="shared" si="2"/>
        <v>0</v>
      </c>
      <c r="W27" s="442">
        <f t="shared" si="2"/>
        <v>2.2999999999999998</v>
      </c>
      <c r="X27" s="442">
        <f t="shared" si="2"/>
        <v>2.2000000000000002</v>
      </c>
      <c r="Y27" s="442">
        <f>Y26</f>
        <v>0</v>
      </c>
      <c r="Z27" s="442">
        <f>Z26</f>
        <v>2.2999999999999998</v>
      </c>
      <c r="AA27" s="442">
        <f>AA26</f>
        <v>14.8</v>
      </c>
      <c r="AB27" s="442">
        <f>VLOOKUP($R27,教育単価表,AB$7,FALSE)</f>
        <v>54.5</v>
      </c>
      <c r="AC27" s="442">
        <f>VLOOKUP($R27,教育単価表,AC$7,FALSE)</f>
        <v>63.5</v>
      </c>
      <c r="AD27" s="442">
        <f>AD26</f>
        <v>8.5</v>
      </c>
      <c r="AE27" s="442">
        <f>AE26</f>
        <v>2.5</v>
      </c>
      <c r="AI27" s="899"/>
      <c r="AJ27" s="936"/>
      <c r="AK27" s="934" t="s">
        <v>49</v>
      </c>
      <c r="AL27" s="934"/>
      <c r="AM27" s="934"/>
      <c r="AN27" s="934"/>
      <c r="AO27" s="934"/>
      <c r="AP27" s="934"/>
      <c r="AQ27" s="934"/>
      <c r="AR27" s="934"/>
      <c r="AS27" s="935"/>
      <c r="AT27" s="935"/>
      <c r="AU27" s="935"/>
      <c r="AV27" s="935"/>
      <c r="AW27" s="895"/>
      <c r="AX27" s="893"/>
      <c r="AY27" s="893"/>
      <c r="AZ27" s="894"/>
      <c r="BA27" s="909">
        <f>IF('積算表（教育）'!$K47&gt;0,'積算表（教育）'!U47*VLOOKUP($N$12,加算率C,14,0),0)</f>
        <v>0</v>
      </c>
      <c r="BB27" s="910"/>
      <c r="BC27" s="910"/>
      <c r="BD27" s="911"/>
      <c r="BE27" s="909">
        <f>IF('積算表（教育）'!$K47&gt;0,'積算表（教育）'!Y47*VLOOKUP($N$12,加算率C,14,0),0)</f>
        <v>0</v>
      </c>
      <c r="BF27" s="910"/>
      <c r="BG27" s="910"/>
      <c r="BH27" s="911"/>
      <c r="BI27" s="909">
        <f>IF('積算表（教育）'!$K47&gt;0,'積算表（教育）'!AC47*VLOOKUP($N$11,加算率C,14,0),0)</f>
        <v>0</v>
      </c>
      <c r="BJ27" s="910"/>
      <c r="BK27" s="910"/>
      <c r="BL27" s="911"/>
    </row>
    <row r="28" spans="2:64" ht="24.95" customHeight="1" thickBot="1">
      <c r="B28" s="444"/>
      <c r="C28" s="449">
        <v>151</v>
      </c>
      <c r="D28" s="450">
        <v>180</v>
      </c>
      <c r="M28" s="452" t="s">
        <v>60</v>
      </c>
      <c r="N28" s="486"/>
      <c r="O28" s="487">
        <f>'こども園 本単価表②'!J23</f>
        <v>720</v>
      </c>
      <c r="P28" s="453">
        <f>'こども園 本単価表②'!Y23</f>
        <v>9.6999999999999993</v>
      </c>
      <c r="R28" s="442" t="s">
        <v>464</v>
      </c>
      <c r="S28" s="442">
        <f t="shared" si="1"/>
        <v>2.2999999999999998</v>
      </c>
      <c r="T28" s="442">
        <f>VLOOKUP($R28,教育単価表,T$7,FALSE)</f>
        <v>2.4</v>
      </c>
      <c r="U28" s="442">
        <f t="shared" si="2"/>
        <v>2.6</v>
      </c>
      <c r="V28" s="442">
        <f t="shared" si="2"/>
        <v>3.9</v>
      </c>
      <c r="W28" s="442">
        <f t="shared" si="2"/>
        <v>0</v>
      </c>
      <c r="X28" s="442">
        <f t="shared" si="2"/>
        <v>0</v>
      </c>
      <c r="Y28" s="442">
        <f>IF(VLOOKUP($R28,教育単価表,Y$7,FALSE)="－",0,VLOOKUP($R28,教育単価表,Y$7,FALSE))</f>
        <v>0</v>
      </c>
      <c r="Z28" s="442">
        <f>VLOOKUP($R28,教育単価表,Z$7,FALSE)</f>
        <v>2.4</v>
      </c>
      <c r="AA28" s="442">
        <f>VLOOKUP($R28,教育単価表,AA$7,FALSE)</f>
        <v>13.6</v>
      </c>
      <c r="AB28" s="442">
        <f>AB29</f>
        <v>49.9</v>
      </c>
      <c r="AC28" s="442">
        <f>AC29</f>
        <v>58.3</v>
      </c>
      <c r="AD28" s="442">
        <f>VLOOKUP($R28,教育単価表,AD$7,FALSE)</f>
        <v>15.5</v>
      </c>
      <c r="AE28" s="442">
        <f>VLOOKUP($R28,教育単価表,AE$7,FALSE)</f>
        <v>2.6</v>
      </c>
      <c r="AI28" s="899"/>
      <c r="AJ28" s="936"/>
      <c r="AK28" s="945" t="s">
        <v>50</v>
      </c>
      <c r="AL28" s="946"/>
      <c r="AM28" s="946"/>
      <c r="AN28" s="946"/>
      <c r="AO28" s="946"/>
      <c r="AP28" s="946"/>
      <c r="AQ28" s="946"/>
      <c r="AR28" s="947"/>
      <c r="AS28" s="893"/>
      <c r="AT28" s="893"/>
      <c r="AU28" s="893"/>
      <c r="AV28" s="894"/>
      <c r="AW28" s="895"/>
      <c r="AX28" s="893"/>
      <c r="AY28" s="893"/>
      <c r="AZ28" s="894"/>
      <c r="BA28" s="948"/>
      <c r="BB28" s="949"/>
      <c r="BC28" s="949"/>
      <c r="BD28" s="950"/>
      <c r="BE28" s="948"/>
      <c r="BF28" s="949"/>
      <c r="BG28" s="949"/>
      <c r="BH28" s="950"/>
      <c r="BI28" s="948"/>
      <c r="BJ28" s="949"/>
      <c r="BK28" s="949"/>
      <c r="BL28" s="950"/>
    </row>
    <row r="29" spans="2:64" ht="24.95" customHeight="1" thickTop="1">
      <c r="B29" s="444"/>
      <c r="C29" s="449">
        <v>181</v>
      </c>
      <c r="D29" s="450">
        <v>210</v>
      </c>
      <c r="R29" s="442" t="s">
        <v>465</v>
      </c>
      <c r="S29" s="442">
        <f t="shared" si="1"/>
        <v>2.2999999999999998</v>
      </c>
      <c r="T29" s="442">
        <f>T28</f>
        <v>2.4</v>
      </c>
      <c r="U29" s="442">
        <f t="shared" ref="U29:X53" si="3">VLOOKUP($R29,教育単価表,U$7,FALSE)</f>
        <v>2.6</v>
      </c>
      <c r="V29" s="442">
        <f t="shared" si="3"/>
        <v>0</v>
      </c>
      <c r="W29" s="442">
        <f t="shared" si="3"/>
        <v>2.2999999999999998</v>
      </c>
      <c r="X29" s="442">
        <f t="shared" si="3"/>
        <v>2.2000000000000002</v>
      </c>
      <c r="Y29" s="442">
        <f>Y28</f>
        <v>0</v>
      </c>
      <c r="Z29" s="442">
        <f>Z28</f>
        <v>2.4</v>
      </c>
      <c r="AA29" s="442">
        <f>AA28</f>
        <v>13.6</v>
      </c>
      <c r="AB29" s="442">
        <f>VLOOKUP($R29,教育単価表,AB$7,FALSE)</f>
        <v>49.9</v>
      </c>
      <c r="AC29" s="442">
        <f>VLOOKUP($R29,教育単価表,AC$7,FALSE)</f>
        <v>58.3</v>
      </c>
      <c r="AD29" s="442">
        <f>AD28</f>
        <v>15.5</v>
      </c>
      <c r="AE29" s="442">
        <f>AE28</f>
        <v>2.6</v>
      </c>
      <c r="AI29" s="899"/>
      <c r="AJ29" s="937"/>
      <c r="AK29" s="951" t="s">
        <v>51</v>
      </c>
      <c r="AL29" s="952"/>
      <c r="AM29" s="952"/>
      <c r="AN29" s="952"/>
      <c r="AO29" s="952"/>
      <c r="AP29" s="952"/>
      <c r="AQ29" s="952"/>
      <c r="AR29" s="952"/>
      <c r="AS29" s="953"/>
      <c r="AT29" s="954"/>
      <c r="AU29" s="954"/>
      <c r="AV29" s="955"/>
      <c r="AW29" s="953"/>
      <c r="AX29" s="954"/>
      <c r="AY29" s="954"/>
      <c r="AZ29" s="955"/>
      <c r="BA29" s="956">
        <f>SUM(BA26:BD28)</f>
        <v>0</v>
      </c>
      <c r="BB29" s="957"/>
      <c r="BC29" s="957"/>
      <c r="BD29" s="958"/>
      <c r="BE29" s="956">
        <f>SUM(BE26:BH28)</f>
        <v>0</v>
      </c>
      <c r="BF29" s="957"/>
      <c r="BG29" s="957"/>
      <c r="BH29" s="958"/>
      <c r="BI29" s="956">
        <f>SUM(BI26:BL28)</f>
        <v>0</v>
      </c>
      <c r="BJ29" s="957"/>
      <c r="BK29" s="957"/>
      <c r="BL29" s="958"/>
    </row>
    <row r="30" spans="2:64" ht="24.95" customHeight="1">
      <c r="B30" s="444"/>
      <c r="C30" s="449">
        <v>211</v>
      </c>
      <c r="D30" s="450">
        <v>240</v>
      </c>
      <c r="R30" s="442" t="s">
        <v>466</v>
      </c>
      <c r="S30" s="442">
        <f t="shared" si="1"/>
        <v>2.2000000000000002</v>
      </c>
      <c r="T30" s="442">
        <f>VLOOKUP($R30,教育単価表,T$7,FALSE)</f>
        <v>2.4</v>
      </c>
      <c r="U30" s="442">
        <f t="shared" si="3"/>
        <v>2.6</v>
      </c>
      <c r="V30" s="442">
        <f t="shared" si="3"/>
        <v>3.9</v>
      </c>
      <c r="W30" s="442">
        <f t="shared" si="3"/>
        <v>0</v>
      </c>
      <c r="X30" s="442">
        <f t="shared" si="3"/>
        <v>0</v>
      </c>
      <c r="Y30" s="442">
        <f>IF(VLOOKUP($R30,教育単価表,Y$7,FALSE)="－",0,VLOOKUP($R30,教育単価表,Y$7,FALSE))</f>
        <v>0</v>
      </c>
      <c r="Z30" s="442">
        <f>VLOOKUP($R30,教育単価表,Z$7,FALSE)</f>
        <v>2.4</v>
      </c>
      <c r="AA30" s="442">
        <f>VLOOKUP($R30,教育単価表,AA$7,FALSE)</f>
        <v>10.9</v>
      </c>
      <c r="AB30" s="442">
        <f>AB31</f>
        <v>55.9</v>
      </c>
      <c r="AC30" s="442">
        <f>AC31</f>
        <v>46.6</v>
      </c>
      <c r="AD30" s="442">
        <f>VLOOKUP($R30,教育単価表,AD$7,FALSE)</f>
        <v>12.4</v>
      </c>
      <c r="AE30" s="442">
        <f>VLOOKUP($R30,教育単価表,AE$7,FALSE)</f>
        <v>2.7</v>
      </c>
      <c r="AI30" s="899"/>
      <c r="AJ30" s="961" t="s">
        <v>52</v>
      </c>
      <c r="AK30" s="488" t="s">
        <v>53</v>
      </c>
      <c r="AL30" s="488"/>
      <c r="AM30" s="488"/>
      <c r="AN30" s="488"/>
      <c r="AO30" s="489"/>
      <c r="AP30" s="488"/>
      <c r="AQ30" s="488"/>
      <c r="AR30" s="488"/>
      <c r="AS30" s="962">
        <f>IF(OR('積算表（教育）'!$K50="A",'積算表（教育）'!$K50="B"),'積算表（教育）'!M50*VLOOKUP('積算表（教育）'!K50,N24:P25,3,0),0)</f>
        <v>0</v>
      </c>
      <c r="AT30" s="932"/>
      <c r="AU30" s="932"/>
      <c r="AV30" s="932"/>
      <c r="AW30" s="932"/>
      <c r="AX30" s="932"/>
      <c r="AY30" s="932"/>
      <c r="AZ30" s="932"/>
      <c r="BA30" s="932"/>
      <c r="BB30" s="932"/>
      <c r="BC30" s="932"/>
      <c r="BD30" s="932"/>
      <c r="BE30" s="932"/>
      <c r="BF30" s="932"/>
      <c r="BG30" s="932"/>
      <c r="BH30" s="932"/>
      <c r="BI30" s="932"/>
      <c r="BJ30" s="932"/>
      <c r="BK30" s="932"/>
      <c r="BL30" s="933"/>
    </row>
    <row r="31" spans="2:64" ht="24.95" customHeight="1">
      <c r="B31" s="444"/>
      <c r="C31" s="449">
        <v>241</v>
      </c>
      <c r="D31" s="450">
        <v>270</v>
      </c>
      <c r="R31" s="442" t="s">
        <v>467</v>
      </c>
      <c r="S31" s="442">
        <f t="shared" si="1"/>
        <v>2.2999999999999998</v>
      </c>
      <c r="T31" s="442">
        <f>T30</f>
        <v>2.4</v>
      </c>
      <c r="U31" s="442">
        <f t="shared" si="3"/>
        <v>2.6</v>
      </c>
      <c r="V31" s="442">
        <f t="shared" si="3"/>
        <v>0</v>
      </c>
      <c r="W31" s="442">
        <f t="shared" si="3"/>
        <v>2.2999999999999998</v>
      </c>
      <c r="X31" s="442">
        <f t="shared" si="3"/>
        <v>2.2000000000000002</v>
      </c>
      <c r="Y31" s="442">
        <f>Y30</f>
        <v>0</v>
      </c>
      <c r="Z31" s="442">
        <f>Z30</f>
        <v>2.4</v>
      </c>
      <c r="AA31" s="442">
        <f>AA30</f>
        <v>10.9</v>
      </c>
      <c r="AB31" s="442">
        <f>VLOOKUP($R31,教育単価表,AB$7,FALSE)</f>
        <v>55.9</v>
      </c>
      <c r="AC31" s="442">
        <f>VLOOKUP($R31,教育単価表,AC$7,FALSE)</f>
        <v>46.6</v>
      </c>
      <c r="AD31" s="442">
        <f>AD30</f>
        <v>12.4</v>
      </c>
      <c r="AE31" s="442">
        <f>AE30</f>
        <v>2.7</v>
      </c>
      <c r="AI31" s="899"/>
      <c r="AJ31" s="961"/>
      <c r="AK31" s="477" t="s">
        <v>55</v>
      </c>
      <c r="AL31" s="468"/>
      <c r="AM31" s="468"/>
      <c r="AN31" s="468"/>
      <c r="AO31" s="478"/>
      <c r="AP31" s="468"/>
      <c r="AQ31" s="468"/>
      <c r="AR31" s="490"/>
      <c r="AS31" s="963">
        <f>IF('積算表（教育）'!K51="○",'積算表（教育）'!M51*P26,0)</f>
        <v>0</v>
      </c>
      <c r="AT31" s="964"/>
      <c r="AU31" s="964"/>
      <c r="AV31" s="964"/>
      <c r="AW31" s="964"/>
      <c r="AX31" s="964"/>
      <c r="AY31" s="964"/>
      <c r="AZ31" s="964"/>
      <c r="BA31" s="964"/>
      <c r="BB31" s="964"/>
      <c r="BC31" s="964"/>
      <c r="BD31" s="964"/>
      <c r="BE31" s="964"/>
      <c r="BF31" s="964"/>
      <c r="BG31" s="964"/>
      <c r="BH31" s="964"/>
      <c r="BI31" s="964"/>
      <c r="BJ31" s="964"/>
      <c r="BK31" s="964"/>
      <c r="BL31" s="965"/>
    </row>
    <row r="32" spans="2:64" ht="24.95" customHeight="1">
      <c r="B32" s="444"/>
      <c r="C32" s="449">
        <v>271</v>
      </c>
      <c r="D32" s="450">
        <v>300</v>
      </c>
      <c r="R32" s="442" t="s">
        <v>468</v>
      </c>
      <c r="S32" s="442">
        <f t="shared" si="1"/>
        <v>2.2000000000000002</v>
      </c>
      <c r="T32" s="442">
        <f>VLOOKUP($R32,教育単価表,T$7,FALSE)</f>
        <v>2.4</v>
      </c>
      <c r="U32" s="442">
        <f t="shared" si="3"/>
        <v>2.6</v>
      </c>
      <c r="V32" s="442">
        <f t="shared" si="3"/>
        <v>3.9</v>
      </c>
      <c r="W32" s="442">
        <f t="shared" si="3"/>
        <v>0</v>
      </c>
      <c r="X32" s="442">
        <f t="shared" si="3"/>
        <v>0</v>
      </c>
      <c r="Y32" s="442">
        <f>IF(VLOOKUP($R32,教育単価表,Y$7,FALSE)="－",0,VLOOKUP($R32,教育単価表,Y$7,FALSE))</f>
        <v>0</v>
      </c>
      <c r="Z32" s="442">
        <f>VLOOKUP($R32,教育単価表,Z$7,FALSE)</f>
        <v>2.4</v>
      </c>
      <c r="AA32" s="442">
        <f>VLOOKUP($R32,教育単価表,AA$7,FALSE)</f>
        <v>10.1</v>
      </c>
      <c r="AB32" s="442">
        <f>AB33</f>
        <v>46.6</v>
      </c>
      <c r="AC32" s="442">
        <f>AC33</f>
        <v>38.799999999999997</v>
      </c>
      <c r="AD32" s="442">
        <f>VLOOKUP($R32,教育単価表,AD$7,FALSE)</f>
        <v>10.4</v>
      </c>
      <c r="AE32" s="442">
        <f>VLOOKUP($R32,教育単価表,AE$7,FALSE)</f>
        <v>2.6</v>
      </c>
      <c r="AI32" s="899"/>
      <c r="AJ32" s="961"/>
      <c r="AK32" s="477" t="s">
        <v>57</v>
      </c>
      <c r="AL32" s="468"/>
      <c r="AM32" s="468"/>
      <c r="AN32" s="468"/>
      <c r="AO32" s="478"/>
      <c r="AP32" s="468"/>
      <c r="AQ32" s="468"/>
      <c r="AR32" s="490"/>
      <c r="AS32" s="963">
        <f>IF('積算表（教育）'!K52="○",'積算表（教育）'!M52*P27,0)</f>
        <v>0</v>
      </c>
      <c r="AT32" s="964"/>
      <c r="AU32" s="964"/>
      <c r="AV32" s="964"/>
      <c r="AW32" s="964"/>
      <c r="AX32" s="964"/>
      <c r="AY32" s="964"/>
      <c r="AZ32" s="964"/>
      <c r="BA32" s="964"/>
      <c r="BB32" s="964"/>
      <c r="BC32" s="964"/>
      <c r="BD32" s="964"/>
      <c r="BE32" s="964"/>
      <c r="BF32" s="964"/>
      <c r="BG32" s="964"/>
      <c r="BH32" s="964"/>
      <c r="BI32" s="964"/>
      <c r="BJ32" s="964"/>
      <c r="BK32" s="964"/>
      <c r="BL32" s="965"/>
    </row>
    <row r="33" spans="2:64" ht="24.95" customHeight="1" thickBot="1">
      <c r="B33" s="451"/>
      <c r="C33" s="452">
        <v>301</v>
      </c>
      <c r="D33" s="453">
        <v>330</v>
      </c>
      <c r="R33" s="442" t="s">
        <v>469</v>
      </c>
      <c r="S33" s="442">
        <f t="shared" si="1"/>
        <v>2.2999999999999998</v>
      </c>
      <c r="T33" s="442">
        <f>T32</f>
        <v>2.4</v>
      </c>
      <c r="U33" s="442">
        <f t="shared" si="3"/>
        <v>2.6</v>
      </c>
      <c r="V33" s="442">
        <f t="shared" si="3"/>
        <v>0</v>
      </c>
      <c r="W33" s="442">
        <f t="shared" si="3"/>
        <v>2.2999999999999998</v>
      </c>
      <c r="X33" s="442">
        <f t="shared" si="3"/>
        <v>2.2000000000000002</v>
      </c>
      <c r="Y33" s="442">
        <f>Y32</f>
        <v>0</v>
      </c>
      <c r="Z33" s="442">
        <f>Z32</f>
        <v>2.4</v>
      </c>
      <c r="AA33" s="442">
        <f>AA32</f>
        <v>10.1</v>
      </c>
      <c r="AB33" s="442">
        <f>VLOOKUP($R33,教育単価表,AB$7,FALSE)</f>
        <v>46.6</v>
      </c>
      <c r="AC33" s="442">
        <f>VLOOKUP($R33,教育単価表,AC$7,FALSE)</f>
        <v>38.799999999999997</v>
      </c>
      <c r="AD33" s="442">
        <f>AD32</f>
        <v>10.4</v>
      </c>
      <c r="AE33" s="442">
        <f>AE32</f>
        <v>2.6</v>
      </c>
      <c r="AI33" s="899"/>
      <c r="AJ33" s="961"/>
      <c r="AK33" s="481" t="s">
        <v>58</v>
      </c>
      <c r="AL33" s="482"/>
      <c r="AM33" s="482"/>
      <c r="AN33" s="482"/>
      <c r="AO33" s="483"/>
      <c r="AP33" s="482"/>
      <c r="AQ33" s="482"/>
      <c r="AR33" s="491"/>
      <c r="AS33" s="966">
        <f>IF('積算表（教育）'!K53="○",'積算表（教育）'!M53*P28,0)</f>
        <v>0</v>
      </c>
      <c r="AT33" s="929"/>
      <c r="AU33" s="929"/>
      <c r="AV33" s="929"/>
      <c r="AW33" s="929"/>
      <c r="AX33" s="929"/>
      <c r="AY33" s="929"/>
      <c r="AZ33" s="929"/>
      <c r="BA33" s="929"/>
      <c r="BB33" s="929"/>
      <c r="BC33" s="929"/>
      <c r="BD33" s="929"/>
      <c r="BE33" s="929"/>
      <c r="BF33" s="929"/>
      <c r="BG33" s="929"/>
      <c r="BH33" s="929"/>
      <c r="BI33" s="929"/>
      <c r="BJ33" s="929"/>
      <c r="BK33" s="929"/>
      <c r="BL33" s="930"/>
    </row>
    <row r="34" spans="2:64" ht="24.95" customHeight="1" thickTop="1">
      <c r="R34" s="442" t="s">
        <v>470</v>
      </c>
      <c r="S34" s="442">
        <f t="shared" si="1"/>
        <v>2.4</v>
      </c>
      <c r="T34" s="442">
        <f>VLOOKUP($R34,教育単価表,T$7,FALSE)</f>
        <v>2.4</v>
      </c>
      <c r="U34" s="442">
        <f t="shared" si="3"/>
        <v>2.6</v>
      </c>
      <c r="V34" s="442">
        <f t="shared" si="3"/>
        <v>3.9</v>
      </c>
      <c r="W34" s="442">
        <f t="shared" si="3"/>
        <v>0</v>
      </c>
      <c r="X34" s="442">
        <f t="shared" si="3"/>
        <v>0</v>
      </c>
      <c r="Y34" s="442">
        <f>IF(VLOOKUP($R34,教育単価表,Y$7,FALSE)="－",0,VLOOKUP($R34,教育単価表,Y$7,FALSE))</f>
        <v>0</v>
      </c>
      <c r="Z34" s="442">
        <f>VLOOKUP($R34,教育単価表,Z$7,FALSE)</f>
        <v>2.4</v>
      </c>
      <c r="AA34" s="442">
        <f>VLOOKUP($R34,教育単価表,AA$7,FALSE)</f>
        <v>11.1</v>
      </c>
      <c r="AB34" s="442">
        <f>AB35</f>
        <v>49.9</v>
      </c>
      <c r="AC34" s="442">
        <f>AC35</f>
        <v>33.299999999999997</v>
      </c>
      <c r="AD34" s="442">
        <f>VLOOKUP($R34,教育単価表,AD$7,FALSE)</f>
        <v>8.9</v>
      </c>
      <c r="AE34" s="442">
        <f>VLOOKUP($R34,教育単価表,AE$7,FALSE)</f>
        <v>2.7</v>
      </c>
      <c r="AI34" s="899"/>
      <c r="AJ34" s="961"/>
      <c r="AK34" s="492"/>
      <c r="AL34" s="492"/>
      <c r="AM34" s="492"/>
      <c r="AN34" s="492"/>
      <c r="AO34" s="493"/>
      <c r="AP34" s="492"/>
      <c r="AQ34" s="492"/>
      <c r="AR34" s="492"/>
      <c r="AS34" s="956">
        <f>SUM(AS30:BL33)</f>
        <v>0</v>
      </c>
      <c r="AT34" s="957"/>
      <c r="AU34" s="957"/>
      <c r="AV34" s="957"/>
      <c r="AW34" s="957"/>
      <c r="AX34" s="957"/>
      <c r="AY34" s="957"/>
      <c r="AZ34" s="957"/>
      <c r="BA34" s="957"/>
      <c r="BB34" s="957"/>
      <c r="BC34" s="957"/>
      <c r="BD34" s="957"/>
      <c r="BE34" s="957"/>
      <c r="BF34" s="957"/>
      <c r="BG34" s="957"/>
      <c r="BH34" s="957"/>
      <c r="BI34" s="957"/>
      <c r="BJ34" s="957"/>
      <c r="BK34" s="957"/>
      <c r="BL34" s="958"/>
    </row>
    <row r="35" spans="2:64" ht="24.95" customHeight="1">
      <c r="R35" s="442" t="s">
        <v>471</v>
      </c>
      <c r="S35" s="442">
        <f t="shared" si="1"/>
        <v>2.4</v>
      </c>
      <c r="T35" s="442">
        <f>T34</f>
        <v>2.4</v>
      </c>
      <c r="U35" s="442">
        <f t="shared" si="3"/>
        <v>2.6</v>
      </c>
      <c r="V35" s="442">
        <f t="shared" si="3"/>
        <v>0</v>
      </c>
      <c r="W35" s="442">
        <f t="shared" si="3"/>
        <v>2.2999999999999998</v>
      </c>
      <c r="X35" s="442">
        <f t="shared" si="3"/>
        <v>2.2000000000000002</v>
      </c>
      <c r="Y35" s="442">
        <f>Y34</f>
        <v>0</v>
      </c>
      <c r="Z35" s="442">
        <f>Z34</f>
        <v>2.4</v>
      </c>
      <c r="AA35" s="442">
        <f>AA34</f>
        <v>11.1</v>
      </c>
      <c r="AB35" s="442">
        <f>VLOOKUP($R35,教育単価表,AB$7,FALSE)</f>
        <v>49.9</v>
      </c>
      <c r="AC35" s="442">
        <f>VLOOKUP($R35,教育単価表,AC$7,FALSE)</f>
        <v>33.299999999999997</v>
      </c>
      <c r="AD35" s="442">
        <f>AD34</f>
        <v>8.9</v>
      </c>
      <c r="AE35" s="442">
        <f>AE34</f>
        <v>2.7</v>
      </c>
      <c r="AI35" s="959" t="s">
        <v>138</v>
      </c>
      <c r="AJ35" s="960"/>
      <c r="AK35" s="960"/>
      <c r="AL35" s="960"/>
      <c r="AM35" s="960"/>
      <c r="AN35" s="960"/>
      <c r="AO35" s="960"/>
      <c r="AP35" s="960"/>
      <c r="AQ35" s="960"/>
      <c r="AR35" s="960"/>
      <c r="AS35" s="886"/>
      <c r="AT35" s="887"/>
      <c r="AU35" s="887"/>
      <c r="AV35" s="888"/>
      <c r="AW35" s="886"/>
      <c r="AX35" s="887"/>
      <c r="AY35" s="887"/>
      <c r="AZ35" s="888"/>
      <c r="BA35" s="889" t="e">
        <f>BA25+BA29+$AS$34</f>
        <v>#N/A</v>
      </c>
      <c r="BB35" s="890"/>
      <c r="BC35" s="890"/>
      <c r="BD35" s="891"/>
      <c r="BE35" s="889" t="e">
        <f t="shared" ref="BE35" si="4">BE25+BE29+$AS$34</f>
        <v>#N/A</v>
      </c>
      <c r="BF35" s="890"/>
      <c r="BG35" s="890"/>
      <c r="BH35" s="891"/>
      <c r="BI35" s="889" t="e">
        <f t="shared" ref="BI35" si="5">BI25+BI29+$AS$34</f>
        <v>#N/A</v>
      </c>
      <c r="BJ35" s="890"/>
      <c r="BK35" s="890"/>
      <c r="BL35" s="891"/>
    </row>
    <row r="36" spans="2:64" ht="24.95" customHeight="1">
      <c r="R36" s="442" t="s">
        <v>472</v>
      </c>
      <c r="S36" s="442">
        <f t="shared" si="1"/>
        <v>2.4</v>
      </c>
      <c r="T36" s="442">
        <f>VLOOKUP($R36,教育単価表,T$7,FALSE)</f>
        <v>2.7</v>
      </c>
      <c r="U36" s="442">
        <f t="shared" si="3"/>
        <v>2.6</v>
      </c>
      <c r="V36" s="442">
        <f t="shared" si="3"/>
        <v>3.9</v>
      </c>
      <c r="W36" s="442">
        <f t="shared" si="3"/>
        <v>0</v>
      </c>
      <c r="X36" s="442">
        <f t="shared" si="3"/>
        <v>0</v>
      </c>
      <c r="Y36" s="442">
        <f>IF(VLOOKUP($R36,教育単価表,Y$7,FALSE)="－",0,VLOOKUP($R36,教育単価表,Y$7,FALSE))</f>
        <v>0</v>
      </c>
      <c r="Z36" s="442">
        <f>VLOOKUP($R36,教育単価表,Z$7,FALSE)</f>
        <v>2.7</v>
      </c>
      <c r="AA36" s="442">
        <f>VLOOKUP($R36,教育単価表,AA$7,FALSE)</f>
        <v>11.3</v>
      </c>
      <c r="AB36" s="442">
        <f>AB37</f>
        <v>43.7</v>
      </c>
      <c r="AC36" s="442">
        <f>AC37</f>
        <v>29.1</v>
      </c>
      <c r="AD36" s="442">
        <f>VLOOKUP($R36,教育単価表,AD$7,FALSE)</f>
        <v>7.8</v>
      </c>
      <c r="AE36" s="442">
        <f>VLOOKUP($R36,教育単価表,AE$7,FALSE)</f>
        <v>2.9</v>
      </c>
      <c r="AI36" s="884" t="s">
        <v>62</v>
      </c>
      <c r="AJ36" s="885"/>
      <c r="AK36" s="885"/>
      <c r="AL36" s="885"/>
      <c r="AM36" s="885"/>
      <c r="AN36" s="885"/>
      <c r="AO36" s="885"/>
      <c r="AP36" s="885"/>
      <c r="AQ36" s="885"/>
      <c r="AR36" s="885"/>
      <c r="AS36" s="886"/>
      <c r="AT36" s="887"/>
      <c r="AU36" s="887"/>
      <c r="AV36" s="888"/>
      <c r="AW36" s="886"/>
      <c r="AX36" s="887"/>
      <c r="AY36" s="887"/>
      <c r="AZ36" s="888"/>
      <c r="BA36" s="889" t="e">
        <f>BA35*'積算表（教育）'!U32</f>
        <v>#N/A</v>
      </c>
      <c r="BB36" s="890"/>
      <c r="BC36" s="890"/>
      <c r="BD36" s="891"/>
      <c r="BE36" s="889" t="e">
        <f>BE35*'積算表（教育）'!Y32</f>
        <v>#N/A</v>
      </c>
      <c r="BF36" s="890"/>
      <c r="BG36" s="890"/>
      <c r="BH36" s="891"/>
      <c r="BI36" s="889" t="e">
        <f>BI35*'積算表（教育）'!AC32</f>
        <v>#N/A</v>
      </c>
      <c r="BJ36" s="890"/>
      <c r="BK36" s="890"/>
      <c r="BL36" s="891"/>
    </row>
    <row r="37" spans="2:64" ht="24.95" customHeight="1">
      <c r="R37" s="442" t="s">
        <v>473</v>
      </c>
      <c r="S37" s="442">
        <f t="shared" si="1"/>
        <v>2.4</v>
      </c>
      <c r="T37" s="442">
        <f>T36</f>
        <v>2.7</v>
      </c>
      <c r="U37" s="442">
        <f t="shared" si="3"/>
        <v>2.6</v>
      </c>
      <c r="V37" s="442">
        <f t="shared" si="3"/>
        <v>0</v>
      </c>
      <c r="W37" s="442">
        <f t="shared" si="3"/>
        <v>2.2999999999999998</v>
      </c>
      <c r="X37" s="442">
        <f t="shared" si="3"/>
        <v>2.2000000000000002</v>
      </c>
      <c r="Y37" s="442">
        <f>Y36</f>
        <v>0</v>
      </c>
      <c r="Z37" s="442">
        <f>Z36</f>
        <v>2.7</v>
      </c>
      <c r="AA37" s="442">
        <f>AA36</f>
        <v>11.3</v>
      </c>
      <c r="AB37" s="442">
        <f>VLOOKUP($R37,教育単価表,AB$7,FALSE)</f>
        <v>43.7</v>
      </c>
      <c r="AC37" s="442">
        <f>VLOOKUP($R37,教育単価表,AC$7,FALSE)</f>
        <v>29.1</v>
      </c>
      <c r="AD37" s="442">
        <f>AD36</f>
        <v>7.8</v>
      </c>
      <c r="AE37" s="442">
        <f>AE36</f>
        <v>2.9</v>
      </c>
      <c r="AI37" s="884" t="s">
        <v>515</v>
      </c>
      <c r="AJ37" s="885"/>
      <c r="AK37" s="885"/>
      <c r="AL37" s="885"/>
      <c r="AM37" s="885"/>
      <c r="AN37" s="885"/>
      <c r="AO37" s="885"/>
      <c r="AP37" s="885"/>
      <c r="AQ37" s="885"/>
      <c r="AR37" s="885"/>
      <c r="AS37" s="886"/>
      <c r="AT37" s="887"/>
      <c r="AU37" s="887"/>
      <c r="AV37" s="888"/>
      <c r="AW37" s="886"/>
      <c r="AX37" s="887"/>
      <c r="AY37" s="887"/>
      <c r="AZ37" s="888"/>
      <c r="BA37" s="889" t="e">
        <f>SUM(BA36:BL36)</f>
        <v>#N/A</v>
      </c>
      <c r="BB37" s="890"/>
      <c r="BC37" s="890"/>
      <c r="BD37" s="890"/>
      <c r="BE37" s="890"/>
      <c r="BF37" s="890"/>
      <c r="BG37" s="890"/>
      <c r="BH37" s="890"/>
      <c r="BI37" s="890"/>
      <c r="BJ37" s="890"/>
      <c r="BK37" s="890"/>
      <c r="BL37" s="891"/>
    </row>
    <row r="38" spans="2:64" ht="24.95" customHeight="1">
      <c r="R38" s="442" t="s">
        <v>474</v>
      </c>
      <c r="S38" s="442">
        <f t="shared" si="1"/>
        <v>2.4</v>
      </c>
      <c r="T38" s="442">
        <f>VLOOKUP($R38,教育単価表,T$7,FALSE)</f>
        <v>2.4</v>
      </c>
      <c r="U38" s="442">
        <f t="shared" si="3"/>
        <v>2.6</v>
      </c>
      <c r="V38" s="442">
        <f t="shared" si="3"/>
        <v>3.9</v>
      </c>
      <c r="W38" s="442">
        <f t="shared" si="3"/>
        <v>0</v>
      </c>
      <c r="X38" s="442">
        <f t="shared" si="3"/>
        <v>0</v>
      </c>
      <c r="Y38" s="442">
        <f>IF(VLOOKUP($R38,教育単価表,Y$7,FALSE)="－",0,VLOOKUP($R38,教育単価表,Y$7,FALSE))</f>
        <v>10.1</v>
      </c>
      <c r="Z38" s="442">
        <f>VLOOKUP($R38,教育単価表,Z$7,FALSE)</f>
        <v>2.4</v>
      </c>
      <c r="AA38" s="442">
        <f>VLOOKUP($R38,教育単価表,AA$7,FALSE)</f>
        <v>10.1</v>
      </c>
      <c r="AB38" s="442">
        <f>AB39</f>
        <v>51.8</v>
      </c>
      <c r="AC38" s="442">
        <f>AC39</f>
        <v>25.9</v>
      </c>
      <c r="AD38" s="442">
        <f>VLOOKUP($R38,教育単価表,AD$7,FALSE)</f>
        <v>7.7</v>
      </c>
      <c r="AE38" s="442">
        <f>VLOOKUP($R38,教育単価表,AE$7,FALSE)</f>
        <v>2.6</v>
      </c>
    </row>
    <row r="39" spans="2:64" ht="24.95" customHeight="1">
      <c r="R39" s="442" t="s">
        <v>475</v>
      </c>
      <c r="S39" s="442">
        <f t="shared" si="1"/>
        <v>2.4</v>
      </c>
      <c r="T39" s="442">
        <f>T38</f>
        <v>2.4</v>
      </c>
      <c r="U39" s="442">
        <f t="shared" si="3"/>
        <v>2.6</v>
      </c>
      <c r="V39" s="442">
        <f t="shared" si="3"/>
        <v>0</v>
      </c>
      <c r="W39" s="442">
        <f t="shared" si="3"/>
        <v>2.2999999999999998</v>
      </c>
      <c r="X39" s="442">
        <f t="shared" si="3"/>
        <v>2.2000000000000002</v>
      </c>
      <c r="Y39" s="442">
        <f>Y38</f>
        <v>10.1</v>
      </c>
      <c r="Z39" s="442">
        <f>Z38</f>
        <v>2.4</v>
      </c>
      <c r="AA39" s="442">
        <f>AA38</f>
        <v>10.1</v>
      </c>
      <c r="AB39" s="442">
        <f>VLOOKUP($R39,教育単価表,AB$7,FALSE)</f>
        <v>51.8</v>
      </c>
      <c r="AC39" s="442">
        <f>VLOOKUP($R39,教育単価表,AC$7,FALSE)</f>
        <v>25.9</v>
      </c>
      <c r="AD39" s="442">
        <f>AD38</f>
        <v>7.7</v>
      </c>
      <c r="AE39" s="442">
        <f>AE38</f>
        <v>2.6</v>
      </c>
      <c r="AK39" s="874" t="s">
        <v>621</v>
      </c>
      <c r="AL39" s="874"/>
      <c r="AM39" s="874"/>
      <c r="AN39" s="874"/>
      <c r="AO39" s="875" t="s">
        <v>622</v>
      </c>
      <c r="AP39" s="875"/>
      <c r="AQ39" s="875"/>
      <c r="AR39" s="875"/>
      <c r="AS39" s="533">
        <f>IF('積算表（教育）'!$K50="A",IF(O24/SUM('積算表（教育）'!$M$32:$AF$32)&lt;10,INT(O24/SUM('積算表（教育）'!$M$32:$AF$32)),ROUNDDOWN(O24/SUM('積算表（教育）'!$M$32:$AF$32),-1)),0)</f>
        <v>0</v>
      </c>
    </row>
    <row r="40" spans="2:64" ht="24.95" customHeight="1">
      <c r="R40" s="442" t="s">
        <v>476</v>
      </c>
      <c r="S40" s="442">
        <f t="shared" si="1"/>
        <v>2.4</v>
      </c>
      <c r="T40" s="442">
        <f>VLOOKUP($R40,教育単価表,T$7,FALSE)</f>
        <v>2.8</v>
      </c>
      <c r="U40" s="442">
        <f t="shared" si="3"/>
        <v>2.6</v>
      </c>
      <c r="V40" s="442">
        <f t="shared" si="3"/>
        <v>3.9</v>
      </c>
      <c r="W40" s="442">
        <f t="shared" si="3"/>
        <v>0</v>
      </c>
      <c r="X40" s="442">
        <f t="shared" si="3"/>
        <v>0</v>
      </c>
      <c r="Y40" s="442">
        <f>IF(VLOOKUP($R40,教育単価表,Y$7,FALSE)="－",0,VLOOKUP($R40,教育単価表,Y$7,FALSE))</f>
        <v>9.1</v>
      </c>
      <c r="Z40" s="442">
        <f>VLOOKUP($R40,教育単価表,Z$7,FALSE)</f>
        <v>2.8</v>
      </c>
      <c r="AA40" s="442">
        <f>VLOOKUP($R40,教育単価表,AA$7,FALSE)</f>
        <v>10.9</v>
      </c>
      <c r="AB40" s="442">
        <f>AB41</f>
        <v>46.6</v>
      </c>
      <c r="AC40" s="442">
        <f>AC41</f>
        <v>23.3</v>
      </c>
      <c r="AD40" s="442">
        <f>VLOOKUP($R40,教育単価表,AD$7,FALSE)</f>
        <v>7.8</v>
      </c>
      <c r="AE40" s="442">
        <f>VLOOKUP($R40,教育単価表,AE$7,FALSE)</f>
        <v>3.1</v>
      </c>
      <c r="AK40" s="451"/>
      <c r="AL40" s="534"/>
      <c r="AM40" s="534"/>
      <c r="AN40" s="535"/>
      <c r="AO40" s="875" t="s">
        <v>623</v>
      </c>
      <c r="AP40" s="875"/>
      <c r="AQ40" s="875"/>
      <c r="AR40" s="875"/>
      <c r="AS40" s="533">
        <f>IF('積算表（教育）'!$K50="B",IF(O25/SUM('積算表（教育）'!$M$32:$AF$32)&lt;10,INT(O25/SUM('積算表（教育）'!$M$32:$AF$32)),ROUNDDOWN(O25/SUM('積算表（教育）'!$M$32:$AF$32),-1)),0)</f>
        <v>0</v>
      </c>
    </row>
    <row r="41" spans="2:64" ht="24.95" customHeight="1">
      <c r="R41" s="442" t="s">
        <v>477</v>
      </c>
      <c r="S41" s="442">
        <f t="shared" si="1"/>
        <v>2.4</v>
      </c>
      <c r="T41" s="442">
        <f>T40</f>
        <v>2.8</v>
      </c>
      <c r="U41" s="442">
        <f t="shared" si="3"/>
        <v>2.6</v>
      </c>
      <c r="V41" s="442">
        <f t="shared" si="3"/>
        <v>0</v>
      </c>
      <c r="W41" s="442">
        <f t="shared" si="3"/>
        <v>2.2999999999999998</v>
      </c>
      <c r="X41" s="442">
        <f t="shared" si="3"/>
        <v>2.2000000000000002</v>
      </c>
      <c r="Y41" s="442">
        <f>Y40</f>
        <v>9.1</v>
      </c>
      <c r="Z41" s="442">
        <f>Z40</f>
        <v>2.8</v>
      </c>
      <c r="AA41" s="442">
        <f>AA40</f>
        <v>10.9</v>
      </c>
      <c r="AB41" s="442">
        <f>VLOOKUP($R41,教育単価表,AB$7,FALSE)</f>
        <v>46.6</v>
      </c>
      <c r="AC41" s="442">
        <f>VLOOKUP($R41,教育単価表,AC$7,FALSE)</f>
        <v>23.3</v>
      </c>
      <c r="AD41" s="442">
        <f>AD40</f>
        <v>7.8</v>
      </c>
      <c r="AE41" s="442">
        <f>AE40</f>
        <v>3.1</v>
      </c>
    </row>
    <row r="42" spans="2:64" ht="24.95" customHeight="1">
      <c r="R42" s="442" t="s">
        <v>478</v>
      </c>
      <c r="S42" s="442">
        <f t="shared" si="1"/>
        <v>2.2999999999999998</v>
      </c>
      <c r="T42" s="442">
        <f>VLOOKUP($R42,教育単価表,T$7,FALSE)</f>
        <v>2.4</v>
      </c>
      <c r="U42" s="442">
        <f t="shared" si="3"/>
        <v>2.6</v>
      </c>
      <c r="V42" s="442">
        <f t="shared" si="3"/>
        <v>3.9</v>
      </c>
      <c r="W42" s="442">
        <f t="shared" si="3"/>
        <v>0</v>
      </c>
      <c r="X42" s="442">
        <f t="shared" si="3"/>
        <v>0</v>
      </c>
      <c r="Y42" s="442">
        <f>IF(VLOOKUP($R42,教育単価表,Y$7,FALSE)="－",0,VLOOKUP($R42,教育単価表,Y$7,FALSE))</f>
        <v>9.1</v>
      </c>
      <c r="Z42" s="442">
        <f>VLOOKUP($R42,教育単価表,Z$7,FALSE)</f>
        <v>2.4</v>
      </c>
      <c r="AA42" s="442">
        <f>VLOOKUP($R42,教育単価表,AA$7,FALSE)</f>
        <v>16.8</v>
      </c>
      <c r="AB42" s="442">
        <f>AB43</f>
        <v>58.3</v>
      </c>
      <c r="AC42" s="442">
        <f>AC43</f>
        <v>32.4</v>
      </c>
      <c r="AD42" s="442">
        <f>VLOOKUP($R42,教育単価表,AD$7,FALSE)</f>
        <v>8.6</v>
      </c>
      <c r="AE42" s="442">
        <f>VLOOKUP($R42,教育単価表,AE$7,FALSE)</f>
        <v>2.6</v>
      </c>
    </row>
    <row r="43" spans="2:64" ht="24.95" customHeight="1">
      <c r="R43" s="442" t="s">
        <v>479</v>
      </c>
      <c r="S43" s="442">
        <f t="shared" si="1"/>
        <v>2.2999999999999998</v>
      </c>
      <c r="T43" s="442">
        <f>T42</f>
        <v>2.4</v>
      </c>
      <c r="U43" s="442">
        <f t="shared" si="3"/>
        <v>2.6</v>
      </c>
      <c r="V43" s="442">
        <f t="shared" si="3"/>
        <v>0</v>
      </c>
      <c r="W43" s="442">
        <f t="shared" si="3"/>
        <v>2.2999999999999998</v>
      </c>
      <c r="X43" s="442">
        <f t="shared" si="3"/>
        <v>2.2000000000000002</v>
      </c>
      <c r="Y43" s="442">
        <f>Y42</f>
        <v>9.1</v>
      </c>
      <c r="Z43" s="442">
        <f>Z42</f>
        <v>2.4</v>
      </c>
      <c r="AA43" s="442">
        <f>AA42</f>
        <v>16.8</v>
      </c>
      <c r="AB43" s="442">
        <f>VLOOKUP($R43,教育単価表,AB$7,FALSE)</f>
        <v>58.3</v>
      </c>
      <c r="AC43" s="442">
        <f>VLOOKUP($R43,教育単価表,AC$7,FALSE)</f>
        <v>32.4</v>
      </c>
      <c r="AD43" s="442">
        <f>AD42</f>
        <v>8.6</v>
      </c>
      <c r="AE43" s="442">
        <f>AE42</f>
        <v>2.6</v>
      </c>
    </row>
    <row r="44" spans="2:64" ht="24.95" customHeight="1">
      <c r="R44" s="442" t="s">
        <v>480</v>
      </c>
      <c r="S44" s="442">
        <f t="shared" si="1"/>
        <v>2.2000000000000002</v>
      </c>
      <c r="T44" s="442">
        <f>VLOOKUP($R44,教育単価表,T$7,FALSE)</f>
        <v>3.1</v>
      </c>
      <c r="U44" s="442">
        <f t="shared" si="3"/>
        <v>2.6</v>
      </c>
      <c r="V44" s="442">
        <f t="shared" si="3"/>
        <v>3.9</v>
      </c>
      <c r="W44" s="442">
        <f t="shared" si="3"/>
        <v>0</v>
      </c>
      <c r="X44" s="442">
        <f t="shared" si="3"/>
        <v>0</v>
      </c>
      <c r="Y44" s="442">
        <f>IF(VLOOKUP($R44,教育単価表,Y$7,FALSE)="－",0,VLOOKUP($R44,教育単価表,Y$7,FALSE))</f>
        <v>9.6999999999999993</v>
      </c>
      <c r="Z44" s="442">
        <f>VLOOKUP($R44,教育単価表,Z$7,FALSE)</f>
        <v>3.1</v>
      </c>
      <c r="AA44" s="442">
        <f>VLOOKUP($R44,教育単価表,AA$7,FALSE)</f>
        <v>14.4</v>
      </c>
      <c r="AB44" s="442">
        <f>AB45</f>
        <v>74.900000000000006</v>
      </c>
      <c r="AC44" s="442">
        <f>AC45</f>
        <v>27.7</v>
      </c>
      <c r="AD44" s="442">
        <f>VLOOKUP($R44,教育単価表,AD$7,FALSE)</f>
        <v>7.4</v>
      </c>
      <c r="AE44" s="442">
        <f>VLOOKUP($R44,教育単価表,AE$7,FALSE)</f>
        <v>3.3</v>
      </c>
    </row>
    <row r="45" spans="2:64" ht="24.95" customHeight="1">
      <c r="R45" s="442" t="s">
        <v>481</v>
      </c>
      <c r="S45" s="442">
        <f t="shared" si="1"/>
        <v>2.2999999999999998</v>
      </c>
      <c r="T45" s="442">
        <f>T44</f>
        <v>3.1</v>
      </c>
      <c r="U45" s="442">
        <f t="shared" si="3"/>
        <v>2.6</v>
      </c>
      <c r="V45" s="442">
        <f t="shared" si="3"/>
        <v>0</v>
      </c>
      <c r="W45" s="442">
        <f t="shared" si="3"/>
        <v>2.2999999999999998</v>
      </c>
      <c r="X45" s="442">
        <f t="shared" si="3"/>
        <v>2.2000000000000002</v>
      </c>
      <c r="Y45" s="442">
        <f>Y44</f>
        <v>9.6999999999999993</v>
      </c>
      <c r="Z45" s="442">
        <f>Z44</f>
        <v>3.1</v>
      </c>
      <c r="AA45" s="442">
        <f>AA44</f>
        <v>14.4</v>
      </c>
      <c r="AB45" s="442">
        <f>VLOOKUP($R45,教育単価表,AB$7,FALSE)</f>
        <v>74.900000000000006</v>
      </c>
      <c r="AC45" s="442">
        <f>VLOOKUP($R45,教育単価表,AC$7,FALSE)</f>
        <v>27.7</v>
      </c>
      <c r="AD45" s="442">
        <f>AD44</f>
        <v>7.4</v>
      </c>
      <c r="AE45" s="442">
        <f>AE44</f>
        <v>3.3</v>
      </c>
    </row>
    <row r="46" spans="2:64" ht="24.95" customHeight="1">
      <c r="R46" s="442" t="s">
        <v>482</v>
      </c>
      <c r="S46" s="442">
        <f t="shared" si="1"/>
        <v>2.2000000000000002</v>
      </c>
      <c r="T46" s="442">
        <f>VLOOKUP($R46,教育単価表,T$7,FALSE)</f>
        <v>2.7</v>
      </c>
      <c r="U46" s="442">
        <f t="shared" si="3"/>
        <v>2.6</v>
      </c>
      <c r="V46" s="442">
        <f t="shared" si="3"/>
        <v>3.9</v>
      </c>
      <c r="W46" s="442">
        <f t="shared" si="3"/>
        <v>0</v>
      </c>
      <c r="X46" s="442">
        <f t="shared" si="3"/>
        <v>0</v>
      </c>
      <c r="Y46" s="442">
        <f>IF(VLOOKUP($R46,教育単価表,Y$7,FALSE)="－",0,VLOOKUP($R46,教育単価表,Y$7,FALSE))</f>
        <v>11.3</v>
      </c>
      <c r="Z46" s="442">
        <f>VLOOKUP($R46,教育単価表,Z$7,FALSE)</f>
        <v>2.7</v>
      </c>
      <c r="AA46" s="442">
        <f>VLOOKUP($R46,教育単価表,AA$7,FALSE)</f>
        <v>12.6</v>
      </c>
      <c r="AB46" s="442">
        <f>AB47</f>
        <v>65.5</v>
      </c>
      <c r="AC46" s="442">
        <f>AC47</f>
        <v>24.3</v>
      </c>
      <c r="AD46" s="442">
        <f>VLOOKUP($R46,教育単価表,AD$7,FALSE)</f>
        <v>7.8</v>
      </c>
      <c r="AE46" s="442">
        <f>VLOOKUP($R46,教育単価表,AE$7,FALSE)</f>
        <v>2.9</v>
      </c>
    </row>
    <row r="47" spans="2:64" ht="24.95" customHeight="1">
      <c r="R47" s="442" t="s">
        <v>483</v>
      </c>
      <c r="S47" s="442">
        <f t="shared" si="1"/>
        <v>2.2999999999999998</v>
      </c>
      <c r="T47" s="442">
        <f>T46</f>
        <v>2.7</v>
      </c>
      <c r="U47" s="442">
        <f t="shared" si="3"/>
        <v>2.6</v>
      </c>
      <c r="V47" s="442">
        <f t="shared" si="3"/>
        <v>0</v>
      </c>
      <c r="W47" s="442">
        <f t="shared" si="3"/>
        <v>2.2999999999999998</v>
      </c>
      <c r="X47" s="442">
        <f t="shared" si="3"/>
        <v>2.2000000000000002</v>
      </c>
      <c r="Y47" s="442">
        <f>Y46</f>
        <v>11.3</v>
      </c>
      <c r="Z47" s="442">
        <f>Z46</f>
        <v>2.7</v>
      </c>
      <c r="AA47" s="442">
        <f>AA46</f>
        <v>12.6</v>
      </c>
      <c r="AB47" s="442">
        <f>VLOOKUP($R47,教育単価表,AB$7,FALSE)</f>
        <v>65.5</v>
      </c>
      <c r="AC47" s="442">
        <f>VLOOKUP($R47,教育単価表,AC$7,FALSE)</f>
        <v>24.3</v>
      </c>
      <c r="AD47" s="442">
        <f>AD46</f>
        <v>7.8</v>
      </c>
      <c r="AE47" s="442">
        <f>AE46</f>
        <v>2.9</v>
      </c>
    </row>
    <row r="48" spans="2:64" ht="24.95" customHeight="1">
      <c r="R48" s="442" t="s">
        <v>484</v>
      </c>
      <c r="S48" s="442">
        <f t="shared" si="1"/>
        <v>2.2000000000000002</v>
      </c>
      <c r="T48" s="442">
        <f>VLOOKUP($R48,教育単価表,T$7,FALSE)</f>
        <v>2.4</v>
      </c>
      <c r="U48" s="442">
        <f t="shared" si="3"/>
        <v>2.6</v>
      </c>
      <c r="V48" s="442">
        <f t="shared" si="3"/>
        <v>3.9</v>
      </c>
      <c r="W48" s="442">
        <f t="shared" si="3"/>
        <v>0</v>
      </c>
      <c r="X48" s="442">
        <f t="shared" si="3"/>
        <v>0</v>
      </c>
      <c r="Y48" s="442">
        <f>IF(VLOOKUP($R48,教育単価表,Y$7,FALSE)="－",0,VLOOKUP($R48,教育単価表,Y$7,FALSE))</f>
        <v>10.1</v>
      </c>
      <c r="Z48" s="442">
        <f>VLOOKUP($R48,教育単価表,Z$7,FALSE)</f>
        <v>2.4</v>
      </c>
      <c r="AA48" s="442">
        <f>VLOOKUP($R48,教育単価表,AA$7,FALSE)</f>
        <v>11.2</v>
      </c>
      <c r="AB48" s="442">
        <f>AB49</f>
        <v>58.3</v>
      </c>
      <c r="AC48" s="442">
        <f>AC49</f>
        <v>21.6</v>
      </c>
      <c r="AD48" s="442">
        <f>VLOOKUP($R48,教育単価表,AD$7,FALSE)</f>
        <v>8.6</v>
      </c>
      <c r="AE48" s="442">
        <f>VLOOKUP($R48,教育単価表,AE$7,FALSE)</f>
        <v>2.6</v>
      </c>
    </row>
    <row r="49" spans="18:31" ht="24.95" customHeight="1">
      <c r="R49" s="442" t="s">
        <v>485</v>
      </c>
      <c r="S49" s="442">
        <f t="shared" si="1"/>
        <v>2.2999999999999998</v>
      </c>
      <c r="T49" s="442">
        <f>T48</f>
        <v>2.4</v>
      </c>
      <c r="U49" s="442">
        <f t="shared" si="3"/>
        <v>2.6</v>
      </c>
      <c r="V49" s="442">
        <f t="shared" si="3"/>
        <v>0</v>
      </c>
      <c r="W49" s="442">
        <f t="shared" si="3"/>
        <v>2.2999999999999998</v>
      </c>
      <c r="X49" s="442">
        <f t="shared" si="3"/>
        <v>2.2000000000000002</v>
      </c>
      <c r="Y49" s="442">
        <f>Y48</f>
        <v>10.1</v>
      </c>
      <c r="Z49" s="442">
        <f>Z48</f>
        <v>2.4</v>
      </c>
      <c r="AA49" s="442">
        <f>AA48</f>
        <v>11.2</v>
      </c>
      <c r="AB49" s="442">
        <f>VLOOKUP($R49,教育単価表,AB$7,FALSE)</f>
        <v>58.3</v>
      </c>
      <c r="AC49" s="442">
        <f>VLOOKUP($R49,教育単価表,AC$7,FALSE)</f>
        <v>21.6</v>
      </c>
      <c r="AD49" s="442">
        <f>AD48</f>
        <v>8.6</v>
      </c>
      <c r="AE49" s="442">
        <f>AE48</f>
        <v>2.6</v>
      </c>
    </row>
    <row r="50" spans="18:31" ht="24.95" customHeight="1">
      <c r="R50" s="442" t="s">
        <v>486</v>
      </c>
      <c r="S50" s="442">
        <f t="shared" si="1"/>
        <v>2.2000000000000002</v>
      </c>
      <c r="T50" s="442">
        <f>VLOOKUP($R50,教育単価表,T$7,FALSE)</f>
        <v>4.3</v>
      </c>
      <c r="U50" s="442">
        <f t="shared" si="3"/>
        <v>2.6</v>
      </c>
      <c r="V50" s="442">
        <f t="shared" si="3"/>
        <v>3.9</v>
      </c>
      <c r="W50" s="442">
        <f t="shared" si="3"/>
        <v>0</v>
      </c>
      <c r="X50" s="442">
        <f t="shared" si="3"/>
        <v>0</v>
      </c>
      <c r="Y50" s="442">
        <f>IF(VLOOKUP($R50,教育単価表,Y$7,FALSE)="－",0,VLOOKUP($R50,教育単価表,Y$7,FALSE))</f>
        <v>9.1</v>
      </c>
      <c r="Z50" s="442">
        <f>VLOOKUP($R50,教育単価表,Z$7,FALSE)</f>
        <v>4.3</v>
      </c>
      <c r="AA50" s="442">
        <f>VLOOKUP($R50,教育単価表,AA$7,FALSE)</f>
        <v>10.1</v>
      </c>
      <c r="AB50" s="442">
        <f>AB51</f>
        <v>52.4</v>
      </c>
      <c r="AC50" s="442">
        <f>AC51</f>
        <v>19.399999999999999</v>
      </c>
      <c r="AD50" s="442">
        <f>VLOOKUP($R50,教育単価表,AD$7,FALSE)</f>
        <v>7.8</v>
      </c>
      <c r="AE50" s="442">
        <f>VLOOKUP($R50,教育単価表,AE$7,FALSE)</f>
        <v>4.7</v>
      </c>
    </row>
    <row r="51" spans="18:31" ht="24.95" customHeight="1">
      <c r="R51" s="442" t="s">
        <v>487</v>
      </c>
      <c r="S51" s="442">
        <f t="shared" si="1"/>
        <v>2.2999999999999998</v>
      </c>
      <c r="T51" s="442">
        <f>T50</f>
        <v>4.3</v>
      </c>
      <c r="U51" s="442">
        <f t="shared" si="3"/>
        <v>2.6</v>
      </c>
      <c r="V51" s="442">
        <f t="shared" si="3"/>
        <v>0</v>
      </c>
      <c r="W51" s="442">
        <f t="shared" si="3"/>
        <v>2.2999999999999998</v>
      </c>
      <c r="X51" s="442">
        <f t="shared" si="3"/>
        <v>2.2000000000000002</v>
      </c>
      <c r="Y51" s="442">
        <f>Y50</f>
        <v>9.1</v>
      </c>
      <c r="Z51" s="442">
        <f>Z50</f>
        <v>4.3</v>
      </c>
      <c r="AA51" s="442">
        <f>AA50</f>
        <v>10.1</v>
      </c>
      <c r="AB51" s="442">
        <f>VLOOKUP($R51,教育単価表,AB$7,FALSE)</f>
        <v>52.4</v>
      </c>
      <c r="AC51" s="442">
        <f>VLOOKUP($R51,教育単価表,AC$7,FALSE)</f>
        <v>19.399999999999999</v>
      </c>
      <c r="AD51" s="442">
        <f>AD50</f>
        <v>7.8</v>
      </c>
      <c r="AE51" s="442">
        <f>AE50</f>
        <v>4.7</v>
      </c>
    </row>
    <row r="52" spans="18:31" ht="24.95" customHeight="1">
      <c r="R52" s="442" t="s">
        <v>488</v>
      </c>
      <c r="S52" s="442">
        <f t="shared" si="1"/>
        <v>2.2000000000000002</v>
      </c>
      <c r="T52" s="442">
        <f>VLOOKUP($R52,教育単価表,T$7,FALSE)</f>
        <v>0</v>
      </c>
      <c r="U52" s="442">
        <f t="shared" si="3"/>
        <v>2.6</v>
      </c>
      <c r="V52" s="442">
        <f t="shared" si="3"/>
        <v>3.9</v>
      </c>
      <c r="W52" s="442">
        <f t="shared" si="3"/>
        <v>0</v>
      </c>
      <c r="X52" s="442">
        <f t="shared" si="3"/>
        <v>0</v>
      </c>
      <c r="Y52" s="442">
        <f>IF(VLOOKUP($R52,教育単価表,Y$7,FALSE)="－",0,VLOOKUP($R52,教育単価表,Y$7,FALSE))</f>
        <v>12.4</v>
      </c>
      <c r="Z52" s="442">
        <f>VLOOKUP($R52,教育単価表,Z$7,FALSE)</f>
        <v>3.9</v>
      </c>
      <c r="AA52" s="442">
        <f>VLOOKUP($R52,教育単価表,AA$7,FALSE)</f>
        <v>9.1999999999999993</v>
      </c>
      <c r="AB52" s="442">
        <f>AB53</f>
        <v>95.3</v>
      </c>
      <c r="AC52" s="442">
        <f>AC53</f>
        <v>17.7</v>
      </c>
      <c r="AD52" s="442">
        <f>VLOOKUP($R52,教育単価表,AD$7,FALSE)</f>
        <v>7.1</v>
      </c>
      <c r="AE52" s="442">
        <f>VLOOKUP($R52,教育単価表,AE$7,FALSE)</f>
        <v>4.2</v>
      </c>
    </row>
    <row r="53" spans="18:31" ht="24.95" customHeight="1">
      <c r="R53" s="454" t="s">
        <v>489</v>
      </c>
      <c r="S53" s="454">
        <f t="shared" si="1"/>
        <v>2.2000000000000002</v>
      </c>
      <c r="T53" s="454">
        <f>T52</f>
        <v>0</v>
      </c>
      <c r="U53" s="454">
        <f t="shared" si="3"/>
        <v>2.6</v>
      </c>
      <c r="V53" s="454">
        <f t="shared" si="3"/>
        <v>0</v>
      </c>
      <c r="W53" s="454">
        <f t="shared" si="3"/>
        <v>2.2999999999999998</v>
      </c>
      <c r="X53" s="454">
        <f t="shared" si="3"/>
        <v>2.2000000000000002</v>
      </c>
      <c r="Y53" s="454">
        <f>Y52</f>
        <v>12.4</v>
      </c>
      <c r="Z53" s="454">
        <f>Z52</f>
        <v>3.9</v>
      </c>
      <c r="AA53" s="454">
        <f>AA52</f>
        <v>9.1999999999999993</v>
      </c>
      <c r="AB53" s="454">
        <f>VLOOKUP($R53,教育単価表,AB$7,FALSE)</f>
        <v>95.3</v>
      </c>
      <c r="AC53" s="454">
        <f>VLOOKUP($R53,教育単価表,AC$7,FALSE)</f>
        <v>17.7</v>
      </c>
      <c r="AD53" s="454">
        <f>AD52</f>
        <v>7.1</v>
      </c>
      <c r="AE53" s="454">
        <f>AE52</f>
        <v>4.2</v>
      </c>
    </row>
  </sheetData>
  <sheetProtection algorithmName="SHA-512" hashValue="K46evCvIc7WTi4AT1ZxWbXKsgRNUzpnu1OqFlenckJThnIoVrZK/mFiNqvFodFoeAgpNh4O5MIr12JxiXb0vig==" saltValue="pZ4fX1kaTFycOgPYYcdmkw==" spinCount="100000" sheet="1" objects="1" scenarios="1"/>
  <mergeCells count="126">
    <mergeCell ref="BI29:BL29"/>
    <mergeCell ref="AI36:AR36"/>
    <mergeCell ref="AS36:AV36"/>
    <mergeCell ref="AW36:AZ36"/>
    <mergeCell ref="BA36:BD36"/>
    <mergeCell ref="BE36:BH36"/>
    <mergeCell ref="BI36:BL36"/>
    <mergeCell ref="AS34:BL34"/>
    <mergeCell ref="AI35:AR35"/>
    <mergeCell ref="AS35:AV35"/>
    <mergeCell ref="AW35:AZ35"/>
    <mergeCell ref="BA35:BD35"/>
    <mergeCell ref="BE35:BH35"/>
    <mergeCell ref="BI35:BL35"/>
    <mergeCell ref="AJ30:AJ34"/>
    <mergeCell ref="AS30:BL30"/>
    <mergeCell ref="AS31:BL31"/>
    <mergeCell ref="AS32:BL32"/>
    <mergeCell ref="AS33:BL33"/>
    <mergeCell ref="BE26:BH26"/>
    <mergeCell ref="BI26:BL26"/>
    <mergeCell ref="AK27:AR27"/>
    <mergeCell ref="AS27:AV27"/>
    <mergeCell ref="AW27:AZ27"/>
    <mergeCell ref="BA27:BD27"/>
    <mergeCell ref="BE27:BH27"/>
    <mergeCell ref="BI27:BL27"/>
    <mergeCell ref="AJ26:AJ29"/>
    <mergeCell ref="AK26:AR26"/>
    <mergeCell ref="AS26:AV26"/>
    <mergeCell ref="AW26:AZ26"/>
    <mergeCell ref="BA26:BD26"/>
    <mergeCell ref="AK28:AR28"/>
    <mergeCell ref="AS28:AV28"/>
    <mergeCell ref="AW28:AZ28"/>
    <mergeCell ref="BA28:BD28"/>
    <mergeCell ref="BE28:BH28"/>
    <mergeCell ref="BI28:BL28"/>
    <mergeCell ref="AK29:AR29"/>
    <mergeCell ref="AS29:AV29"/>
    <mergeCell ref="AW29:AZ29"/>
    <mergeCell ref="BA29:BD29"/>
    <mergeCell ref="BE29:BH29"/>
    <mergeCell ref="AK25:AR25"/>
    <mergeCell ref="AS25:AV25"/>
    <mergeCell ref="AW25:AZ25"/>
    <mergeCell ref="BA25:BD25"/>
    <mergeCell ref="BE25:BH25"/>
    <mergeCell ref="BI25:BL25"/>
    <mergeCell ref="AS24:AV24"/>
    <mergeCell ref="AW24:AZ24"/>
    <mergeCell ref="BA24:BD24"/>
    <mergeCell ref="BE24:BH24"/>
    <mergeCell ref="BI24:BL24"/>
    <mergeCell ref="AS23:AV23"/>
    <mergeCell ref="AW23:AZ23"/>
    <mergeCell ref="BA23:BD23"/>
    <mergeCell ref="BE23:BH23"/>
    <mergeCell ref="BI23:BL23"/>
    <mergeCell ref="AS22:AV22"/>
    <mergeCell ref="AW22:AZ22"/>
    <mergeCell ref="BA22:BD22"/>
    <mergeCell ref="BE22:BH22"/>
    <mergeCell ref="BI22:BL22"/>
    <mergeCell ref="AS21:AV21"/>
    <mergeCell ref="AW21:AZ21"/>
    <mergeCell ref="BA21:BD21"/>
    <mergeCell ref="BE21:BH21"/>
    <mergeCell ref="BI21:BL21"/>
    <mergeCell ref="AS20:AV20"/>
    <mergeCell ref="AW20:AZ20"/>
    <mergeCell ref="BA20:BD20"/>
    <mergeCell ref="BE20:BH20"/>
    <mergeCell ref="BI20:BL20"/>
    <mergeCell ref="BI18:BL18"/>
    <mergeCell ref="AK19:AR19"/>
    <mergeCell ref="AS19:AV19"/>
    <mergeCell ref="AW19:AZ19"/>
    <mergeCell ref="BA19:BD19"/>
    <mergeCell ref="BE19:BH19"/>
    <mergeCell ref="BI19:BL19"/>
    <mergeCell ref="BA17:BD17"/>
    <mergeCell ref="BE17:BH17"/>
    <mergeCell ref="BI17:BL17"/>
    <mergeCell ref="AK18:AR18"/>
    <mergeCell ref="AS18:AV18"/>
    <mergeCell ref="AW18:AZ18"/>
    <mergeCell ref="BA18:BD18"/>
    <mergeCell ref="BE18:BH18"/>
    <mergeCell ref="BA13:BD13"/>
    <mergeCell ref="BE13:BH13"/>
    <mergeCell ref="BI13:BL13"/>
    <mergeCell ref="AS16:AV16"/>
    <mergeCell ref="AW16:AZ16"/>
    <mergeCell ref="BA16:BD16"/>
    <mergeCell ref="BE16:BH16"/>
    <mergeCell ref="BI16:BL16"/>
    <mergeCell ref="AS15:AV15"/>
    <mergeCell ref="AW15:AZ15"/>
    <mergeCell ref="BA15:BD15"/>
    <mergeCell ref="BE15:BH15"/>
    <mergeCell ref="BI15:BL15"/>
    <mergeCell ref="AK39:AN39"/>
    <mergeCell ref="AO39:AR39"/>
    <mergeCell ref="AO40:AR40"/>
    <mergeCell ref="AI10:AR12"/>
    <mergeCell ref="AS10:BL11"/>
    <mergeCell ref="AS12:AV12"/>
    <mergeCell ref="AW12:AZ12"/>
    <mergeCell ref="BA12:BD12"/>
    <mergeCell ref="BE12:BH12"/>
    <mergeCell ref="BI12:BL12"/>
    <mergeCell ref="AI37:AR37"/>
    <mergeCell ref="AS37:AV37"/>
    <mergeCell ref="AW37:AZ37"/>
    <mergeCell ref="BA37:BL37"/>
    <mergeCell ref="AS14:AV14"/>
    <mergeCell ref="AW14:AZ14"/>
    <mergeCell ref="BA14:BD14"/>
    <mergeCell ref="BE14:BH14"/>
    <mergeCell ref="BI14:BL14"/>
    <mergeCell ref="AI13:AI34"/>
    <mergeCell ref="AJ13:AJ25"/>
    <mergeCell ref="AK13:AR13"/>
    <mergeCell ref="AS13:AV13"/>
    <mergeCell ref="AW13:AZ13"/>
  </mergeCells>
  <phoneticPr fontId="1"/>
  <conditionalFormatting sqref="S8:AE53">
    <cfRule type="cellIs" dxfId="160" priority="8" operator="equal">
      <formula>0</formula>
    </cfRule>
  </conditionalFormatting>
  <conditionalFormatting sqref="BA28:BL28">
    <cfRule type="expression" dxfId="159" priority="1">
      <formula>$U$46:$AF$47="NG"</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A318B-42FA-45F2-9B74-98D6469E3D07}">
  <dimension ref="A1:FF121"/>
  <sheetViews>
    <sheetView view="pageBreakPreview" zoomScale="70" zoomScaleNormal="100" zoomScaleSheetLayoutView="70" workbookViewId="0">
      <selection activeCell="G17" sqref="G17:K17"/>
    </sheetView>
  </sheetViews>
  <sheetFormatPr defaultColWidth="8.375" defaultRowHeight="13.5"/>
  <cols>
    <col min="1" max="1" width="12.875" style="434" bestFit="1" customWidth="1"/>
    <col min="2" max="2" width="7" style="255" bestFit="1" customWidth="1"/>
    <col min="3" max="3" width="8" style="255" bestFit="1" customWidth="1"/>
    <col min="4" max="4" width="5" style="255" bestFit="1" customWidth="1"/>
    <col min="5" max="5" width="8" style="255" bestFit="1" customWidth="1"/>
    <col min="6" max="6" width="2.375" style="255" bestFit="1" customWidth="1"/>
    <col min="7" max="7" width="7.875" style="65" bestFit="1" customWidth="1"/>
    <col min="8" max="8" width="9.5" style="66" bestFit="1" customWidth="1"/>
    <col min="9" max="9" width="3.5" style="78" bestFit="1" customWidth="1"/>
    <col min="10" max="10" width="6.125" style="65" bestFit="1" customWidth="1"/>
    <col min="11" max="11" width="8" style="66" bestFit="1" customWidth="1"/>
    <col min="12" max="12" width="3.5" style="344" bestFit="1" customWidth="1"/>
    <col min="13" max="13" width="8" style="66" bestFit="1" customWidth="1"/>
    <col min="14" max="14" width="3.5" style="344" bestFit="1" customWidth="1"/>
    <col min="15" max="15" width="6.5" style="66" bestFit="1" customWidth="1"/>
    <col min="16" max="16" width="3.5" style="344" bestFit="1" customWidth="1"/>
    <col min="17" max="17" width="9.625" style="78" bestFit="1" customWidth="1"/>
    <col min="18" max="18" width="11.875" style="78" bestFit="1" customWidth="1"/>
    <col min="19" max="19" width="3.625" style="78" bestFit="1" customWidth="1"/>
    <col min="20" max="20" width="6.125" style="263" bestFit="1" customWidth="1"/>
    <col min="21" max="21" width="3.625" style="78" bestFit="1" customWidth="1"/>
    <col min="22" max="23" width="3.625" style="258" bestFit="1" customWidth="1"/>
    <col min="24" max="24" width="8" style="258" bestFit="1" customWidth="1"/>
    <col min="25" max="25" width="3.625" style="258" bestFit="1" customWidth="1"/>
    <col min="26" max="26" width="7.375" style="258" bestFit="1" customWidth="1"/>
    <col min="27" max="27" width="3.625" style="78" bestFit="1" customWidth="1"/>
    <col min="28" max="28" width="7" style="263" bestFit="1" customWidth="1"/>
    <col min="29" max="29" width="3.625" style="78" bestFit="1" customWidth="1"/>
    <col min="30" max="30" width="4.5" style="200" bestFit="1" customWidth="1"/>
    <col min="31" max="31" width="3.625" style="345" bestFit="1" customWidth="1"/>
    <col min="32" max="32" width="8" style="140" bestFit="1" customWidth="1"/>
    <col min="33" max="33" width="3.625" style="345" bestFit="1" customWidth="1"/>
    <col min="34" max="34" width="6.5" style="140" bestFit="1" customWidth="1"/>
    <col min="35" max="35" width="3.625" style="345" bestFit="1" customWidth="1"/>
    <col min="36" max="36" width="9.625" style="65" bestFit="1" customWidth="1"/>
    <col min="37" max="37" width="3.625" style="78" bestFit="1" customWidth="1"/>
    <col min="38" max="38" width="7.875" style="65" bestFit="1" customWidth="1"/>
    <col min="39" max="39" width="3.625" style="65" bestFit="1" customWidth="1"/>
    <col min="40" max="40" width="4.5" style="67" bestFit="1" customWidth="1"/>
    <col min="41" max="41" width="3.625" style="67" bestFit="1" customWidth="1"/>
    <col min="42" max="42" width="8" style="67" bestFit="1" customWidth="1"/>
    <col min="43" max="43" width="3.625" style="67" bestFit="1" customWidth="1"/>
    <col min="44" max="44" width="6.5" style="262" bestFit="1" customWidth="1"/>
    <col min="45" max="45" width="3.625" style="67" bestFit="1" customWidth="1"/>
    <col min="46" max="46" width="10.5" style="67" bestFit="1" customWidth="1"/>
    <col min="47" max="47" width="3.625" style="67" bestFit="1" customWidth="1"/>
    <col min="48" max="48" width="3.5" style="78" bestFit="1" customWidth="1"/>
    <col min="49" max="49" width="6.125" style="65" bestFit="1" customWidth="1"/>
    <col min="50" max="50" width="3.5" style="65" bestFit="1" customWidth="1"/>
    <col min="51" max="51" width="3.625" style="140" bestFit="1" customWidth="1"/>
    <col min="52" max="52" width="3.5" style="140" bestFit="1" customWidth="1"/>
    <col min="53" max="53" width="8" style="140" bestFit="1" customWidth="1"/>
    <col min="54" max="54" width="3.5" style="140" bestFit="1" customWidth="1"/>
    <col min="55" max="55" width="6.5" style="140" bestFit="1" customWidth="1"/>
    <col min="56" max="56" width="3.5" style="140" bestFit="1" customWidth="1"/>
    <col min="57" max="57" width="9.625" style="140" bestFit="1" customWidth="1"/>
    <col min="58" max="58" width="3.5" style="78" bestFit="1" customWidth="1"/>
    <col min="59" max="59" width="7" style="263" bestFit="1" customWidth="1"/>
    <col min="60" max="60" width="3.5" style="78" bestFit="1" customWidth="1"/>
    <col min="61" max="61" width="4.5" style="258" bestFit="1" customWidth="1"/>
    <col min="62" max="62" width="3.5" style="258" bestFit="1" customWidth="1"/>
    <col min="63" max="63" width="8" style="258" bestFit="1" customWidth="1"/>
    <col min="64" max="64" width="3.5" style="258" bestFit="1" customWidth="1"/>
    <col min="65" max="65" width="6.5" style="258" bestFit="1" customWidth="1"/>
    <col min="66" max="66" width="3.5" style="258" bestFit="1" customWidth="1"/>
    <col min="67" max="67" width="9.625" style="258" bestFit="1" customWidth="1"/>
    <col min="68" max="68" width="3.5" style="78" bestFit="1" customWidth="1"/>
    <col min="69" max="69" width="7" style="263" bestFit="1" customWidth="1"/>
    <col min="70" max="70" width="3.5" style="78" bestFit="1" customWidth="1"/>
    <col min="71" max="71" width="4.5" style="258" bestFit="1" customWidth="1"/>
    <col min="72" max="72" width="3.5" style="258" bestFit="1" customWidth="1"/>
    <col min="73" max="73" width="8" style="258" bestFit="1" customWidth="1"/>
    <col min="74" max="74" width="3.5" style="258" bestFit="1" customWidth="1"/>
    <col min="75" max="75" width="6.5" style="258" bestFit="1" customWidth="1"/>
    <col min="76" max="76" width="3.5" style="258" bestFit="1" customWidth="1"/>
    <col min="77" max="77" width="9.625" style="258" bestFit="1" customWidth="1"/>
    <col min="78" max="78" width="3.5" style="78" bestFit="1" customWidth="1"/>
    <col min="79" max="79" width="6.125" style="263" bestFit="1" customWidth="1"/>
    <col min="80" max="80" width="3.5" style="78" bestFit="1" customWidth="1"/>
    <col min="81" max="81" width="3.625" style="65" bestFit="1" customWidth="1"/>
    <col min="82" max="82" width="3.5" style="65" bestFit="1" customWidth="1"/>
    <col min="83" max="83" width="8" style="65" bestFit="1" customWidth="1"/>
    <col min="84" max="84" width="3.5" style="65" bestFit="1" customWidth="1"/>
    <col min="85" max="85" width="6.5" style="65" bestFit="1" customWidth="1"/>
    <col min="86" max="86" width="3.5" style="65" bestFit="1" customWidth="1"/>
    <col min="87" max="87" width="10.375" style="65" bestFit="1" customWidth="1"/>
    <col min="88" max="88" width="3.5" style="78" bestFit="1" customWidth="1"/>
    <col min="89" max="89" width="14.125" style="263" bestFit="1" customWidth="1"/>
    <col min="90" max="90" width="3.5" style="78" bestFit="1" customWidth="1"/>
    <col min="91" max="91" width="4.5" style="65" bestFit="1" customWidth="1"/>
    <col min="92" max="92" width="3.5" style="65" bestFit="1" customWidth="1"/>
    <col min="93" max="93" width="8" style="65" bestFit="1" customWidth="1"/>
    <col min="94" max="94" width="3.5" style="65" bestFit="1" customWidth="1"/>
    <col min="95" max="95" width="6.5" style="65" bestFit="1" customWidth="1"/>
    <col min="96" max="96" width="3.5" style="65" bestFit="1" customWidth="1"/>
    <col min="97" max="97" width="9.625" style="65" bestFit="1" customWidth="1"/>
    <col min="98" max="98" width="9.5" style="65" bestFit="1" customWidth="1"/>
    <col min="99" max="99" width="3.625" style="78" bestFit="1" customWidth="1"/>
    <col min="100" max="100" width="6.125" style="263" bestFit="1" customWidth="1"/>
    <col min="101" max="101" width="4.5" style="78" bestFit="1" customWidth="1"/>
    <col min="102" max="102" width="3.625" style="65" bestFit="1" customWidth="1"/>
    <col min="103" max="103" width="4.5" style="65" bestFit="1" customWidth="1"/>
    <col min="104" max="104" width="8" style="65" bestFit="1" customWidth="1"/>
    <col min="105" max="105" width="4.5" style="65" bestFit="1" customWidth="1"/>
    <col min="106" max="106" width="6.5" style="65" bestFit="1" customWidth="1"/>
    <col min="107" max="107" width="4.5" style="65" bestFit="1" customWidth="1"/>
    <col min="108" max="108" width="10.375" style="65" bestFit="1" customWidth="1"/>
    <col min="109" max="109" width="4.5" style="65" bestFit="1" customWidth="1"/>
    <col min="110" max="110" width="9.5" style="346" bestFit="1" customWidth="1"/>
    <col min="111" max="111" width="4.5" style="66" bestFit="1" customWidth="1"/>
    <col min="112" max="112" width="26" style="347" bestFit="1" customWidth="1"/>
    <col min="113" max="113" width="4.5" style="200" bestFit="1" customWidth="1"/>
    <col min="114" max="114" width="10.375" style="200" bestFit="1" customWidth="1"/>
    <col min="115" max="115" width="4.5" style="348" bestFit="1" customWidth="1"/>
    <col min="116" max="116" width="9.5" style="346" bestFit="1" customWidth="1"/>
    <col min="117" max="117" width="4.5" style="66" bestFit="1" customWidth="1"/>
    <col min="118" max="118" width="26" style="347" bestFit="1" customWidth="1"/>
    <col min="119" max="119" width="4.5" style="200" bestFit="1" customWidth="1"/>
    <col min="120" max="120" width="10.375" style="200" bestFit="1" customWidth="1"/>
    <col min="121" max="121" width="4.5" style="65" bestFit="1" customWidth="1"/>
    <col min="122" max="122" width="12.625" style="263" bestFit="1" customWidth="1"/>
    <col min="123" max="123" width="5.875" style="263" bestFit="1" customWidth="1"/>
    <col min="124" max="124" width="3.625" style="263" bestFit="1" customWidth="1"/>
    <col min="125" max="125" width="6.5" style="263" bestFit="1" customWidth="1"/>
    <col min="126" max="126" width="3.625" style="263" bestFit="1" customWidth="1"/>
    <col min="127" max="127" width="4.5" style="263" bestFit="1" customWidth="1"/>
    <col min="128" max="128" width="5.875" style="263" bestFit="1" customWidth="1"/>
    <col min="129" max="129" width="4.5" style="263" bestFit="1" customWidth="1"/>
    <col min="130" max="130" width="6.5" style="263" bestFit="1" customWidth="1"/>
    <col min="131" max="131" width="4.5" style="263" bestFit="1" customWidth="1"/>
    <col min="132" max="132" width="3.625" style="65" bestFit="1" customWidth="1"/>
    <col min="133" max="133" width="12.5" style="263" bestFit="1" customWidth="1"/>
    <col min="134" max="134" width="3.625" style="349" bestFit="1" customWidth="1"/>
    <col min="135" max="135" width="15.875" style="263" bestFit="1" customWidth="1"/>
    <col min="136" max="136" width="3.625" style="65" bestFit="1" customWidth="1"/>
    <col min="137" max="137" width="8" style="65" bestFit="1" customWidth="1"/>
    <col min="138" max="138" width="3.625" style="65" bestFit="1" customWidth="1"/>
    <col min="139" max="139" width="4.5" style="200" bestFit="1" customWidth="1"/>
    <col min="140" max="140" width="3.625" style="349" bestFit="1" customWidth="1"/>
    <col min="141" max="141" width="8" style="65" bestFit="1" customWidth="1"/>
    <col min="142" max="142" width="3.625" style="349" bestFit="1" customWidth="1"/>
    <col min="143" max="143" width="6.5" style="65" bestFit="1" customWidth="1"/>
    <col min="144" max="144" width="3.625" style="349" bestFit="1" customWidth="1"/>
    <col min="145" max="145" width="10.375" style="65" bestFit="1" customWidth="1"/>
    <col min="146" max="146" width="3.625" style="65" bestFit="1" customWidth="1"/>
    <col min="147" max="147" width="4.5" style="65" bestFit="1" customWidth="1"/>
    <col min="148" max="148" width="8" style="65" bestFit="1" customWidth="1"/>
    <col min="149" max="149" width="4.5" style="65" bestFit="1" customWidth="1"/>
    <col min="150" max="150" width="4.5" style="200" bestFit="1" customWidth="1"/>
    <col min="151" max="151" width="4.5" style="349" bestFit="1" customWidth="1"/>
    <col min="152" max="152" width="9.25" style="65" customWidth="1"/>
    <col min="153" max="153" width="4.5" style="349" bestFit="1" customWidth="1"/>
    <col min="154" max="154" width="6.5" style="65" bestFit="1" customWidth="1"/>
    <col min="155" max="155" width="4.5" style="349" bestFit="1" customWidth="1"/>
    <col min="156" max="156" width="9.625" style="65" bestFit="1" customWidth="1"/>
    <col min="157" max="157" width="4.5" style="65" bestFit="1" customWidth="1"/>
    <col min="158" max="158" width="6.5" style="65" bestFit="1" customWidth="1"/>
    <col min="159" max="159" width="4.5" style="65" bestFit="1" customWidth="1"/>
    <col min="160" max="160" width="37" style="65" bestFit="1" customWidth="1"/>
    <col min="161" max="161" width="4.5" style="78" bestFit="1" customWidth="1"/>
    <col min="162" max="162" width="21" style="78" bestFit="1" customWidth="1"/>
    <col min="163" max="16384" width="8.375" style="155"/>
  </cols>
  <sheetData>
    <row r="1" spans="1:162" s="205" customFormat="1" ht="39" customHeight="1">
      <c r="A1" s="354"/>
      <c r="B1" s="967" t="s">
        <v>287</v>
      </c>
      <c r="C1" s="967" t="s">
        <v>19</v>
      </c>
      <c r="D1" s="967" t="s">
        <v>145</v>
      </c>
      <c r="E1" s="968" t="s">
        <v>146</v>
      </c>
      <c r="F1" s="202"/>
      <c r="G1" s="970" t="s">
        <v>166</v>
      </c>
      <c r="H1" s="971"/>
      <c r="I1" s="203"/>
      <c r="J1" s="974" t="s">
        <v>347</v>
      </c>
      <c r="K1" s="975"/>
      <c r="L1" s="975"/>
      <c r="M1" s="975"/>
      <c r="N1" s="975"/>
      <c r="O1" s="975"/>
      <c r="P1" s="975"/>
      <c r="Q1" s="975"/>
      <c r="R1" s="976"/>
      <c r="S1" s="203"/>
      <c r="T1" s="974" t="s">
        <v>277</v>
      </c>
      <c r="U1" s="975"/>
      <c r="V1" s="975"/>
      <c r="W1" s="975"/>
      <c r="X1" s="975"/>
      <c r="Y1" s="975"/>
      <c r="Z1" s="976"/>
      <c r="AA1" s="203"/>
      <c r="AB1" s="970" t="s">
        <v>348</v>
      </c>
      <c r="AC1" s="995"/>
      <c r="AD1" s="995"/>
      <c r="AE1" s="995"/>
      <c r="AF1" s="995"/>
      <c r="AG1" s="995"/>
      <c r="AH1" s="995"/>
      <c r="AI1" s="995"/>
      <c r="AJ1" s="971"/>
      <c r="AK1" s="203"/>
      <c r="AL1" s="974" t="s">
        <v>148</v>
      </c>
      <c r="AM1" s="975"/>
      <c r="AN1" s="975"/>
      <c r="AO1" s="975"/>
      <c r="AP1" s="975"/>
      <c r="AQ1" s="975"/>
      <c r="AR1" s="975"/>
      <c r="AS1" s="975"/>
      <c r="AT1" s="975"/>
      <c r="AU1" s="976"/>
      <c r="AV1" s="203"/>
      <c r="AW1" s="974" t="s">
        <v>310</v>
      </c>
      <c r="AX1" s="975"/>
      <c r="AY1" s="975"/>
      <c r="AZ1" s="975"/>
      <c r="BA1" s="975"/>
      <c r="BB1" s="975"/>
      <c r="BC1" s="975"/>
      <c r="BD1" s="975"/>
      <c r="BE1" s="976"/>
      <c r="BF1" s="203"/>
      <c r="BG1" s="970" t="s">
        <v>349</v>
      </c>
      <c r="BH1" s="995"/>
      <c r="BI1" s="995"/>
      <c r="BJ1" s="995"/>
      <c r="BK1" s="995"/>
      <c r="BL1" s="995"/>
      <c r="BM1" s="995"/>
      <c r="BN1" s="995"/>
      <c r="BO1" s="971"/>
      <c r="BP1" s="203"/>
      <c r="BQ1" s="970" t="s">
        <v>350</v>
      </c>
      <c r="BR1" s="995"/>
      <c r="BS1" s="995"/>
      <c r="BT1" s="995"/>
      <c r="BU1" s="995"/>
      <c r="BV1" s="995"/>
      <c r="BW1" s="995"/>
      <c r="BX1" s="995"/>
      <c r="BY1" s="971"/>
      <c r="BZ1" s="203"/>
      <c r="CA1" s="970" t="s">
        <v>278</v>
      </c>
      <c r="CB1" s="995"/>
      <c r="CC1" s="995"/>
      <c r="CD1" s="995"/>
      <c r="CE1" s="995"/>
      <c r="CF1" s="995"/>
      <c r="CG1" s="995"/>
      <c r="CH1" s="995"/>
      <c r="CI1" s="971"/>
      <c r="CJ1" s="203"/>
      <c r="CK1" s="970" t="s">
        <v>351</v>
      </c>
      <c r="CL1" s="995"/>
      <c r="CM1" s="995"/>
      <c r="CN1" s="995"/>
      <c r="CO1" s="995"/>
      <c r="CP1" s="995"/>
      <c r="CQ1" s="995"/>
      <c r="CR1" s="995"/>
      <c r="CS1" s="995"/>
      <c r="CT1" s="971"/>
      <c r="CU1" s="203"/>
      <c r="CV1" s="974" t="s">
        <v>279</v>
      </c>
      <c r="CW1" s="975"/>
      <c r="CX1" s="975"/>
      <c r="CY1" s="975"/>
      <c r="CZ1" s="975"/>
      <c r="DA1" s="975"/>
      <c r="DB1" s="975"/>
      <c r="DC1" s="975"/>
      <c r="DD1" s="976"/>
      <c r="DE1" s="203"/>
      <c r="DF1" s="974" t="s">
        <v>280</v>
      </c>
      <c r="DG1" s="975"/>
      <c r="DH1" s="975"/>
      <c r="DI1" s="975"/>
      <c r="DJ1" s="976"/>
      <c r="DK1" s="203"/>
      <c r="DL1" s="974" t="s">
        <v>281</v>
      </c>
      <c r="DM1" s="975"/>
      <c r="DN1" s="975"/>
      <c r="DO1" s="975"/>
      <c r="DP1" s="976"/>
      <c r="DQ1" s="203"/>
      <c r="DR1" s="968" t="s">
        <v>352</v>
      </c>
      <c r="DS1" s="970" t="s">
        <v>353</v>
      </c>
      <c r="DT1" s="995"/>
      <c r="DU1" s="995"/>
      <c r="DV1" s="971"/>
      <c r="DW1" s="204"/>
      <c r="DX1" s="970" t="s">
        <v>354</v>
      </c>
      <c r="DY1" s="995"/>
      <c r="DZ1" s="995"/>
      <c r="EA1" s="971"/>
      <c r="EB1" s="203"/>
      <c r="EC1" s="968" t="s">
        <v>355</v>
      </c>
      <c r="EE1" s="968" t="s">
        <v>356</v>
      </c>
      <c r="EF1" s="203"/>
      <c r="EG1" s="970" t="s">
        <v>357</v>
      </c>
      <c r="EH1" s="995"/>
      <c r="EI1" s="995"/>
      <c r="EJ1" s="995"/>
      <c r="EK1" s="995"/>
      <c r="EL1" s="995"/>
      <c r="EM1" s="995"/>
      <c r="EN1" s="995"/>
      <c r="EO1" s="995"/>
      <c r="EP1" s="971"/>
      <c r="EQ1" s="203"/>
      <c r="ER1" s="970" t="s">
        <v>282</v>
      </c>
      <c r="ES1" s="995"/>
      <c r="ET1" s="995"/>
      <c r="EU1" s="995"/>
      <c r="EV1" s="995"/>
      <c r="EW1" s="995"/>
      <c r="EX1" s="995"/>
      <c r="EY1" s="995"/>
      <c r="EZ1" s="995"/>
      <c r="FA1" s="995"/>
      <c r="FB1" s="971"/>
      <c r="FC1" s="203"/>
      <c r="FD1" s="968" t="s">
        <v>283</v>
      </c>
      <c r="FE1" s="203"/>
      <c r="FF1" s="968" t="s">
        <v>306</v>
      </c>
    </row>
    <row r="2" spans="1:162" s="205" customFormat="1" ht="17.25" customHeight="1">
      <c r="A2" s="354"/>
      <c r="B2" s="967"/>
      <c r="C2" s="967"/>
      <c r="D2" s="967"/>
      <c r="E2" s="969"/>
      <c r="F2" s="202"/>
      <c r="G2" s="972"/>
      <c r="H2" s="973"/>
      <c r="I2" s="208"/>
      <c r="J2" s="977"/>
      <c r="K2" s="978"/>
      <c r="L2" s="978"/>
      <c r="M2" s="978"/>
      <c r="N2" s="978"/>
      <c r="O2" s="978"/>
      <c r="P2" s="978"/>
      <c r="Q2" s="978"/>
      <c r="R2" s="979"/>
      <c r="S2" s="208"/>
      <c r="T2" s="977"/>
      <c r="U2" s="978"/>
      <c r="V2" s="978"/>
      <c r="W2" s="978"/>
      <c r="X2" s="978"/>
      <c r="Y2" s="978"/>
      <c r="Z2" s="979"/>
      <c r="AA2" s="208"/>
      <c r="AB2" s="972"/>
      <c r="AC2" s="996"/>
      <c r="AD2" s="996"/>
      <c r="AE2" s="996"/>
      <c r="AF2" s="996"/>
      <c r="AG2" s="996"/>
      <c r="AH2" s="996"/>
      <c r="AI2" s="996"/>
      <c r="AJ2" s="973"/>
      <c r="AK2" s="208"/>
      <c r="AL2" s="977"/>
      <c r="AM2" s="978"/>
      <c r="AN2" s="978"/>
      <c r="AO2" s="978"/>
      <c r="AP2" s="978"/>
      <c r="AQ2" s="978"/>
      <c r="AR2" s="978"/>
      <c r="AS2" s="978"/>
      <c r="AT2" s="978"/>
      <c r="AU2" s="979"/>
      <c r="AV2" s="208"/>
      <c r="AW2" s="977"/>
      <c r="AX2" s="978"/>
      <c r="AY2" s="978"/>
      <c r="AZ2" s="978"/>
      <c r="BA2" s="978"/>
      <c r="BB2" s="978"/>
      <c r="BC2" s="978"/>
      <c r="BD2" s="978"/>
      <c r="BE2" s="979"/>
      <c r="BF2" s="208"/>
      <c r="BG2" s="972"/>
      <c r="BH2" s="996"/>
      <c r="BI2" s="996"/>
      <c r="BJ2" s="996"/>
      <c r="BK2" s="996"/>
      <c r="BL2" s="996"/>
      <c r="BM2" s="996"/>
      <c r="BN2" s="996"/>
      <c r="BO2" s="973"/>
      <c r="BP2" s="208"/>
      <c r="BQ2" s="972"/>
      <c r="BR2" s="996"/>
      <c r="BS2" s="996"/>
      <c r="BT2" s="996"/>
      <c r="BU2" s="996"/>
      <c r="BV2" s="996"/>
      <c r="BW2" s="996"/>
      <c r="BX2" s="996"/>
      <c r="BY2" s="973"/>
      <c r="BZ2" s="208"/>
      <c r="CA2" s="972"/>
      <c r="CB2" s="996"/>
      <c r="CC2" s="996"/>
      <c r="CD2" s="996"/>
      <c r="CE2" s="996"/>
      <c r="CF2" s="996"/>
      <c r="CG2" s="996"/>
      <c r="CH2" s="996"/>
      <c r="CI2" s="973"/>
      <c r="CJ2" s="208"/>
      <c r="CK2" s="972"/>
      <c r="CL2" s="996"/>
      <c r="CM2" s="996"/>
      <c r="CN2" s="996"/>
      <c r="CO2" s="996"/>
      <c r="CP2" s="996"/>
      <c r="CQ2" s="996"/>
      <c r="CR2" s="996"/>
      <c r="CS2" s="996"/>
      <c r="CT2" s="973"/>
      <c r="CU2" s="208"/>
      <c r="CV2" s="977"/>
      <c r="CW2" s="978"/>
      <c r="CX2" s="978"/>
      <c r="CY2" s="978"/>
      <c r="CZ2" s="978"/>
      <c r="DA2" s="978"/>
      <c r="DB2" s="978"/>
      <c r="DC2" s="978"/>
      <c r="DD2" s="979"/>
      <c r="DE2" s="203"/>
      <c r="DF2" s="977"/>
      <c r="DG2" s="978"/>
      <c r="DH2" s="978"/>
      <c r="DI2" s="978"/>
      <c r="DJ2" s="979"/>
      <c r="DK2" s="203"/>
      <c r="DL2" s="977"/>
      <c r="DM2" s="978"/>
      <c r="DN2" s="978"/>
      <c r="DO2" s="978"/>
      <c r="DP2" s="979"/>
      <c r="DQ2" s="203"/>
      <c r="DR2" s="969"/>
      <c r="DS2" s="972"/>
      <c r="DT2" s="996"/>
      <c r="DU2" s="996"/>
      <c r="DV2" s="973"/>
      <c r="DW2" s="204"/>
      <c r="DX2" s="972"/>
      <c r="DY2" s="996"/>
      <c r="DZ2" s="996"/>
      <c r="EA2" s="973"/>
      <c r="EB2" s="203"/>
      <c r="EC2" s="969"/>
      <c r="EE2" s="969"/>
      <c r="EF2" s="203"/>
      <c r="EG2" s="972"/>
      <c r="EH2" s="996"/>
      <c r="EI2" s="996"/>
      <c r="EJ2" s="996"/>
      <c r="EK2" s="996"/>
      <c r="EL2" s="996"/>
      <c r="EM2" s="996"/>
      <c r="EN2" s="996"/>
      <c r="EO2" s="996"/>
      <c r="EP2" s="973"/>
      <c r="EQ2" s="209"/>
      <c r="ER2" s="972"/>
      <c r="ES2" s="996"/>
      <c r="ET2" s="996"/>
      <c r="EU2" s="996"/>
      <c r="EV2" s="996"/>
      <c r="EW2" s="996"/>
      <c r="EX2" s="996"/>
      <c r="EY2" s="996"/>
      <c r="EZ2" s="996"/>
      <c r="FA2" s="996"/>
      <c r="FB2" s="973"/>
      <c r="FC2" s="203"/>
      <c r="FD2" s="969"/>
      <c r="FE2" s="208"/>
      <c r="FF2" s="969"/>
    </row>
    <row r="3" spans="1:162" s="224" customFormat="1" ht="13.5" customHeight="1">
      <c r="A3" s="74"/>
      <c r="B3" s="967"/>
      <c r="C3" s="967"/>
      <c r="D3" s="967"/>
      <c r="E3" s="969"/>
      <c r="F3" s="206"/>
      <c r="G3" s="972"/>
      <c r="H3" s="973"/>
      <c r="I3" s="204"/>
      <c r="J3" s="210"/>
      <c r="K3" s="211"/>
      <c r="L3" s="212"/>
      <c r="M3" s="986" t="s">
        <v>358</v>
      </c>
      <c r="N3" s="987"/>
      <c r="O3" s="987"/>
      <c r="P3" s="987"/>
      <c r="Q3" s="987"/>
      <c r="R3" s="988"/>
      <c r="S3" s="213"/>
      <c r="T3" s="214"/>
      <c r="U3" s="207"/>
      <c r="V3" s="989" t="s">
        <v>359</v>
      </c>
      <c r="W3" s="990"/>
      <c r="X3" s="990"/>
      <c r="Y3" s="990"/>
      <c r="Z3" s="991"/>
      <c r="AA3" s="213"/>
      <c r="AB3" s="214"/>
      <c r="AC3" s="207"/>
      <c r="AD3" s="992" t="s">
        <v>359</v>
      </c>
      <c r="AE3" s="993"/>
      <c r="AF3" s="993"/>
      <c r="AG3" s="993"/>
      <c r="AH3" s="993"/>
      <c r="AI3" s="993"/>
      <c r="AJ3" s="994"/>
      <c r="AK3" s="204"/>
      <c r="AL3" s="210"/>
      <c r="AM3" s="215"/>
      <c r="AN3" s="992" t="s">
        <v>359</v>
      </c>
      <c r="AO3" s="993"/>
      <c r="AP3" s="993"/>
      <c r="AQ3" s="993"/>
      <c r="AR3" s="993"/>
      <c r="AS3" s="993"/>
      <c r="AT3" s="993"/>
      <c r="AU3" s="994"/>
      <c r="AV3" s="213"/>
      <c r="AW3" s="210"/>
      <c r="AX3" s="216"/>
      <c r="AY3" s="992" t="s">
        <v>359</v>
      </c>
      <c r="AZ3" s="993"/>
      <c r="BA3" s="993"/>
      <c r="BB3" s="993"/>
      <c r="BC3" s="993"/>
      <c r="BD3" s="993"/>
      <c r="BE3" s="994"/>
      <c r="BF3" s="213"/>
      <c r="BG3" s="214"/>
      <c r="BH3" s="207"/>
      <c r="BI3" s="992" t="s">
        <v>359</v>
      </c>
      <c r="BJ3" s="993"/>
      <c r="BK3" s="993"/>
      <c r="BL3" s="993"/>
      <c r="BM3" s="993"/>
      <c r="BN3" s="993"/>
      <c r="BO3" s="994"/>
      <c r="BP3" s="213"/>
      <c r="BQ3" s="214"/>
      <c r="BR3" s="207"/>
      <c r="BS3" s="992" t="s">
        <v>359</v>
      </c>
      <c r="BT3" s="993"/>
      <c r="BU3" s="993"/>
      <c r="BV3" s="993"/>
      <c r="BW3" s="993"/>
      <c r="BX3" s="993"/>
      <c r="BY3" s="994"/>
      <c r="BZ3" s="213"/>
      <c r="CA3" s="214"/>
      <c r="CB3" s="207"/>
      <c r="CC3" s="992" t="s">
        <v>359</v>
      </c>
      <c r="CD3" s="993"/>
      <c r="CE3" s="993"/>
      <c r="CF3" s="993"/>
      <c r="CG3" s="993"/>
      <c r="CH3" s="993"/>
      <c r="CI3" s="994"/>
      <c r="CJ3" s="213"/>
      <c r="CK3" s="214"/>
      <c r="CL3" s="207"/>
      <c r="CM3" s="992" t="s">
        <v>359</v>
      </c>
      <c r="CN3" s="993"/>
      <c r="CO3" s="993"/>
      <c r="CP3" s="993"/>
      <c r="CQ3" s="993"/>
      <c r="CR3" s="993"/>
      <c r="CS3" s="993"/>
      <c r="CT3" s="994"/>
      <c r="CU3" s="213"/>
      <c r="CV3" s="214"/>
      <c r="CW3" s="207"/>
      <c r="CX3" s="992" t="s">
        <v>359</v>
      </c>
      <c r="CY3" s="993"/>
      <c r="CZ3" s="993"/>
      <c r="DA3" s="993"/>
      <c r="DB3" s="993"/>
      <c r="DC3" s="993"/>
      <c r="DD3" s="994"/>
      <c r="DE3" s="217"/>
      <c r="DF3" s="214"/>
      <c r="DG3" s="218"/>
      <c r="DH3" s="970" t="s">
        <v>359</v>
      </c>
      <c r="DI3" s="995"/>
      <c r="DJ3" s="971"/>
      <c r="DK3" s="219"/>
      <c r="DL3" s="214"/>
      <c r="DM3" s="218"/>
      <c r="DN3" s="970" t="s">
        <v>359</v>
      </c>
      <c r="DO3" s="995"/>
      <c r="DP3" s="971"/>
      <c r="DQ3" s="217"/>
      <c r="DR3" s="969"/>
      <c r="DS3" s="214"/>
      <c r="DT3" s="219"/>
      <c r="DU3" s="219"/>
      <c r="DV3" s="220"/>
      <c r="DW3" s="219"/>
      <c r="DX3" s="214"/>
      <c r="DY3" s="219"/>
      <c r="DZ3" s="219"/>
      <c r="EA3" s="220"/>
      <c r="EB3" s="204"/>
      <c r="EC3" s="221"/>
      <c r="ED3" s="222"/>
      <c r="EE3" s="969"/>
      <c r="EF3" s="217"/>
      <c r="EG3" s="210"/>
      <c r="EH3" s="215"/>
      <c r="EI3" s="992" t="s">
        <v>359</v>
      </c>
      <c r="EJ3" s="993"/>
      <c r="EK3" s="993"/>
      <c r="EL3" s="993"/>
      <c r="EM3" s="993"/>
      <c r="EN3" s="993"/>
      <c r="EO3" s="993"/>
      <c r="EP3" s="994"/>
      <c r="EQ3" s="223"/>
      <c r="ER3" s="214"/>
      <c r="ES3" s="217"/>
      <c r="ET3" s="992" t="s">
        <v>359</v>
      </c>
      <c r="EU3" s="993"/>
      <c r="EV3" s="993"/>
      <c r="EW3" s="993"/>
      <c r="EX3" s="993"/>
      <c r="EY3" s="993"/>
      <c r="EZ3" s="993"/>
      <c r="FA3" s="994"/>
      <c r="FB3" s="215"/>
      <c r="FC3" s="217"/>
      <c r="FD3" s="221"/>
      <c r="FE3" s="213"/>
      <c r="FF3" s="221"/>
    </row>
    <row r="4" spans="1:162" s="224" customFormat="1" ht="13.5" customHeight="1">
      <c r="A4" s="74"/>
      <c r="B4" s="968"/>
      <c r="C4" s="968"/>
      <c r="D4" s="968"/>
      <c r="E4" s="969"/>
      <c r="F4" s="206"/>
      <c r="G4" s="206"/>
      <c r="H4" s="207"/>
      <c r="I4" s="204"/>
      <c r="J4" s="210"/>
      <c r="K4" s="211"/>
      <c r="L4" s="212"/>
      <c r="M4" s="980" t="s">
        <v>360</v>
      </c>
      <c r="N4" s="226"/>
      <c r="O4" s="982" t="s">
        <v>361</v>
      </c>
      <c r="P4" s="226"/>
      <c r="Q4" s="984" t="s">
        <v>362</v>
      </c>
      <c r="R4" s="985"/>
      <c r="S4" s="213"/>
      <c r="T4" s="214"/>
      <c r="U4" s="207"/>
      <c r="W4" s="228"/>
      <c r="X4" s="989" t="s">
        <v>363</v>
      </c>
      <c r="Y4" s="990"/>
      <c r="Z4" s="991"/>
      <c r="AA4" s="213"/>
      <c r="AB4" s="214"/>
      <c r="AC4" s="207"/>
      <c r="AD4" s="229"/>
      <c r="AE4" s="230"/>
      <c r="AF4" s="986" t="s">
        <v>358</v>
      </c>
      <c r="AG4" s="987"/>
      <c r="AH4" s="987"/>
      <c r="AI4" s="987"/>
      <c r="AJ4" s="988"/>
      <c r="AK4" s="204"/>
      <c r="AL4" s="210"/>
      <c r="AM4" s="215"/>
      <c r="AN4" s="231"/>
      <c r="AO4" s="232"/>
      <c r="AP4" s="986" t="s">
        <v>358</v>
      </c>
      <c r="AQ4" s="987"/>
      <c r="AR4" s="987"/>
      <c r="AS4" s="987"/>
      <c r="AT4" s="988"/>
      <c r="AU4" s="233"/>
      <c r="AV4" s="213"/>
      <c r="AW4" s="210"/>
      <c r="AX4" s="216"/>
      <c r="AY4" s="229"/>
      <c r="AZ4" s="232"/>
      <c r="BA4" s="986" t="s">
        <v>358</v>
      </c>
      <c r="BB4" s="987"/>
      <c r="BC4" s="987"/>
      <c r="BD4" s="987"/>
      <c r="BE4" s="988"/>
      <c r="BF4" s="213"/>
      <c r="BG4" s="214"/>
      <c r="BH4" s="207"/>
      <c r="BI4" s="229"/>
      <c r="BJ4" s="230"/>
      <c r="BK4" s="986" t="s">
        <v>358</v>
      </c>
      <c r="BL4" s="987"/>
      <c r="BM4" s="987"/>
      <c r="BN4" s="987"/>
      <c r="BO4" s="988"/>
      <c r="BP4" s="213"/>
      <c r="BQ4" s="214"/>
      <c r="BR4" s="207"/>
      <c r="BS4" s="229"/>
      <c r="BT4" s="232"/>
      <c r="BU4" s="986" t="s">
        <v>358</v>
      </c>
      <c r="BV4" s="987"/>
      <c r="BW4" s="987"/>
      <c r="BX4" s="987"/>
      <c r="BY4" s="988"/>
      <c r="BZ4" s="213"/>
      <c r="CA4" s="214"/>
      <c r="CB4" s="207"/>
      <c r="CC4" s="229"/>
      <c r="CD4" s="230"/>
      <c r="CE4" s="986" t="s">
        <v>358</v>
      </c>
      <c r="CF4" s="987"/>
      <c r="CG4" s="987"/>
      <c r="CH4" s="987"/>
      <c r="CI4" s="988"/>
      <c r="CJ4" s="213"/>
      <c r="CK4" s="214"/>
      <c r="CL4" s="207"/>
      <c r="CM4" s="229"/>
      <c r="CN4" s="232"/>
      <c r="CO4" s="986" t="s">
        <v>358</v>
      </c>
      <c r="CP4" s="987"/>
      <c r="CQ4" s="987"/>
      <c r="CR4" s="987"/>
      <c r="CS4" s="988"/>
      <c r="CT4" s="207"/>
      <c r="CU4" s="213"/>
      <c r="CV4" s="214"/>
      <c r="CW4" s="207"/>
      <c r="CX4" s="229"/>
      <c r="CY4" s="230"/>
      <c r="CZ4" s="986" t="s">
        <v>358</v>
      </c>
      <c r="DA4" s="987"/>
      <c r="DB4" s="987"/>
      <c r="DC4" s="987"/>
      <c r="DD4" s="988"/>
      <c r="DE4" s="217"/>
      <c r="DF4" s="214"/>
      <c r="DG4" s="218"/>
      <c r="DH4" s="972"/>
      <c r="DI4" s="996"/>
      <c r="DJ4" s="973"/>
      <c r="DK4" s="219"/>
      <c r="DL4" s="214"/>
      <c r="DM4" s="218"/>
      <c r="DN4" s="972"/>
      <c r="DO4" s="996"/>
      <c r="DP4" s="973"/>
      <c r="DQ4" s="217"/>
      <c r="DR4" s="969"/>
      <c r="DS4" s="214"/>
      <c r="DT4" s="219"/>
      <c r="DU4" s="219"/>
      <c r="DV4" s="220"/>
      <c r="DW4" s="219"/>
      <c r="DX4" s="214"/>
      <c r="DY4" s="219"/>
      <c r="DZ4" s="219"/>
      <c r="EA4" s="220"/>
      <c r="EB4" s="204"/>
      <c r="EC4" s="221"/>
      <c r="ED4" s="222"/>
      <c r="EE4" s="969"/>
      <c r="EF4" s="217"/>
      <c r="EG4" s="210"/>
      <c r="EH4" s="215"/>
      <c r="EI4" s="229"/>
      <c r="EJ4" s="230"/>
      <c r="EK4" s="986" t="s">
        <v>358</v>
      </c>
      <c r="EL4" s="987"/>
      <c r="EM4" s="987"/>
      <c r="EN4" s="987"/>
      <c r="EO4" s="988"/>
      <c r="EP4" s="233"/>
      <c r="EQ4" s="233"/>
      <c r="ER4" s="214"/>
      <c r="ES4" s="217"/>
      <c r="ET4" s="229"/>
      <c r="EU4" s="230"/>
      <c r="EV4" s="986" t="s">
        <v>358</v>
      </c>
      <c r="EW4" s="987"/>
      <c r="EX4" s="987"/>
      <c r="EY4" s="987"/>
      <c r="EZ4" s="988"/>
      <c r="FA4" s="233"/>
      <c r="FB4" s="215"/>
      <c r="FC4" s="217"/>
      <c r="FD4" s="221"/>
      <c r="FE4" s="213"/>
      <c r="FF4" s="221"/>
    </row>
    <row r="5" spans="1:162" s="224" customFormat="1" ht="15.75" customHeight="1">
      <c r="A5" s="74"/>
      <c r="B5" s="968"/>
      <c r="C5" s="968"/>
      <c r="D5" s="968"/>
      <c r="E5" s="969"/>
      <c r="F5" s="206"/>
      <c r="G5" s="210"/>
      <c r="H5" s="234" t="s">
        <v>364</v>
      </c>
      <c r="I5" s="235"/>
      <c r="J5" s="214"/>
      <c r="K5" s="227" t="s">
        <v>365</v>
      </c>
      <c r="L5" s="212"/>
      <c r="M5" s="981"/>
      <c r="N5" s="212"/>
      <c r="O5" s="983"/>
      <c r="P5" s="212"/>
      <c r="Q5" s="236"/>
      <c r="R5" s="237" t="s">
        <v>365</v>
      </c>
      <c r="S5" s="213"/>
      <c r="T5" s="210"/>
      <c r="U5" s="235"/>
      <c r="V5" s="238"/>
      <c r="W5" s="228"/>
      <c r="X5" s="225" t="s">
        <v>366</v>
      </c>
      <c r="Y5" s="212"/>
      <c r="Z5" s="239" t="s">
        <v>361</v>
      </c>
      <c r="AA5" s="213"/>
      <c r="AB5" s="210"/>
      <c r="AC5" s="235"/>
      <c r="AD5" s="240"/>
      <c r="AE5" s="241"/>
      <c r="AF5" s="225" t="s">
        <v>366</v>
      </c>
      <c r="AG5" s="212"/>
      <c r="AH5" s="242" t="s">
        <v>361</v>
      </c>
      <c r="AI5" s="212"/>
      <c r="AJ5" s="239" t="s">
        <v>362</v>
      </c>
      <c r="AK5" s="208"/>
      <c r="AL5" s="214"/>
      <c r="AM5" s="220"/>
      <c r="AN5" s="243"/>
      <c r="AO5" s="244"/>
      <c r="AP5" s="225" t="s">
        <v>366</v>
      </c>
      <c r="AQ5" s="211"/>
      <c r="AR5" s="242" t="s">
        <v>361</v>
      </c>
      <c r="AS5" s="211"/>
      <c r="AT5" s="239" t="s">
        <v>362</v>
      </c>
      <c r="AU5" s="245"/>
      <c r="AV5" s="213"/>
      <c r="AW5" s="214"/>
      <c r="AX5" s="246"/>
      <c r="AY5" s="240"/>
      <c r="AZ5" s="244"/>
      <c r="BA5" s="225" t="s">
        <v>366</v>
      </c>
      <c r="BB5" s="211"/>
      <c r="BC5" s="242" t="s">
        <v>361</v>
      </c>
      <c r="BD5" s="211"/>
      <c r="BE5" s="239" t="s">
        <v>362</v>
      </c>
      <c r="BF5" s="213"/>
      <c r="BG5" s="210"/>
      <c r="BH5" s="235"/>
      <c r="BI5" s="240"/>
      <c r="BJ5" s="244"/>
      <c r="BK5" s="225" t="s">
        <v>366</v>
      </c>
      <c r="BL5" s="211"/>
      <c r="BM5" s="242" t="s">
        <v>361</v>
      </c>
      <c r="BN5" s="211"/>
      <c r="BO5" s="239" t="s">
        <v>362</v>
      </c>
      <c r="BP5" s="213"/>
      <c r="BQ5" s="210"/>
      <c r="BR5" s="235"/>
      <c r="BS5" s="240"/>
      <c r="BT5" s="244"/>
      <c r="BU5" s="225" t="s">
        <v>366</v>
      </c>
      <c r="BV5" s="211"/>
      <c r="BW5" s="242" t="s">
        <v>361</v>
      </c>
      <c r="BX5" s="211"/>
      <c r="BY5" s="239" t="s">
        <v>362</v>
      </c>
      <c r="BZ5" s="213"/>
      <c r="CA5" s="210"/>
      <c r="CB5" s="235"/>
      <c r="CC5" s="240"/>
      <c r="CD5" s="241"/>
      <c r="CE5" s="225" t="s">
        <v>366</v>
      </c>
      <c r="CF5" s="211"/>
      <c r="CG5" s="242" t="s">
        <v>361</v>
      </c>
      <c r="CH5" s="211"/>
      <c r="CI5" s="239" t="s">
        <v>362</v>
      </c>
      <c r="CJ5" s="213"/>
      <c r="CK5" s="210"/>
      <c r="CL5" s="235"/>
      <c r="CM5" s="240"/>
      <c r="CN5" s="244"/>
      <c r="CO5" s="225" t="s">
        <v>366</v>
      </c>
      <c r="CP5" s="211"/>
      <c r="CQ5" s="242" t="s">
        <v>361</v>
      </c>
      <c r="CR5" s="211"/>
      <c r="CS5" s="239" t="s">
        <v>362</v>
      </c>
      <c r="CT5" s="207"/>
      <c r="CU5" s="213"/>
      <c r="CV5" s="210"/>
      <c r="CW5" s="235"/>
      <c r="CX5" s="240"/>
      <c r="CY5" s="241"/>
      <c r="CZ5" s="225" t="s">
        <v>366</v>
      </c>
      <c r="DA5" s="211"/>
      <c r="DB5" s="242" t="s">
        <v>361</v>
      </c>
      <c r="DC5" s="211"/>
      <c r="DD5" s="239" t="s">
        <v>362</v>
      </c>
      <c r="DE5" s="219"/>
      <c r="DF5" s="214"/>
      <c r="DG5" s="247"/>
      <c r="DH5" s="972"/>
      <c r="DI5" s="996"/>
      <c r="DJ5" s="973"/>
      <c r="DK5" s="219"/>
      <c r="DL5" s="214"/>
      <c r="DM5" s="247"/>
      <c r="DN5" s="972"/>
      <c r="DO5" s="996"/>
      <c r="DP5" s="973"/>
      <c r="DQ5" s="219"/>
      <c r="DR5" s="969"/>
      <c r="DS5" s="248"/>
      <c r="DT5" s="217"/>
      <c r="DU5" s="217"/>
      <c r="DV5" s="215"/>
      <c r="DW5" s="217"/>
      <c r="DX5" s="248"/>
      <c r="DY5" s="217"/>
      <c r="DZ5" s="217"/>
      <c r="EA5" s="215"/>
      <c r="EB5" s="204"/>
      <c r="EC5" s="249"/>
      <c r="ED5" s="222"/>
      <c r="EE5" s="969"/>
      <c r="EF5" s="219"/>
      <c r="EG5" s="210"/>
      <c r="EH5" s="215"/>
      <c r="EI5" s="240"/>
      <c r="EJ5" s="241"/>
      <c r="EK5" s="225" t="s">
        <v>366</v>
      </c>
      <c r="EL5" s="212"/>
      <c r="EM5" s="242" t="s">
        <v>361</v>
      </c>
      <c r="EN5" s="212"/>
      <c r="EO5" s="239" t="s">
        <v>362</v>
      </c>
      <c r="EP5" s="245"/>
      <c r="EQ5" s="245"/>
      <c r="ER5" s="210"/>
      <c r="ES5" s="217"/>
      <c r="ET5" s="240"/>
      <c r="EU5" s="241"/>
      <c r="EV5" s="225" t="s">
        <v>366</v>
      </c>
      <c r="EW5" s="212"/>
      <c r="EX5" s="242" t="s">
        <v>361</v>
      </c>
      <c r="EY5" s="212"/>
      <c r="EZ5" s="239" t="s">
        <v>362</v>
      </c>
      <c r="FA5" s="245"/>
      <c r="FB5" s="215"/>
      <c r="FC5" s="219"/>
      <c r="FD5" s="250"/>
      <c r="FE5" s="213"/>
      <c r="FF5" s="250"/>
    </row>
    <row r="6" spans="1:162" s="224" customFormat="1" ht="13.5" customHeight="1">
      <c r="A6" s="74"/>
      <c r="B6" s="251" t="s">
        <v>172</v>
      </c>
      <c r="C6" s="251" t="s">
        <v>173</v>
      </c>
      <c r="D6" s="251" t="s">
        <v>174</v>
      </c>
      <c r="E6" s="251" t="s">
        <v>175</v>
      </c>
      <c r="F6" s="204"/>
      <c r="G6" s="997" t="s">
        <v>288</v>
      </c>
      <c r="H6" s="999"/>
      <c r="I6" s="208"/>
      <c r="J6" s="997" t="s">
        <v>176</v>
      </c>
      <c r="K6" s="998"/>
      <c r="L6" s="998"/>
      <c r="M6" s="998"/>
      <c r="N6" s="998"/>
      <c r="O6" s="998"/>
      <c r="P6" s="998"/>
      <c r="Q6" s="998"/>
      <c r="R6" s="999"/>
      <c r="S6" s="213"/>
      <c r="T6" s="997" t="s">
        <v>177</v>
      </c>
      <c r="U6" s="998"/>
      <c r="V6" s="998"/>
      <c r="W6" s="998"/>
      <c r="X6" s="998"/>
      <c r="Y6" s="998"/>
      <c r="Z6" s="999"/>
      <c r="AA6" s="213"/>
      <c r="AB6" s="997" t="s">
        <v>178</v>
      </c>
      <c r="AC6" s="998"/>
      <c r="AD6" s="998"/>
      <c r="AE6" s="998"/>
      <c r="AF6" s="998"/>
      <c r="AG6" s="998"/>
      <c r="AH6" s="998"/>
      <c r="AI6" s="998"/>
      <c r="AJ6" s="999"/>
      <c r="AK6" s="208"/>
      <c r="AL6" s="997" t="s">
        <v>179</v>
      </c>
      <c r="AM6" s="998"/>
      <c r="AN6" s="998"/>
      <c r="AO6" s="998"/>
      <c r="AP6" s="998"/>
      <c r="AQ6" s="998"/>
      <c r="AR6" s="998"/>
      <c r="AS6" s="998"/>
      <c r="AT6" s="998"/>
      <c r="AU6" s="999"/>
      <c r="AV6" s="213"/>
      <c r="AW6" s="997" t="s">
        <v>180</v>
      </c>
      <c r="AX6" s="998"/>
      <c r="AY6" s="998"/>
      <c r="AZ6" s="998"/>
      <c r="BA6" s="998"/>
      <c r="BB6" s="998"/>
      <c r="BC6" s="998"/>
      <c r="BD6" s="998"/>
      <c r="BE6" s="999"/>
      <c r="BF6" s="213"/>
      <c r="BG6" s="997" t="s">
        <v>181</v>
      </c>
      <c r="BH6" s="998"/>
      <c r="BI6" s="998"/>
      <c r="BJ6" s="998"/>
      <c r="BK6" s="998"/>
      <c r="BL6" s="998"/>
      <c r="BM6" s="998"/>
      <c r="BN6" s="998"/>
      <c r="BO6" s="999"/>
      <c r="BP6" s="213"/>
      <c r="BQ6" s="997" t="s">
        <v>311</v>
      </c>
      <c r="BR6" s="998"/>
      <c r="BS6" s="998"/>
      <c r="BT6" s="998"/>
      <c r="BU6" s="998"/>
      <c r="BV6" s="998"/>
      <c r="BW6" s="998"/>
      <c r="BX6" s="998"/>
      <c r="BY6" s="999"/>
      <c r="BZ6" s="213"/>
      <c r="CA6" s="997" t="s">
        <v>182</v>
      </c>
      <c r="CB6" s="998"/>
      <c r="CC6" s="998"/>
      <c r="CD6" s="998"/>
      <c r="CE6" s="998"/>
      <c r="CF6" s="998"/>
      <c r="CG6" s="998"/>
      <c r="CH6" s="998"/>
      <c r="CI6" s="999"/>
      <c r="CJ6" s="213"/>
      <c r="CK6" s="997" t="s">
        <v>183</v>
      </c>
      <c r="CL6" s="998"/>
      <c r="CM6" s="998"/>
      <c r="CN6" s="998"/>
      <c r="CO6" s="998"/>
      <c r="CP6" s="998"/>
      <c r="CQ6" s="998"/>
      <c r="CR6" s="998"/>
      <c r="CS6" s="998"/>
      <c r="CT6" s="999"/>
      <c r="CU6" s="213"/>
      <c r="CV6" s="997" t="s">
        <v>184</v>
      </c>
      <c r="CW6" s="998"/>
      <c r="CX6" s="998"/>
      <c r="CY6" s="998"/>
      <c r="CZ6" s="998"/>
      <c r="DA6" s="998"/>
      <c r="DB6" s="998"/>
      <c r="DC6" s="998"/>
      <c r="DD6" s="999"/>
      <c r="DE6" s="219"/>
      <c r="DF6" s="997" t="s">
        <v>185</v>
      </c>
      <c r="DG6" s="998"/>
      <c r="DH6" s="998"/>
      <c r="DI6" s="998"/>
      <c r="DJ6" s="999"/>
      <c r="DK6" s="219"/>
      <c r="DL6" s="997" t="s">
        <v>312</v>
      </c>
      <c r="DM6" s="998"/>
      <c r="DN6" s="998"/>
      <c r="DO6" s="998"/>
      <c r="DP6" s="999"/>
      <c r="DQ6" s="219"/>
      <c r="DR6" s="252" t="s">
        <v>81</v>
      </c>
      <c r="DS6" s="210"/>
      <c r="DT6" s="217"/>
      <c r="DU6" s="217"/>
      <c r="DV6" s="215"/>
      <c r="DW6" s="217"/>
      <c r="DX6" s="210"/>
      <c r="DY6" s="217"/>
      <c r="DZ6" s="217"/>
      <c r="EA6" s="215"/>
      <c r="EB6" s="204"/>
      <c r="EC6" s="253"/>
      <c r="ED6" s="222"/>
      <c r="EE6" s="252" t="s">
        <v>313</v>
      </c>
      <c r="EF6" s="219"/>
      <c r="EG6" s="997" t="s">
        <v>187</v>
      </c>
      <c r="EH6" s="998"/>
      <c r="EI6" s="998"/>
      <c r="EJ6" s="998"/>
      <c r="EK6" s="998"/>
      <c r="EL6" s="998"/>
      <c r="EM6" s="998"/>
      <c r="EN6" s="998"/>
      <c r="EO6" s="998"/>
      <c r="EP6" s="999"/>
      <c r="EQ6" s="219"/>
      <c r="ER6" s="997" t="s">
        <v>188</v>
      </c>
      <c r="ES6" s="998"/>
      <c r="ET6" s="998"/>
      <c r="EU6" s="998"/>
      <c r="EV6" s="998"/>
      <c r="EW6" s="998"/>
      <c r="EX6" s="998"/>
      <c r="EY6" s="998"/>
      <c r="EZ6" s="998"/>
      <c r="FA6" s="998"/>
      <c r="FB6" s="999"/>
      <c r="FC6" s="219"/>
      <c r="FD6" s="252" t="s">
        <v>189</v>
      </c>
      <c r="FE6" s="213"/>
      <c r="FF6" s="252" t="s">
        <v>190</v>
      </c>
    </row>
    <row r="7" spans="1:162" s="74" customFormat="1" ht="18.600000000000001" customHeight="1">
      <c r="A7" s="74">
        <v>1</v>
      </c>
      <c r="B7" s="254">
        <v>2</v>
      </c>
      <c r="C7" s="74">
        <v>3</v>
      </c>
      <c r="D7" s="254">
        <v>4</v>
      </c>
      <c r="E7" s="74">
        <v>5</v>
      </c>
      <c r="F7" s="254">
        <v>6</v>
      </c>
      <c r="G7" s="74">
        <v>7</v>
      </c>
      <c r="H7" s="254">
        <v>8</v>
      </c>
      <c r="I7" s="74">
        <v>9</v>
      </c>
      <c r="J7" s="254">
        <v>10</v>
      </c>
      <c r="K7" s="74">
        <v>11</v>
      </c>
      <c r="L7" s="254">
        <v>12</v>
      </c>
      <c r="M7" s="74">
        <v>13</v>
      </c>
      <c r="N7" s="254">
        <v>14</v>
      </c>
      <c r="O7" s="74">
        <v>15</v>
      </c>
      <c r="P7" s="254">
        <v>16</v>
      </c>
      <c r="Q7" s="74">
        <v>17</v>
      </c>
      <c r="R7" s="254">
        <v>18</v>
      </c>
      <c r="S7" s="74">
        <v>19</v>
      </c>
      <c r="T7" s="254">
        <v>20</v>
      </c>
      <c r="U7" s="74">
        <v>21</v>
      </c>
      <c r="V7" s="254">
        <v>22</v>
      </c>
      <c r="W7" s="74">
        <v>23</v>
      </c>
      <c r="X7" s="254">
        <v>24</v>
      </c>
      <c r="Y7" s="74">
        <v>25</v>
      </c>
      <c r="Z7" s="254">
        <v>26</v>
      </c>
      <c r="AA7" s="74">
        <v>27</v>
      </c>
      <c r="AB7" s="254">
        <v>28</v>
      </c>
      <c r="AC7" s="74">
        <v>29</v>
      </c>
      <c r="AD7" s="254">
        <v>30</v>
      </c>
      <c r="AE7" s="74">
        <v>31</v>
      </c>
      <c r="AF7" s="254">
        <v>32</v>
      </c>
      <c r="AG7" s="74">
        <v>33</v>
      </c>
      <c r="AH7" s="254">
        <v>34</v>
      </c>
      <c r="AI7" s="74">
        <v>35</v>
      </c>
      <c r="AJ7" s="254">
        <v>36</v>
      </c>
      <c r="AK7" s="74">
        <v>37</v>
      </c>
      <c r="AL7" s="254">
        <v>38</v>
      </c>
      <c r="AM7" s="74">
        <v>39</v>
      </c>
      <c r="AN7" s="254">
        <v>40</v>
      </c>
      <c r="AO7" s="74">
        <v>41</v>
      </c>
      <c r="AP7" s="254">
        <v>42</v>
      </c>
      <c r="AQ7" s="74">
        <v>43</v>
      </c>
      <c r="AR7" s="254">
        <v>44</v>
      </c>
      <c r="AS7" s="74">
        <v>45</v>
      </c>
      <c r="AT7" s="254">
        <v>46</v>
      </c>
      <c r="AU7" s="74">
        <v>47</v>
      </c>
      <c r="AV7" s="254">
        <v>48</v>
      </c>
      <c r="AW7" s="74">
        <v>49</v>
      </c>
      <c r="AX7" s="254">
        <v>50</v>
      </c>
      <c r="AY7" s="74">
        <v>51</v>
      </c>
      <c r="AZ7" s="254">
        <v>52</v>
      </c>
      <c r="BA7" s="74">
        <v>53</v>
      </c>
      <c r="BB7" s="254">
        <v>54</v>
      </c>
      <c r="BC7" s="74">
        <v>55</v>
      </c>
      <c r="BD7" s="254">
        <v>56</v>
      </c>
      <c r="BE7" s="74">
        <v>57</v>
      </c>
      <c r="BF7" s="254">
        <v>58</v>
      </c>
      <c r="BG7" s="74">
        <v>59</v>
      </c>
      <c r="BH7" s="254">
        <v>60</v>
      </c>
      <c r="BI7" s="74">
        <v>61</v>
      </c>
      <c r="BJ7" s="254">
        <v>62</v>
      </c>
      <c r="BK7" s="74">
        <v>63</v>
      </c>
      <c r="BL7" s="254">
        <v>64</v>
      </c>
      <c r="BM7" s="74">
        <v>65</v>
      </c>
      <c r="BN7" s="254">
        <v>66</v>
      </c>
      <c r="BO7" s="74">
        <v>67</v>
      </c>
      <c r="BP7" s="254">
        <v>68</v>
      </c>
      <c r="BQ7" s="74">
        <v>69</v>
      </c>
      <c r="BR7" s="254">
        <v>70</v>
      </c>
      <c r="BS7" s="74">
        <v>71</v>
      </c>
      <c r="BT7" s="254">
        <v>72</v>
      </c>
      <c r="BU7" s="74">
        <v>73</v>
      </c>
      <c r="BV7" s="254">
        <v>74</v>
      </c>
      <c r="BW7" s="74">
        <v>75</v>
      </c>
      <c r="BX7" s="254">
        <v>76</v>
      </c>
      <c r="BY7" s="74">
        <v>77</v>
      </c>
      <c r="BZ7" s="254">
        <v>78</v>
      </c>
      <c r="CA7" s="74">
        <v>79</v>
      </c>
      <c r="CB7" s="254">
        <v>80</v>
      </c>
      <c r="CC7" s="74">
        <v>81</v>
      </c>
      <c r="CD7" s="254">
        <v>82</v>
      </c>
      <c r="CE7" s="74">
        <v>83</v>
      </c>
      <c r="CF7" s="254">
        <v>84</v>
      </c>
      <c r="CG7" s="74">
        <v>85</v>
      </c>
      <c r="CH7" s="254">
        <v>86</v>
      </c>
      <c r="CI7" s="74">
        <v>87</v>
      </c>
      <c r="CJ7" s="254">
        <v>88</v>
      </c>
      <c r="CK7" s="74">
        <v>89</v>
      </c>
      <c r="CL7" s="254">
        <v>90</v>
      </c>
      <c r="CM7" s="74">
        <v>91</v>
      </c>
      <c r="CN7" s="254">
        <v>92</v>
      </c>
      <c r="CO7" s="74">
        <v>93</v>
      </c>
      <c r="CP7" s="254">
        <v>94</v>
      </c>
      <c r="CQ7" s="74">
        <v>95</v>
      </c>
      <c r="CR7" s="254">
        <v>96</v>
      </c>
      <c r="CS7" s="74">
        <v>97</v>
      </c>
      <c r="CT7" s="254">
        <v>98</v>
      </c>
      <c r="CU7" s="74">
        <v>99</v>
      </c>
      <c r="CV7" s="254">
        <v>100</v>
      </c>
      <c r="CW7" s="74">
        <v>101</v>
      </c>
      <c r="CX7" s="254">
        <v>102</v>
      </c>
      <c r="CY7" s="74">
        <v>103</v>
      </c>
      <c r="CZ7" s="254">
        <v>104</v>
      </c>
      <c r="DA7" s="74">
        <v>105</v>
      </c>
      <c r="DB7" s="254">
        <v>106</v>
      </c>
      <c r="DC7" s="74">
        <v>107</v>
      </c>
      <c r="DD7" s="254">
        <v>108</v>
      </c>
      <c r="DE7" s="74">
        <v>109</v>
      </c>
      <c r="DF7" s="254">
        <v>110</v>
      </c>
      <c r="DG7" s="74">
        <v>111</v>
      </c>
      <c r="DH7" s="254">
        <v>112</v>
      </c>
      <c r="DI7" s="74">
        <v>113</v>
      </c>
      <c r="DJ7" s="254">
        <v>114</v>
      </c>
      <c r="DK7" s="74">
        <v>115</v>
      </c>
      <c r="DL7" s="254">
        <v>116</v>
      </c>
      <c r="DM7" s="74">
        <v>117</v>
      </c>
      <c r="DN7" s="254">
        <v>118</v>
      </c>
      <c r="DO7" s="74">
        <v>119</v>
      </c>
      <c r="DP7" s="254">
        <v>120</v>
      </c>
      <c r="DQ7" s="74">
        <v>121</v>
      </c>
      <c r="DR7" s="254">
        <v>122</v>
      </c>
      <c r="DS7" s="74">
        <v>123</v>
      </c>
      <c r="DT7" s="254">
        <v>124</v>
      </c>
      <c r="DU7" s="74">
        <v>125</v>
      </c>
      <c r="DV7" s="254">
        <v>126</v>
      </c>
      <c r="DW7" s="74">
        <v>127</v>
      </c>
      <c r="DX7" s="254">
        <v>128</v>
      </c>
      <c r="DY7" s="74">
        <v>129</v>
      </c>
      <c r="DZ7" s="254">
        <v>130</v>
      </c>
      <c r="EA7" s="74">
        <v>131</v>
      </c>
      <c r="EB7" s="254">
        <v>132</v>
      </c>
      <c r="EC7" s="74">
        <v>133</v>
      </c>
      <c r="ED7" s="254">
        <v>134</v>
      </c>
      <c r="EE7" s="74">
        <v>135</v>
      </c>
      <c r="EF7" s="254">
        <v>136</v>
      </c>
      <c r="EG7" s="74">
        <v>137</v>
      </c>
      <c r="EH7" s="254">
        <v>138</v>
      </c>
      <c r="EI7" s="74">
        <v>139</v>
      </c>
      <c r="EJ7" s="254">
        <v>140</v>
      </c>
      <c r="EK7" s="74">
        <v>141</v>
      </c>
      <c r="EL7" s="254">
        <v>142</v>
      </c>
      <c r="EM7" s="74">
        <v>143</v>
      </c>
      <c r="EN7" s="254">
        <v>144</v>
      </c>
      <c r="EO7" s="74">
        <v>145</v>
      </c>
      <c r="EP7" s="254">
        <v>146</v>
      </c>
      <c r="EQ7" s="74">
        <v>147</v>
      </c>
      <c r="ER7" s="254">
        <v>148</v>
      </c>
      <c r="ES7" s="74">
        <v>149</v>
      </c>
      <c r="ET7" s="254">
        <v>150</v>
      </c>
      <c r="EU7" s="74">
        <v>151</v>
      </c>
      <c r="EV7" s="254">
        <v>152</v>
      </c>
      <c r="EW7" s="74">
        <v>153</v>
      </c>
      <c r="EX7" s="254">
        <v>154</v>
      </c>
      <c r="EY7" s="74">
        <v>155</v>
      </c>
      <c r="EZ7" s="254">
        <v>156</v>
      </c>
      <c r="FA7" s="74">
        <v>157</v>
      </c>
      <c r="FB7" s="254">
        <v>158</v>
      </c>
      <c r="FC7" s="74">
        <v>159</v>
      </c>
      <c r="FD7" s="254">
        <v>160</v>
      </c>
      <c r="FE7" s="74">
        <v>161</v>
      </c>
      <c r="FF7" s="254">
        <v>162</v>
      </c>
    </row>
    <row r="8" spans="1:162" s="266" customFormat="1" ht="38.450000000000003" customHeight="1">
      <c r="A8" s="49" t="s">
        <v>448</v>
      </c>
      <c r="B8" s="968" t="s">
        <v>192</v>
      </c>
      <c r="C8" s="1009" t="s">
        <v>367</v>
      </c>
      <c r="D8" s="1011" t="s">
        <v>284</v>
      </c>
      <c r="E8" s="265" t="s">
        <v>31</v>
      </c>
      <c r="G8" s="267">
        <v>144930</v>
      </c>
      <c r="H8" s="268">
        <v>154560</v>
      </c>
      <c r="I8" s="208" t="s">
        <v>194</v>
      </c>
      <c r="J8" s="269">
        <v>1420</v>
      </c>
      <c r="K8" s="270">
        <v>1520</v>
      </c>
      <c r="L8" s="271" t="s">
        <v>315</v>
      </c>
      <c r="M8" s="272" t="s">
        <v>368</v>
      </c>
      <c r="N8" s="273" t="s">
        <v>194</v>
      </c>
      <c r="O8" s="274" t="s">
        <v>369</v>
      </c>
      <c r="P8" s="273" t="s">
        <v>194</v>
      </c>
      <c r="Q8" s="275">
        <v>2.5</v>
      </c>
      <c r="R8" s="276">
        <v>2.5</v>
      </c>
      <c r="S8" s="1007" t="s">
        <v>194</v>
      </c>
      <c r="T8" s="1013">
        <v>8830</v>
      </c>
      <c r="U8" s="1007" t="s">
        <v>194</v>
      </c>
      <c r="V8" s="1000">
        <v>80</v>
      </c>
      <c r="W8" s="1002" t="s">
        <v>370</v>
      </c>
      <c r="X8" s="987" t="s">
        <v>368</v>
      </c>
      <c r="Y8" s="987" t="s">
        <v>194</v>
      </c>
      <c r="Z8" s="1005" t="s">
        <v>371</v>
      </c>
      <c r="AA8" s="1007" t="s">
        <v>194</v>
      </c>
      <c r="AB8" s="1013">
        <v>57770</v>
      </c>
      <c r="AC8" s="1007" t="s">
        <v>195</v>
      </c>
      <c r="AD8" s="1021">
        <v>570</v>
      </c>
      <c r="AE8" s="1002" t="s">
        <v>315</v>
      </c>
      <c r="AF8" s="987" t="s">
        <v>368</v>
      </c>
      <c r="AG8" s="1002" t="s">
        <v>194</v>
      </c>
      <c r="AH8" s="1025" t="s">
        <v>372</v>
      </c>
      <c r="AI8" s="1002" t="s">
        <v>194</v>
      </c>
      <c r="AJ8" s="1027">
        <v>2.2000000000000002</v>
      </c>
      <c r="AK8" s="235" t="s">
        <v>194</v>
      </c>
      <c r="AL8" s="277">
        <v>9630</v>
      </c>
      <c r="AM8" s="1007" t="s">
        <v>194</v>
      </c>
      <c r="AN8" s="278">
        <v>90</v>
      </c>
      <c r="AO8" s="279" t="s">
        <v>370</v>
      </c>
      <c r="AP8" s="272" t="s">
        <v>368</v>
      </c>
      <c r="AQ8" s="280" t="s">
        <v>194</v>
      </c>
      <c r="AR8" s="274" t="s">
        <v>372</v>
      </c>
      <c r="AS8" s="280" t="s">
        <v>194</v>
      </c>
      <c r="AT8" s="281">
        <v>2.6</v>
      </c>
      <c r="AU8" s="282" t="s">
        <v>373</v>
      </c>
      <c r="AV8" s="283" t="s">
        <v>194</v>
      </c>
      <c r="AW8" s="284">
        <v>3850</v>
      </c>
      <c r="AX8" s="221" t="s">
        <v>195</v>
      </c>
      <c r="AY8" s="285">
        <v>30</v>
      </c>
      <c r="AZ8" s="286" t="s">
        <v>315</v>
      </c>
      <c r="BA8" s="287" t="s">
        <v>368</v>
      </c>
      <c r="BB8" s="286" t="s">
        <v>194</v>
      </c>
      <c r="BC8" s="288" t="s">
        <v>372</v>
      </c>
      <c r="BD8" s="286" t="s">
        <v>194</v>
      </c>
      <c r="BE8" s="289">
        <v>3.9</v>
      </c>
      <c r="BF8" s="213"/>
      <c r="BG8" s="290"/>
      <c r="BH8" s="208"/>
      <c r="BI8" s="291"/>
      <c r="BJ8" s="291"/>
      <c r="BK8" s="291"/>
      <c r="BL8" s="291"/>
      <c r="BM8" s="291"/>
      <c r="BN8" s="291"/>
      <c r="BO8" s="291"/>
      <c r="BP8" s="213"/>
      <c r="BQ8" s="290"/>
      <c r="BR8" s="208"/>
      <c r="BS8" s="291"/>
      <c r="BT8" s="291"/>
      <c r="BU8" s="291"/>
      <c r="BV8" s="291"/>
      <c r="BW8" s="291"/>
      <c r="BX8" s="291"/>
      <c r="BY8" s="291"/>
      <c r="BZ8" s="1029" t="s">
        <v>194</v>
      </c>
      <c r="CA8" s="1031">
        <v>9020</v>
      </c>
      <c r="CB8" s="1007" t="s">
        <v>194</v>
      </c>
      <c r="CC8" s="1021">
        <v>90</v>
      </c>
      <c r="CD8" s="987" t="s">
        <v>315</v>
      </c>
      <c r="CE8" s="987" t="s">
        <v>368</v>
      </c>
      <c r="CF8" s="1023" t="s">
        <v>194</v>
      </c>
      <c r="CG8" s="1025" t="s">
        <v>372</v>
      </c>
      <c r="CH8" s="1023" t="s">
        <v>194</v>
      </c>
      <c r="CI8" s="1027">
        <v>9.1</v>
      </c>
      <c r="CJ8" s="213"/>
      <c r="CK8" s="292" t="s">
        <v>374</v>
      </c>
      <c r="CL8" s="1007" t="s">
        <v>195</v>
      </c>
      <c r="CM8" s="1021">
        <v>570</v>
      </c>
      <c r="CN8" s="1023" t="s">
        <v>315</v>
      </c>
      <c r="CO8" s="987" t="s">
        <v>368</v>
      </c>
      <c r="CP8" s="1023" t="s">
        <v>194</v>
      </c>
      <c r="CQ8" s="1025" t="s">
        <v>372</v>
      </c>
      <c r="CR8" s="1023" t="s">
        <v>194</v>
      </c>
      <c r="CS8" s="1035">
        <v>2.2000000000000002</v>
      </c>
      <c r="CT8" s="1041" t="s">
        <v>375</v>
      </c>
      <c r="CU8" s="1007" t="s">
        <v>195</v>
      </c>
      <c r="CV8" s="1013">
        <v>5290</v>
      </c>
      <c r="CW8" s="1007" t="s">
        <v>194</v>
      </c>
      <c r="CX8" s="1021">
        <v>50</v>
      </c>
      <c r="CY8" s="987" t="s">
        <v>315</v>
      </c>
      <c r="CZ8" s="987" t="s">
        <v>368</v>
      </c>
      <c r="DA8" s="1023" t="s">
        <v>194</v>
      </c>
      <c r="DB8" s="1025" t="s">
        <v>372</v>
      </c>
      <c r="DC8" s="1023" t="s">
        <v>194</v>
      </c>
      <c r="DD8" s="1027">
        <v>16.3</v>
      </c>
      <c r="DE8" s="1007" t="s">
        <v>195</v>
      </c>
      <c r="DF8" s="293">
        <v>4270</v>
      </c>
      <c r="DG8" s="1007" t="s">
        <v>194</v>
      </c>
      <c r="DH8" s="293">
        <v>40</v>
      </c>
      <c r="DI8" s="1007" t="s">
        <v>195</v>
      </c>
      <c r="DJ8" s="294">
        <v>40</v>
      </c>
      <c r="DK8" s="1007" t="s">
        <v>194</v>
      </c>
      <c r="DL8" s="293">
        <v>760</v>
      </c>
      <c r="DM8" s="1007" t="s">
        <v>194</v>
      </c>
      <c r="DN8" s="293">
        <v>7</v>
      </c>
      <c r="DO8" s="1007" t="s">
        <v>195</v>
      </c>
      <c r="DP8" s="294">
        <v>7</v>
      </c>
      <c r="DQ8" s="1020" t="s">
        <v>197</v>
      </c>
      <c r="DR8" s="295" t="s">
        <v>374</v>
      </c>
      <c r="DS8" s="969"/>
      <c r="DT8" s="202"/>
      <c r="DU8" s="298"/>
      <c r="DV8" s="298"/>
      <c r="DW8" s="203"/>
      <c r="DX8" s="969"/>
      <c r="DY8" s="202"/>
      <c r="DZ8" s="298"/>
      <c r="EA8" s="298"/>
      <c r="EB8" s="334"/>
      <c r="EC8" s="337"/>
      <c r="ED8" s="1015" t="s">
        <v>197</v>
      </c>
      <c r="EE8" s="296">
        <v>245</v>
      </c>
      <c r="EF8" s="1007" t="s">
        <v>199</v>
      </c>
      <c r="EG8" s="1016">
        <v>11680</v>
      </c>
      <c r="EH8" s="1023" t="s">
        <v>194</v>
      </c>
      <c r="EI8" s="1033">
        <v>110</v>
      </c>
      <c r="EJ8" s="1002" t="s">
        <v>315</v>
      </c>
      <c r="EK8" s="987" t="s">
        <v>368</v>
      </c>
      <c r="EL8" s="1002" t="s">
        <v>194</v>
      </c>
      <c r="EM8" s="1025" t="s">
        <v>372</v>
      </c>
      <c r="EN8" s="1002" t="s">
        <v>194</v>
      </c>
      <c r="EO8" s="1035">
        <v>8.5</v>
      </c>
      <c r="EP8" s="1037" t="s">
        <v>373</v>
      </c>
      <c r="EQ8" s="1007" t="s">
        <v>199</v>
      </c>
      <c r="ER8" s="1016">
        <v>57770</v>
      </c>
      <c r="ES8" s="1023" t="s">
        <v>194</v>
      </c>
      <c r="ET8" s="1033">
        <v>570</v>
      </c>
      <c r="EU8" s="1002" t="s">
        <v>315</v>
      </c>
      <c r="EV8" s="987" t="s">
        <v>368</v>
      </c>
      <c r="EW8" s="1002" t="s">
        <v>194</v>
      </c>
      <c r="EX8" s="1025" t="s">
        <v>372</v>
      </c>
      <c r="EY8" s="1002" t="s">
        <v>194</v>
      </c>
      <c r="EZ8" s="1035">
        <v>2.5</v>
      </c>
      <c r="FA8" s="1039" t="s">
        <v>373</v>
      </c>
      <c r="FB8" s="1041" t="s">
        <v>377</v>
      </c>
      <c r="FC8" s="1007" t="s">
        <v>199</v>
      </c>
      <c r="FD8" s="297">
        <v>45340</v>
      </c>
      <c r="FE8" s="213"/>
      <c r="FF8" s="1043" t="s">
        <v>407</v>
      </c>
    </row>
    <row r="9" spans="1:162" s="266" customFormat="1" ht="38.450000000000003" customHeight="1">
      <c r="A9" s="49" t="s">
        <v>449</v>
      </c>
      <c r="B9" s="969"/>
      <c r="C9" s="1010"/>
      <c r="D9" s="1012"/>
      <c r="E9" s="299" t="s">
        <v>11</v>
      </c>
      <c r="G9" s="300">
        <v>154560</v>
      </c>
      <c r="H9" s="301"/>
      <c r="I9" s="208" t="s">
        <v>194</v>
      </c>
      <c r="J9" s="302">
        <v>1520</v>
      </c>
      <c r="K9" s="303"/>
      <c r="L9" s="304" t="s">
        <v>315</v>
      </c>
      <c r="M9" s="305" t="s">
        <v>368</v>
      </c>
      <c r="N9" s="306" t="s">
        <v>194</v>
      </c>
      <c r="O9" s="307" t="s">
        <v>372</v>
      </c>
      <c r="P9" s="306" t="s">
        <v>194</v>
      </c>
      <c r="Q9" s="308">
        <v>2.5</v>
      </c>
      <c r="R9" s="309"/>
      <c r="S9" s="1007"/>
      <c r="T9" s="1014"/>
      <c r="U9" s="1007"/>
      <c r="V9" s="1001"/>
      <c r="W9" s="1003"/>
      <c r="X9" s="1004"/>
      <c r="Y9" s="1004"/>
      <c r="Z9" s="1006"/>
      <c r="AA9" s="1007"/>
      <c r="AB9" s="1014"/>
      <c r="AC9" s="1007"/>
      <c r="AD9" s="1022"/>
      <c r="AE9" s="1003"/>
      <c r="AF9" s="1004"/>
      <c r="AG9" s="1003"/>
      <c r="AH9" s="1026"/>
      <c r="AI9" s="1003"/>
      <c r="AJ9" s="1028"/>
      <c r="AK9" s="235" t="s">
        <v>194</v>
      </c>
      <c r="AL9" s="302">
        <v>9630</v>
      </c>
      <c r="AM9" s="1007"/>
      <c r="AN9" s="311">
        <v>90</v>
      </c>
      <c r="AO9" s="312" t="s">
        <v>315</v>
      </c>
      <c r="AP9" s="305" t="s">
        <v>368</v>
      </c>
      <c r="AQ9" s="313" t="s">
        <v>194</v>
      </c>
      <c r="AR9" s="310" t="s">
        <v>372</v>
      </c>
      <c r="AS9" s="313" t="s">
        <v>194</v>
      </c>
      <c r="AT9" s="314">
        <v>2.6</v>
      </c>
      <c r="AU9" s="315"/>
      <c r="AV9" s="213"/>
      <c r="AW9" s="316"/>
      <c r="AX9" s="317"/>
      <c r="AY9" s="318"/>
      <c r="AZ9" s="319"/>
      <c r="BA9" s="320"/>
      <c r="BB9" s="319"/>
      <c r="BC9" s="320"/>
      <c r="BD9" s="319"/>
      <c r="BE9" s="320"/>
      <c r="BF9" s="321" t="s">
        <v>195</v>
      </c>
      <c r="BG9" s="322">
        <v>67400</v>
      </c>
      <c r="BH9" s="321" t="s">
        <v>194</v>
      </c>
      <c r="BI9" s="285">
        <v>670</v>
      </c>
      <c r="BJ9" s="286" t="s">
        <v>315</v>
      </c>
      <c r="BK9" s="287" t="s">
        <v>368</v>
      </c>
      <c r="BL9" s="286" t="s">
        <v>194</v>
      </c>
      <c r="BM9" s="288" t="s">
        <v>372</v>
      </c>
      <c r="BN9" s="286" t="s">
        <v>194</v>
      </c>
      <c r="BO9" s="289">
        <v>2.2999999999999998</v>
      </c>
      <c r="BP9" s="247" t="s">
        <v>194</v>
      </c>
      <c r="BQ9" s="322">
        <v>57770</v>
      </c>
      <c r="BR9" s="247" t="s">
        <v>194</v>
      </c>
      <c r="BS9" s="285">
        <v>570</v>
      </c>
      <c r="BT9" s="286" t="s">
        <v>315</v>
      </c>
      <c r="BU9" s="287" t="s">
        <v>368</v>
      </c>
      <c r="BV9" s="286" t="s">
        <v>194</v>
      </c>
      <c r="BW9" s="288" t="s">
        <v>372</v>
      </c>
      <c r="BX9" s="286" t="s">
        <v>194</v>
      </c>
      <c r="BY9" s="289">
        <v>2.2000000000000002</v>
      </c>
      <c r="BZ9" s="1030"/>
      <c r="CA9" s="1032"/>
      <c r="CB9" s="1007"/>
      <c r="CC9" s="1022"/>
      <c r="CD9" s="1004"/>
      <c r="CE9" s="1004"/>
      <c r="CF9" s="1024"/>
      <c r="CG9" s="1026"/>
      <c r="CH9" s="1024"/>
      <c r="CI9" s="1028"/>
      <c r="CJ9" s="213"/>
      <c r="CK9" s="323">
        <v>57770</v>
      </c>
      <c r="CL9" s="1007"/>
      <c r="CM9" s="1050"/>
      <c r="CN9" s="1046"/>
      <c r="CO9" s="1051"/>
      <c r="CP9" s="1046"/>
      <c r="CQ9" s="1047"/>
      <c r="CR9" s="1046"/>
      <c r="CS9" s="1048"/>
      <c r="CT9" s="1049"/>
      <c r="CU9" s="1007"/>
      <c r="CV9" s="1014"/>
      <c r="CW9" s="1007"/>
      <c r="CX9" s="1022"/>
      <c r="CY9" s="1004"/>
      <c r="CZ9" s="1004"/>
      <c r="DA9" s="1024"/>
      <c r="DB9" s="1026"/>
      <c r="DC9" s="1024"/>
      <c r="DD9" s="1028"/>
      <c r="DE9" s="1007"/>
      <c r="DF9" s="324" t="s">
        <v>291</v>
      </c>
      <c r="DG9" s="1007"/>
      <c r="DH9" s="324" t="s">
        <v>408</v>
      </c>
      <c r="DI9" s="1007"/>
      <c r="DJ9" s="325">
        <v>52.4</v>
      </c>
      <c r="DK9" s="1007"/>
      <c r="DL9" s="324" t="s">
        <v>291</v>
      </c>
      <c r="DM9" s="1007"/>
      <c r="DN9" s="324" t="s">
        <v>408</v>
      </c>
      <c r="DO9" s="1007"/>
      <c r="DP9" s="325">
        <v>49.9</v>
      </c>
      <c r="DQ9" s="1020"/>
      <c r="DR9" s="326">
        <v>40500</v>
      </c>
      <c r="DS9" s="969"/>
      <c r="DT9" s="202"/>
      <c r="DU9" s="298"/>
      <c r="DV9" s="298"/>
      <c r="DW9" s="203"/>
      <c r="DX9" s="969"/>
      <c r="DY9" s="202"/>
      <c r="DZ9" s="298"/>
      <c r="EA9" s="298"/>
      <c r="EB9" s="334"/>
      <c r="EC9" s="337"/>
      <c r="ED9" s="1015"/>
      <c r="EE9" s="327" t="s">
        <v>307</v>
      </c>
      <c r="EF9" s="1007"/>
      <c r="EG9" s="1017"/>
      <c r="EH9" s="1024"/>
      <c r="EI9" s="1034"/>
      <c r="EJ9" s="1003"/>
      <c r="EK9" s="1004"/>
      <c r="EL9" s="1003"/>
      <c r="EM9" s="1026"/>
      <c r="EN9" s="1003"/>
      <c r="EO9" s="1036"/>
      <c r="EP9" s="1038"/>
      <c r="EQ9" s="1007"/>
      <c r="ER9" s="1017">
        <v>570</v>
      </c>
      <c r="ES9" s="1024"/>
      <c r="ET9" s="1034"/>
      <c r="EU9" s="1003"/>
      <c r="EV9" s="1004"/>
      <c r="EW9" s="1003"/>
      <c r="EX9" s="1026"/>
      <c r="EY9" s="1003"/>
      <c r="EZ9" s="1036"/>
      <c r="FA9" s="1040"/>
      <c r="FB9" s="1042"/>
      <c r="FC9" s="1007"/>
      <c r="FD9" s="328">
        <v>450</v>
      </c>
      <c r="FE9" s="213"/>
      <c r="FF9" s="1044"/>
    </row>
    <row r="10" spans="1:162" s="224" customFormat="1" ht="38.450000000000003" customHeight="1">
      <c r="A10" s="49" t="s">
        <v>289</v>
      </c>
      <c r="B10" s="969"/>
      <c r="C10" s="1009" t="s">
        <v>378</v>
      </c>
      <c r="D10" s="1011" t="s">
        <v>284</v>
      </c>
      <c r="E10" s="265" t="s">
        <v>31</v>
      </c>
      <c r="F10" s="329"/>
      <c r="G10" s="267">
        <v>98830</v>
      </c>
      <c r="H10" s="268">
        <v>108460</v>
      </c>
      <c r="I10" s="235" t="s">
        <v>194</v>
      </c>
      <c r="J10" s="269">
        <v>960</v>
      </c>
      <c r="K10" s="270">
        <v>1060</v>
      </c>
      <c r="L10" s="271" t="s">
        <v>315</v>
      </c>
      <c r="M10" s="272" t="s">
        <v>368</v>
      </c>
      <c r="N10" s="273" t="s">
        <v>194</v>
      </c>
      <c r="O10" s="274" t="s">
        <v>369</v>
      </c>
      <c r="P10" s="273" t="s">
        <v>194</v>
      </c>
      <c r="Q10" s="275">
        <v>2.5</v>
      </c>
      <c r="R10" s="276">
        <v>2.5</v>
      </c>
      <c r="S10" s="1007" t="s">
        <v>194</v>
      </c>
      <c r="T10" s="1013">
        <v>5880</v>
      </c>
      <c r="U10" s="1007" t="s">
        <v>194</v>
      </c>
      <c r="V10" s="1000">
        <v>50</v>
      </c>
      <c r="W10" s="1002" t="s">
        <v>370</v>
      </c>
      <c r="X10" s="987" t="s">
        <v>368</v>
      </c>
      <c r="Y10" s="987" t="s">
        <v>194</v>
      </c>
      <c r="Z10" s="1005" t="s">
        <v>371</v>
      </c>
      <c r="AA10" s="1007" t="s">
        <v>194</v>
      </c>
      <c r="AB10" s="1013">
        <v>38510</v>
      </c>
      <c r="AC10" s="1007" t="s">
        <v>195</v>
      </c>
      <c r="AD10" s="1021">
        <v>380</v>
      </c>
      <c r="AE10" s="1002" t="s">
        <v>315</v>
      </c>
      <c r="AF10" s="987" t="s">
        <v>368</v>
      </c>
      <c r="AG10" s="1002" t="s">
        <v>194</v>
      </c>
      <c r="AH10" s="1025" t="s">
        <v>372</v>
      </c>
      <c r="AI10" s="1002" t="s">
        <v>194</v>
      </c>
      <c r="AJ10" s="1027">
        <v>2.2000000000000002</v>
      </c>
      <c r="AK10" s="235" t="s">
        <v>194</v>
      </c>
      <c r="AL10" s="277">
        <v>9630</v>
      </c>
      <c r="AM10" s="1007" t="s">
        <v>194</v>
      </c>
      <c r="AN10" s="278">
        <v>90</v>
      </c>
      <c r="AO10" s="279" t="s">
        <v>370</v>
      </c>
      <c r="AP10" s="272" t="s">
        <v>368</v>
      </c>
      <c r="AQ10" s="280" t="s">
        <v>194</v>
      </c>
      <c r="AR10" s="274" t="s">
        <v>372</v>
      </c>
      <c r="AS10" s="280" t="s">
        <v>194</v>
      </c>
      <c r="AT10" s="281">
        <v>2.6</v>
      </c>
      <c r="AU10" s="282" t="s">
        <v>373</v>
      </c>
      <c r="AV10" s="283" t="s">
        <v>194</v>
      </c>
      <c r="AW10" s="284">
        <v>3850</v>
      </c>
      <c r="AX10" s="221" t="s">
        <v>195</v>
      </c>
      <c r="AY10" s="285">
        <v>30</v>
      </c>
      <c r="AZ10" s="286" t="s">
        <v>315</v>
      </c>
      <c r="BA10" s="287" t="s">
        <v>368</v>
      </c>
      <c r="BB10" s="286" t="s">
        <v>194</v>
      </c>
      <c r="BC10" s="288" t="s">
        <v>372</v>
      </c>
      <c r="BD10" s="286" t="s">
        <v>194</v>
      </c>
      <c r="BE10" s="289">
        <v>3.9</v>
      </c>
      <c r="BF10" s="283"/>
      <c r="BG10" s="290"/>
      <c r="BH10" s="321"/>
      <c r="BI10" s="330"/>
      <c r="BJ10" s="330"/>
      <c r="BK10" s="330"/>
      <c r="BL10" s="330"/>
      <c r="BM10" s="330"/>
      <c r="BN10" s="330"/>
      <c r="BO10" s="330"/>
      <c r="BP10" s="321"/>
      <c r="BQ10" s="290" t="s">
        <v>285</v>
      </c>
      <c r="BR10" s="321"/>
      <c r="BS10" s="331"/>
      <c r="BT10" s="330"/>
      <c r="BU10" s="330"/>
      <c r="BV10" s="330"/>
      <c r="BW10" s="330"/>
      <c r="BX10" s="330"/>
      <c r="BY10" s="330"/>
      <c r="BZ10" s="1029" t="s">
        <v>194</v>
      </c>
      <c r="CA10" s="1031">
        <v>6010</v>
      </c>
      <c r="CB10" s="1007" t="s">
        <v>194</v>
      </c>
      <c r="CC10" s="1021">
        <v>60</v>
      </c>
      <c r="CD10" s="987" t="s">
        <v>315</v>
      </c>
      <c r="CE10" s="987" t="s">
        <v>368</v>
      </c>
      <c r="CF10" s="1023" t="s">
        <v>194</v>
      </c>
      <c r="CG10" s="1025" t="s">
        <v>372</v>
      </c>
      <c r="CH10" s="1023" t="s">
        <v>194</v>
      </c>
      <c r="CI10" s="1027">
        <v>9.1</v>
      </c>
      <c r="CJ10" s="1007" t="s">
        <v>197</v>
      </c>
      <c r="CK10" s="332" t="s">
        <v>379</v>
      </c>
      <c r="CL10" s="1007" t="s">
        <v>195</v>
      </c>
      <c r="CM10" s="1050">
        <v>380</v>
      </c>
      <c r="CN10" s="1046" t="s">
        <v>315</v>
      </c>
      <c r="CO10" s="1051" t="s">
        <v>368</v>
      </c>
      <c r="CP10" s="1046" t="s">
        <v>194</v>
      </c>
      <c r="CQ10" s="1047" t="s">
        <v>372</v>
      </c>
      <c r="CR10" s="1046" t="s">
        <v>194</v>
      </c>
      <c r="CS10" s="1048">
        <v>2.2000000000000002</v>
      </c>
      <c r="CT10" s="1049" t="s">
        <v>375</v>
      </c>
      <c r="CU10" s="1007" t="s">
        <v>195</v>
      </c>
      <c r="CV10" s="1013">
        <v>3790</v>
      </c>
      <c r="CW10" s="1007" t="s">
        <v>194</v>
      </c>
      <c r="CX10" s="1021">
        <v>30</v>
      </c>
      <c r="CY10" s="987" t="s">
        <v>315</v>
      </c>
      <c r="CZ10" s="987" t="s">
        <v>368</v>
      </c>
      <c r="DA10" s="1023" t="s">
        <v>194</v>
      </c>
      <c r="DB10" s="1025" t="s">
        <v>372</v>
      </c>
      <c r="DC10" s="1023" t="s">
        <v>194</v>
      </c>
      <c r="DD10" s="1027">
        <v>18.100000000000001</v>
      </c>
      <c r="DE10" s="1007" t="s">
        <v>195</v>
      </c>
      <c r="DF10" s="293">
        <v>2840</v>
      </c>
      <c r="DG10" s="1007" t="s">
        <v>194</v>
      </c>
      <c r="DH10" s="293">
        <v>20</v>
      </c>
      <c r="DI10" s="1007" t="s">
        <v>195</v>
      </c>
      <c r="DJ10" s="294">
        <v>20</v>
      </c>
      <c r="DK10" s="1007" t="s">
        <v>194</v>
      </c>
      <c r="DL10" s="293">
        <v>500</v>
      </c>
      <c r="DM10" s="1007" t="s">
        <v>194</v>
      </c>
      <c r="DN10" s="293">
        <v>5</v>
      </c>
      <c r="DO10" s="1007" t="s">
        <v>195</v>
      </c>
      <c r="DP10" s="294">
        <v>5</v>
      </c>
      <c r="DQ10" s="1020"/>
      <c r="DR10" s="333" t="s">
        <v>379</v>
      </c>
      <c r="DS10" s="969"/>
      <c r="DT10" s="1052" t="s">
        <v>386</v>
      </c>
      <c r="DU10" s="298" t="s">
        <v>170</v>
      </c>
      <c r="DV10" s="298"/>
      <c r="DW10" s="203"/>
      <c r="DX10" s="969"/>
      <c r="DY10" s="1052" t="s">
        <v>386</v>
      </c>
      <c r="DZ10" s="298" t="s">
        <v>170</v>
      </c>
      <c r="EA10" s="298"/>
      <c r="EB10" s="334"/>
      <c r="EC10" s="1018"/>
      <c r="ED10" s="1015" t="s">
        <v>197</v>
      </c>
      <c r="EE10" s="296">
        <v>245</v>
      </c>
      <c r="EF10" s="1007" t="s">
        <v>199</v>
      </c>
      <c r="EG10" s="1016">
        <v>7780</v>
      </c>
      <c r="EH10" s="1023" t="s">
        <v>194</v>
      </c>
      <c r="EI10" s="1033">
        <v>70</v>
      </c>
      <c r="EJ10" s="1002" t="s">
        <v>315</v>
      </c>
      <c r="EK10" s="987" t="s">
        <v>368</v>
      </c>
      <c r="EL10" s="1002" t="s">
        <v>194</v>
      </c>
      <c r="EM10" s="1025" t="s">
        <v>372</v>
      </c>
      <c r="EN10" s="1002" t="s">
        <v>194</v>
      </c>
      <c r="EO10" s="1035">
        <v>8.9</v>
      </c>
      <c r="EP10" s="1037" t="s">
        <v>373</v>
      </c>
      <c r="EQ10" s="1007" t="s">
        <v>199</v>
      </c>
      <c r="ER10" s="1016">
        <v>38510</v>
      </c>
      <c r="ES10" s="1023" t="s">
        <v>194</v>
      </c>
      <c r="ET10" s="1033">
        <v>380</v>
      </c>
      <c r="EU10" s="1002" t="s">
        <v>315</v>
      </c>
      <c r="EV10" s="987" t="s">
        <v>368</v>
      </c>
      <c r="EW10" s="1002" t="s">
        <v>194</v>
      </c>
      <c r="EX10" s="1025" t="s">
        <v>372</v>
      </c>
      <c r="EY10" s="1002" t="s">
        <v>194</v>
      </c>
      <c r="EZ10" s="1035">
        <v>2.5</v>
      </c>
      <c r="FA10" s="1039" t="s">
        <v>373</v>
      </c>
      <c r="FB10" s="1041" t="s">
        <v>377</v>
      </c>
      <c r="FC10" s="1007" t="s">
        <v>199</v>
      </c>
      <c r="FD10" s="297">
        <v>30230</v>
      </c>
      <c r="FE10" s="213"/>
      <c r="FF10" s="1044"/>
    </row>
    <row r="11" spans="1:162" s="224" customFormat="1" ht="38.450000000000003" customHeight="1">
      <c r="A11" s="49" t="s">
        <v>290</v>
      </c>
      <c r="B11" s="969"/>
      <c r="C11" s="1010"/>
      <c r="D11" s="1012"/>
      <c r="E11" s="299" t="s">
        <v>11</v>
      </c>
      <c r="F11" s="329"/>
      <c r="G11" s="300">
        <v>108460</v>
      </c>
      <c r="H11" s="301"/>
      <c r="I11" s="235" t="s">
        <v>194</v>
      </c>
      <c r="J11" s="302">
        <v>1060</v>
      </c>
      <c r="K11" s="303"/>
      <c r="L11" s="304" t="s">
        <v>315</v>
      </c>
      <c r="M11" s="305" t="s">
        <v>368</v>
      </c>
      <c r="N11" s="306" t="s">
        <v>194</v>
      </c>
      <c r="O11" s="307" t="s">
        <v>372</v>
      </c>
      <c r="P11" s="306" t="s">
        <v>194</v>
      </c>
      <c r="Q11" s="308">
        <v>2.5</v>
      </c>
      <c r="R11" s="309"/>
      <c r="S11" s="1007"/>
      <c r="T11" s="1014"/>
      <c r="U11" s="1007"/>
      <c r="V11" s="1001"/>
      <c r="W11" s="1003"/>
      <c r="X11" s="1004"/>
      <c r="Y11" s="1004"/>
      <c r="Z11" s="1006"/>
      <c r="AA11" s="1007"/>
      <c r="AB11" s="1014"/>
      <c r="AC11" s="1007"/>
      <c r="AD11" s="1022"/>
      <c r="AE11" s="1003"/>
      <c r="AF11" s="1004"/>
      <c r="AG11" s="1003"/>
      <c r="AH11" s="1026"/>
      <c r="AI11" s="1003"/>
      <c r="AJ11" s="1028"/>
      <c r="AK11" s="235" t="s">
        <v>194</v>
      </c>
      <c r="AL11" s="302">
        <v>9630</v>
      </c>
      <c r="AM11" s="1007"/>
      <c r="AN11" s="311">
        <v>90</v>
      </c>
      <c r="AO11" s="312" t="s">
        <v>315</v>
      </c>
      <c r="AP11" s="305" t="s">
        <v>368</v>
      </c>
      <c r="AQ11" s="313" t="s">
        <v>194</v>
      </c>
      <c r="AR11" s="310" t="s">
        <v>372</v>
      </c>
      <c r="AS11" s="313" t="s">
        <v>194</v>
      </c>
      <c r="AT11" s="314">
        <v>2.6</v>
      </c>
      <c r="AU11" s="315"/>
      <c r="AV11" s="283"/>
      <c r="AY11" s="335"/>
      <c r="BF11" s="321" t="s">
        <v>195</v>
      </c>
      <c r="BG11" s="322">
        <v>67400</v>
      </c>
      <c r="BH11" s="321" t="s">
        <v>194</v>
      </c>
      <c r="BI11" s="285">
        <v>670</v>
      </c>
      <c r="BJ11" s="286" t="s">
        <v>315</v>
      </c>
      <c r="BK11" s="287" t="s">
        <v>368</v>
      </c>
      <c r="BL11" s="286" t="s">
        <v>194</v>
      </c>
      <c r="BM11" s="288" t="s">
        <v>372</v>
      </c>
      <c r="BN11" s="286" t="s">
        <v>194</v>
      </c>
      <c r="BO11" s="289">
        <v>2.2999999999999998</v>
      </c>
      <c r="BP11" s="247" t="s">
        <v>194</v>
      </c>
      <c r="BQ11" s="322">
        <v>57770</v>
      </c>
      <c r="BR11" s="247" t="s">
        <v>194</v>
      </c>
      <c r="BS11" s="285">
        <v>570</v>
      </c>
      <c r="BT11" s="286" t="s">
        <v>315</v>
      </c>
      <c r="BU11" s="287" t="s">
        <v>368</v>
      </c>
      <c r="BV11" s="286" t="s">
        <v>194</v>
      </c>
      <c r="BW11" s="288" t="s">
        <v>372</v>
      </c>
      <c r="BX11" s="286" t="s">
        <v>194</v>
      </c>
      <c r="BY11" s="289">
        <v>2.2000000000000002</v>
      </c>
      <c r="BZ11" s="1030"/>
      <c r="CA11" s="1032"/>
      <c r="CB11" s="1007"/>
      <c r="CC11" s="1022"/>
      <c r="CD11" s="1004"/>
      <c r="CE11" s="1004"/>
      <c r="CF11" s="1024"/>
      <c r="CG11" s="1026"/>
      <c r="CH11" s="1024"/>
      <c r="CI11" s="1028"/>
      <c r="CJ11" s="1007"/>
      <c r="CK11" s="323">
        <v>38510</v>
      </c>
      <c r="CL11" s="1007"/>
      <c r="CM11" s="1050"/>
      <c r="CN11" s="1046"/>
      <c r="CO11" s="1051"/>
      <c r="CP11" s="1046"/>
      <c r="CQ11" s="1047"/>
      <c r="CR11" s="1046"/>
      <c r="CS11" s="1048"/>
      <c r="CT11" s="1049"/>
      <c r="CU11" s="1007"/>
      <c r="CV11" s="1014"/>
      <c r="CW11" s="1007"/>
      <c r="CX11" s="1022"/>
      <c r="CY11" s="1004"/>
      <c r="CZ11" s="1004"/>
      <c r="DA11" s="1024"/>
      <c r="DB11" s="1026"/>
      <c r="DC11" s="1024"/>
      <c r="DD11" s="1028"/>
      <c r="DE11" s="1007"/>
      <c r="DF11" s="324" t="s">
        <v>291</v>
      </c>
      <c r="DG11" s="1007"/>
      <c r="DH11" s="324" t="s">
        <v>408</v>
      </c>
      <c r="DI11" s="1007"/>
      <c r="DJ11" s="325">
        <v>69.900000000000006</v>
      </c>
      <c r="DK11" s="1007"/>
      <c r="DL11" s="324" t="s">
        <v>291</v>
      </c>
      <c r="DM11" s="1007"/>
      <c r="DN11" s="324" t="s">
        <v>408</v>
      </c>
      <c r="DO11" s="1007"/>
      <c r="DP11" s="325">
        <v>46.6</v>
      </c>
      <c r="DQ11" s="1020"/>
      <c r="DR11" s="326">
        <v>27330</v>
      </c>
      <c r="DS11" s="969"/>
      <c r="DT11" s="1053"/>
      <c r="DU11" s="298" t="s">
        <v>171</v>
      </c>
      <c r="DV11" s="298"/>
      <c r="DW11" s="203"/>
      <c r="DX11" s="969"/>
      <c r="DY11" s="1053"/>
      <c r="DZ11" s="298" t="s">
        <v>171</v>
      </c>
      <c r="EA11" s="298"/>
      <c r="EB11" s="334"/>
      <c r="EC11" s="1019"/>
      <c r="ED11" s="1015"/>
      <c r="EE11" s="327" t="s">
        <v>307</v>
      </c>
      <c r="EF11" s="1007"/>
      <c r="EG11" s="1017"/>
      <c r="EH11" s="1024"/>
      <c r="EI11" s="1034"/>
      <c r="EJ11" s="1003"/>
      <c r="EK11" s="1004"/>
      <c r="EL11" s="1003"/>
      <c r="EM11" s="1026"/>
      <c r="EN11" s="1003"/>
      <c r="EO11" s="1036"/>
      <c r="EP11" s="1038"/>
      <c r="EQ11" s="1007"/>
      <c r="ER11" s="1017">
        <v>380</v>
      </c>
      <c r="ES11" s="1024"/>
      <c r="ET11" s="1034"/>
      <c r="EU11" s="1003"/>
      <c r="EV11" s="1004"/>
      <c r="EW11" s="1003"/>
      <c r="EX11" s="1026"/>
      <c r="EY11" s="1003"/>
      <c r="EZ11" s="1036"/>
      <c r="FA11" s="1040"/>
      <c r="FB11" s="1042"/>
      <c r="FC11" s="1007"/>
      <c r="FD11" s="328">
        <v>300</v>
      </c>
      <c r="FE11" s="213"/>
      <c r="FF11" s="1044"/>
    </row>
    <row r="12" spans="1:162" s="224" customFormat="1" ht="38.450000000000003" customHeight="1">
      <c r="A12" s="50" t="s">
        <v>450</v>
      </c>
      <c r="B12" s="969"/>
      <c r="C12" s="1054" t="s">
        <v>381</v>
      </c>
      <c r="D12" s="1056" t="s">
        <v>284</v>
      </c>
      <c r="E12" s="336" t="s">
        <v>31</v>
      </c>
      <c r="F12" s="329"/>
      <c r="G12" s="267">
        <v>75270</v>
      </c>
      <c r="H12" s="268">
        <v>84900</v>
      </c>
      <c r="I12" s="235" t="s">
        <v>194</v>
      </c>
      <c r="J12" s="269">
        <v>730</v>
      </c>
      <c r="K12" s="270">
        <v>820</v>
      </c>
      <c r="L12" s="271" t="s">
        <v>315</v>
      </c>
      <c r="M12" s="272" t="s">
        <v>368</v>
      </c>
      <c r="N12" s="273" t="s">
        <v>194</v>
      </c>
      <c r="O12" s="274" t="s">
        <v>369</v>
      </c>
      <c r="P12" s="273" t="s">
        <v>194</v>
      </c>
      <c r="Q12" s="275">
        <v>2.5</v>
      </c>
      <c r="R12" s="276">
        <v>2.5</v>
      </c>
      <c r="S12" s="1007" t="s">
        <v>194</v>
      </c>
      <c r="T12" s="1013">
        <v>4410</v>
      </c>
      <c r="U12" s="1007" t="s">
        <v>194</v>
      </c>
      <c r="V12" s="1000">
        <v>40</v>
      </c>
      <c r="W12" s="1002" t="s">
        <v>370</v>
      </c>
      <c r="X12" s="987" t="s">
        <v>368</v>
      </c>
      <c r="Y12" s="987" t="s">
        <v>194</v>
      </c>
      <c r="Z12" s="1005" t="s">
        <v>371</v>
      </c>
      <c r="AA12" s="1007" t="s">
        <v>194</v>
      </c>
      <c r="AB12" s="1013">
        <v>28880</v>
      </c>
      <c r="AC12" s="1007" t="s">
        <v>195</v>
      </c>
      <c r="AD12" s="1021">
        <v>280</v>
      </c>
      <c r="AE12" s="1002" t="s">
        <v>315</v>
      </c>
      <c r="AF12" s="987" t="s">
        <v>368</v>
      </c>
      <c r="AG12" s="1002" t="s">
        <v>194</v>
      </c>
      <c r="AH12" s="1025" t="s">
        <v>372</v>
      </c>
      <c r="AI12" s="1002" t="s">
        <v>194</v>
      </c>
      <c r="AJ12" s="1027">
        <v>2.2999999999999998</v>
      </c>
      <c r="AK12" s="235" t="s">
        <v>194</v>
      </c>
      <c r="AL12" s="277">
        <v>9630</v>
      </c>
      <c r="AM12" s="1007" t="s">
        <v>194</v>
      </c>
      <c r="AN12" s="278">
        <v>90</v>
      </c>
      <c r="AO12" s="279" t="s">
        <v>370</v>
      </c>
      <c r="AP12" s="272" t="s">
        <v>368</v>
      </c>
      <c r="AQ12" s="280" t="s">
        <v>194</v>
      </c>
      <c r="AR12" s="274" t="s">
        <v>372</v>
      </c>
      <c r="AS12" s="280" t="s">
        <v>194</v>
      </c>
      <c r="AT12" s="281">
        <v>2.6</v>
      </c>
      <c r="AU12" s="282" t="s">
        <v>373</v>
      </c>
      <c r="AV12" s="283" t="s">
        <v>194</v>
      </c>
      <c r="AW12" s="284">
        <v>3850</v>
      </c>
      <c r="AX12" s="221" t="s">
        <v>195</v>
      </c>
      <c r="AY12" s="285">
        <v>30</v>
      </c>
      <c r="AZ12" s="286" t="s">
        <v>315</v>
      </c>
      <c r="BA12" s="287" t="s">
        <v>368</v>
      </c>
      <c r="BB12" s="286" t="s">
        <v>194</v>
      </c>
      <c r="BC12" s="288" t="s">
        <v>372</v>
      </c>
      <c r="BD12" s="286" t="s">
        <v>194</v>
      </c>
      <c r="BE12" s="289">
        <v>3.9</v>
      </c>
      <c r="BF12" s="283"/>
      <c r="BG12" s="290"/>
      <c r="BH12" s="321"/>
      <c r="BI12" s="330"/>
      <c r="BJ12" s="330"/>
      <c r="BK12" s="330"/>
      <c r="BL12" s="330"/>
      <c r="BM12" s="330"/>
      <c r="BN12" s="330"/>
      <c r="BO12" s="330"/>
      <c r="BP12" s="321"/>
      <c r="BQ12" s="290" t="s">
        <v>285</v>
      </c>
      <c r="BR12" s="321"/>
      <c r="BS12" s="331"/>
      <c r="BT12" s="330"/>
      <c r="BU12" s="330"/>
      <c r="BV12" s="330"/>
      <c r="BW12" s="330"/>
      <c r="BX12" s="330"/>
      <c r="BY12" s="330"/>
      <c r="BZ12" s="1029" t="s">
        <v>194</v>
      </c>
      <c r="CA12" s="1031">
        <v>4510</v>
      </c>
      <c r="CB12" s="1007" t="s">
        <v>194</v>
      </c>
      <c r="CC12" s="1021">
        <v>40</v>
      </c>
      <c r="CD12" s="987" t="s">
        <v>315</v>
      </c>
      <c r="CE12" s="987" t="s">
        <v>368</v>
      </c>
      <c r="CF12" s="1023" t="s">
        <v>194</v>
      </c>
      <c r="CG12" s="1025" t="s">
        <v>372</v>
      </c>
      <c r="CH12" s="1023" t="s">
        <v>194</v>
      </c>
      <c r="CI12" s="1027">
        <v>10.199999999999999</v>
      </c>
      <c r="CJ12" s="1007"/>
      <c r="CK12" s="332" t="s">
        <v>382</v>
      </c>
      <c r="CL12" s="1007" t="s">
        <v>195</v>
      </c>
      <c r="CM12" s="1050">
        <v>280</v>
      </c>
      <c r="CN12" s="1046" t="s">
        <v>315</v>
      </c>
      <c r="CO12" s="1051" t="s">
        <v>368</v>
      </c>
      <c r="CP12" s="1046" t="s">
        <v>194</v>
      </c>
      <c r="CQ12" s="1047" t="s">
        <v>372</v>
      </c>
      <c r="CR12" s="1046" t="s">
        <v>194</v>
      </c>
      <c r="CS12" s="1048">
        <v>2.2999999999999998</v>
      </c>
      <c r="CT12" s="1049" t="s">
        <v>375</v>
      </c>
      <c r="CU12" s="1007" t="s">
        <v>195</v>
      </c>
      <c r="CV12" s="1013">
        <v>3050</v>
      </c>
      <c r="CW12" s="1007" t="s">
        <v>194</v>
      </c>
      <c r="CX12" s="1021">
        <v>30</v>
      </c>
      <c r="CY12" s="987" t="s">
        <v>315</v>
      </c>
      <c r="CZ12" s="987" t="s">
        <v>368</v>
      </c>
      <c r="DA12" s="1023" t="s">
        <v>194</v>
      </c>
      <c r="DB12" s="1025" t="s">
        <v>372</v>
      </c>
      <c r="DC12" s="1023" t="s">
        <v>194</v>
      </c>
      <c r="DD12" s="1027">
        <v>13.6</v>
      </c>
      <c r="DE12" s="1007" t="s">
        <v>195</v>
      </c>
      <c r="DF12" s="293">
        <v>2130</v>
      </c>
      <c r="DG12" s="1007" t="s">
        <v>194</v>
      </c>
      <c r="DH12" s="293">
        <v>20</v>
      </c>
      <c r="DI12" s="1007" t="s">
        <v>195</v>
      </c>
      <c r="DJ12" s="294">
        <v>20</v>
      </c>
      <c r="DK12" s="1007" t="s">
        <v>194</v>
      </c>
      <c r="DL12" s="293">
        <v>380</v>
      </c>
      <c r="DM12" s="1007" t="s">
        <v>194</v>
      </c>
      <c r="DN12" s="293">
        <v>3</v>
      </c>
      <c r="DO12" s="1007" t="s">
        <v>195</v>
      </c>
      <c r="DP12" s="294">
        <v>3</v>
      </c>
      <c r="DQ12" s="1020"/>
      <c r="DR12" s="333" t="s">
        <v>382</v>
      </c>
      <c r="DS12" s="969"/>
      <c r="DT12" s="202"/>
      <c r="DU12" s="298"/>
      <c r="DV12" s="298"/>
      <c r="DW12" s="203"/>
      <c r="DX12" s="969"/>
      <c r="DY12" s="202"/>
      <c r="DZ12" s="298"/>
      <c r="EA12" s="298"/>
      <c r="EB12" s="334"/>
      <c r="EC12" s="337"/>
      <c r="ED12" s="1015" t="s">
        <v>197</v>
      </c>
      <c r="EE12" s="296">
        <v>245</v>
      </c>
      <c r="EF12" s="1007" t="s">
        <v>199</v>
      </c>
      <c r="EG12" s="1016">
        <v>5840</v>
      </c>
      <c r="EH12" s="1023" t="s">
        <v>194</v>
      </c>
      <c r="EI12" s="1033">
        <v>50</v>
      </c>
      <c r="EJ12" s="1002" t="s">
        <v>315</v>
      </c>
      <c r="EK12" s="987" t="s">
        <v>368</v>
      </c>
      <c r="EL12" s="1002" t="s">
        <v>194</v>
      </c>
      <c r="EM12" s="1025" t="s">
        <v>372</v>
      </c>
      <c r="EN12" s="1002" t="s">
        <v>194</v>
      </c>
      <c r="EO12" s="1035">
        <v>9.3000000000000007</v>
      </c>
      <c r="EP12" s="1037" t="s">
        <v>373</v>
      </c>
      <c r="EQ12" s="1007" t="s">
        <v>199</v>
      </c>
      <c r="ER12" s="1016">
        <v>28880</v>
      </c>
      <c r="ES12" s="1023" t="s">
        <v>194</v>
      </c>
      <c r="ET12" s="1033">
        <v>280</v>
      </c>
      <c r="EU12" s="1002" t="s">
        <v>315</v>
      </c>
      <c r="EV12" s="987" t="s">
        <v>368</v>
      </c>
      <c r="EW12" s="1002" t="s">
        <v>194</v>
      </c>
      <c r="EX12" s="1025" t="s">
        <v>372</v>
      </c>
      <c r="EY12" s="1002" t="s">
        <v>194</v>
      </c>
      <c r="EZ12" s="1035">
        <v>2.5</v>
      </c>
      <c r="FA12" s="1039" t="s">
        <v>373</v>
      </c>
      <c r="FB12" s="1041" t="s">
        <v>377</v>
      </c>
      <c r="FC12" s="1007" t="s">
        <v>199</v>
      </c>
      <c r="FD12" s="297">
        <v>22670</v>
      </c>
      <c r="FE12" s="213"/>
      <c r="FF12" s="1044"/>
    </row>
    <row r="13" spans="1:162" s="224" customFormat="1" ht="38.450000000000003" customHeight="1">
      <c r="A13" s="50" t="s">
        <v>451</v>
      </c>
      <c r="B13" s="969"/>
      <c r="C13" s="1055"/>
      <c r="D13" s="1057"/>
      <c r="E13" s="338" t="s">
        <v>11</v>
      </c>
      <c r="F13" s="329"/>
      <c r="G13" s="300">
        <v>84900</v>
      </c>
      <c r="H13" s="301"/>
      <c r="I13" s="235" t="s">
        <v>194</v>
      </c>
      <c r="J13" s="302">
        <v>820</v>
      </c>
      <c r="K13" s="303"/>
      <c r="L13" s="304" t="s">
        <v>315</v>
      </c>
      <c r="M13" s="305" t="s">
        <v>368</v>
      </c>
      <c r="N13" s="306" t="s">
        <v>194</v>
      </c>
      <c r="O13" s="307" t="s">
        <v>372</v>
      </c>
      <c r="P13" s="306" t="s">
        <v>194</v>
      </c>
      <c r="Q13" s="308">
        <v>2.5</v>
      </c>
      <c r="R13" s="309"/>
      <c r="S13" s="1007"/>
      <c r="T13" s="1014"/>
      <c r="U13" s="1007"/>
      <c r="V13" s="1001"/>
      <c r="W13" s="1003"/>
      <c r="X13" s="1004"/>
      <c r="Y13" s="1004"/>
      <c r="Z13" s="1006"/>
      <c r="AA13" s="1007"/>
      <c r="AB13" s="1014"/>
      <c r="AC13" s="1007"/>
      <c r="AD13" s="1022"/>
      <c r="AE13" s="1003"/>
      <c r="AF13" s="1004"/>
      <c r="AG13" s="1003"/>
      <c r="AH13" s="1026"/>
      <c r="AI13" s="1003"/>
      <c r="AJ13" s="1028"/>
      <c r="AK13" s="235" t="s">
        <v>194</v>
      </c>
      <c r="AL13" s="302">
        <v>9630</v>
      </c>
      <c r="AM13" s="1007"/>
      <c r="AN13" s="311">
        <v>90</v>
      </c>
      <c r="AO13" s="312" t="s">
        <v>315</v>
      </c>
      <c r="AP13" s="305" t="s">
        <v>368</v>
      </c>
      <c r="AQ13" s="313" t="s">
        <v>194</v>
      </c>
      <c r="AR13" s="310" t="s">
        <v>372</v>
      </c>
      <c r="AS13" s="313" t="s">
        <v>194</v>
      </c>
      <c r="AT13" s="314">
        <v>2.6</v>
      </c>
      <c r="AU13" s="315"/>
      <c r="AV13" s="283"/>
      <c r="AY13" s="335"/>
      <c r="BF13" s="321" t="s">
        <v>195</v>
      </c>
      <c r="BG13" s="322">
        <v>67400</v>
      </c>
      <c r="BH13" s="321" t="s">
        <v>194</v>
      </c>
      <c r="BI13" s="285">
        <v>670</v>
      </c>
      <c r="BJ13" s="286" t="s">
        <v>315</v>
      </c>
      <c r="BK13" s="287" t="s">
        <v>368</v>
      </c>
      <c r="BL13" s="286" t="s">
        <v>194</v>
      </c>
      <c r="BM13" s="288" t="s">
        <v>372</v>
      </c>
      <c r="BN13" s="286" t="s">
        <v>194</v>
      </c>
      <c r="BO13" s="289">
        <v>2.2999999999999998</v>
      </c>
      <c r="BP13" s="247" t="s">
        <v>194</v>
      </c>
      <c r="BQ13" s="322">
        <v>57770</v>
      </c>
      <c r="BR13" s="247" t="s">
        <v>195</v>
      </c>
      <c r="BS13" s="285">
        <v>570</v>
      </c>
      <c r="BT13" s="286" t="s">
        <v>315</v>
      </c>
      <c r="BU13" s="287" t="s">
        <v>368</v>
      </c>
      <c r="BV13" s="286" t="s">
        <v>194</v>
      </c>
      <c r="BW13" s="288" t="s">
        <v>372</v>
      </c>
      <c r="BX13" s="286" t="s">
        <v>194</v>
      </c>
      <c r="BY13" s="289">
        <v>2.2000000000000002</v>
      </c>
      <c r="BZ13" s="1030"/>
      <c r="CA13" s="1032"/>
      <c r="CB13" s="1007"/>
      <c r="CC13" s="1022"/>
      <c r="CD13" s="1004"/>
      <c r="CE13" s="1004"/>
      <c r="CF13" s="1024"/>
      <c r="CG13" s="1026"/>
      <c r="CH13" s="1024"/>
      <c r="CI13" s="1028"/>
      <c r="CJ13" s="1007"/>
      <c r="CK13" s="323">
        <v>28880</v>
      </c>
      <c r="CL13" s="1007"/>
      <c r="CM13" s="1050"/>
      <c r="CN13" s="1046"/>
      <c r="CO13" s="1051"/>
      <c r="CP13" s="1046"/>
      <c r="CQ13" s="1047"/>
      <c r="CR13" s="1046"/>
      <c r="CS13" s="1048"/>
      <c r="CT13" s="1049"/>
      <c r="CU13" s="1007"/>
      <c r="CV13" s="1014"/>
      <c r="CW13" s="1007"/>
      <c r="CX13" s="1022"/>
      <c r="CY13" s="1004"/>
      <c r="CZ13" s="1004"/>
      <c r="DA13" s="1024"/>
      <c r="DB13" s="1026"/>
      <c r="DC13" s="1024"/>
      <c r="DD13" s="1028"/>
      <c r="DE13" s="1007"/>
      <c r="DF13" s="324" t="s">
        <v>291</v>
      </c>
      <c r="DG13" s="1007"/>
      <c r="DH13" s="324" t="s">
        <v>408</v>
      </c>
      <c r="DI13" s="1007"/>
      <c r="DJ13" s="325">
        <v>52.4</v>
      </c>
      <c r="DK13" s="1007"/>
      <c r="DL13" s="324" t="s">
        <v>291</v>
      </c>
      <c r="DM13" s="1007"/>
      <c r="DN13" s="324" t="s">
        <v>408</v>
      </c>
      <c r="DO13" s="1007"/>
      <c r="DP13" s="325">
        <v>58.3</v>
      </c>
      <c r="DQ13" s="1020"/>
      <c r="DR13" s="326">
        <v>20750</v>
      </c>
      <c r="DS13" s="969"/>
      <c r="DT13" s="202"/>
      <c r="DU13" s="298"/>
      <c r="DV13" s="298"/>
      <c r="DW13" s="203"/>
      <c r="DX13" s="969"/>
      <c r="DY13" s="202"/>
      <c r="DZ13" s="298"/>
      <c r="EA13" s="298"/>
      <c r="EB13" s="334"/>
      <c r="EC13" s="337"/>
      <c r="ED13" s="1015"/>
      <c r="EE13" s="327" t="s">
        <v>307</v>
      </c>
      <c r="EF13" s="1007"/>
      <c r="EG13" s="1017"/>
      <c r="EH13" s="1024"/>
      <c r="EI13" s="1034"/>
      <c r="EJ13" s="1003"/>
      <c r="EK13" s="1004"/>
      <c r="EL13" s="1003"/>
      <c r="EM13" s="1026"/>
      <c r="EN13" s="1003"/>
      <c r="EO13" s="1036"/>
      <c r="EP13" s="1038"/>
      <c r="EQ13" s="1007"/>
      <c r="ER13" s="1017">
        <v>280</v>
      </c>
      <c r="ES13" s="1024"/>
      <c r="ET13" s="1034"/>
      <c r="EU13" s="1003"/>
      <c r="EV13" s="1004"/>
      <c r="EW13" s="1003"/>
      <c r="EX13" s="1026"/>
      <c r="EY13" s="1003"/>
      <c r="EZ13" s="1036"/>
      <c r="FA13" s="1040"/>
      <c r="FB13" s="1042"/>
      <c r="FC13" s="1007"/>
      <c r="FD13" s="328">
        <v>220</v>
      </c>
      <c r="FE13" s="213"/>
      <c r="FF13" s="1044"/>
    </row>
    <row r="14" spans="1:162" s="224" customFormat="1" ht="38.450000000000003" customHeight="1">
      <c r="A14" s="50" t="s">
        <v>292</v>
      </c>
      <c r="B14" s="969"/>
      <c r="C14" s="1054" t="s">
        <v>383</v>
      </c>
      <c r="D14" s="1056" t="s">
        <v>284</v>
      </c>
      <c r="E14" s="336" t="s">
        <v>31</v>
      </c>
      <c r="F14" s="329"/>
      <c r="G14" s="267">
        <v>61130</v>
      </c>
      <c r="H14" s="268">
        <v>70760</v>
      </c>
      <c r="I14" s="235" t="s">
        <v>194</v>
      </c>
      <c r="J14" s="269">
        <v>590</v>
      </c>
      <c r="K14" s="270">
        <v>680</v>
      </c>
      <c r="L14" s="271" t="s">
        <v>315</v>
      </c>
      <c r="M14" s="272" t="s">
        <v>368</v>
      </c>
      <c r="N14" s="273" t="s">
        <v>194</v>
      </c>
      <c r="O14" s="274" t="s">
        <v>369</v>
      </c>
      <c r="P14" s="273" t="s">
        <v>194</v>
      </c>
      <c r="Q14" s="275">
        <v>2.4</v>
      </c>
      <c r="R14" s="276">
        <v>2.5</v>
      </c>
      <c r="S14" s="1007" t="s">
        <v>194</v>
      </c>
      <c r="T14" s="1013">
        <v>3530</v>
      </c>
      <c r="U14" s="1007" t="s">
        <v>194</v>
      </c>
      <c r="V14" s="1000">
        <v>30</v>
      </c>
      <c r="W14" s="1002" t="s">
        <v>370</v>
      </c>
      <c r="X14" s="987" t="s">
        <v>368</v>
      </c>
      <c r="Y14" s="987" t="s">
        <v>194</v>
      </c>
      <c r="Z14" s="1005" t="s">
        <v>371</v>
      </c>
      <c r="AA14" s="1007" t="s">
        <v>194</v>
      </c>
      <c r="AB14" s="1013">
        <v>23110</v>
      </c>
      <c r="AC14" s="1007" t="s">
        <v>195</v>
      </c>
      <c r="AD14" s="1021">
        <v>230</v>
      </c>
      <c r="AE14" s="1002" t="s">
        <v>315</v>
      </c>
      <c r="AF14" s="987" t="s">
        <v>368</v>
      </c>
      <c r="AG14" s="1002" t="s">
        <v>194</v>
      </c>
      <c r="AH14" s="1025" t="s">
        <v>372</v>
      </c>
      <c r="AI14" s="1002" t="s">
        <v>194</v>
      </c>
      <c r="AJ14" s="1027">
        <v>2.2000000000000002</v>
      </c>
      <c r="AK14" s="235" t="s">
        <v>194</v>
      </c>
      <c r="AL14" s="277">
        <v>9630</v>
      </c>
      <c r="AM14" s="1007" t="s">
        <v>194</v>
      </c>
      <c r="AN14" s="278">
        <v>90</v>
      </c>
      <c r="AO14" s="279" t="s">
        <v>370</v>
      </c>
      <c r="AP14" s="272" t="s">
        <v>368</v>
      </c>
      <c r="AQ14" s="280" t="s">
        <v>194</v>
      </c>
      <c r="AR14" s="274" t="s">
        <v>372</v>
      </c>
      <c r="AS14" s="280" t="s">
        <v>194</v>
      </c>
      <c r="AT14" s="281">
        <v>2.6</v>
      </c>
      <c r="AU14" s="282" t="s">
        <v>373</v>
      </c>
      <c r="AV14" s="283" t="s">
        <v>194</v>
      </c>
      <c r="AW14" s="284">
        <v>3850</v>
      </c>
      <c r="AX14" s="221" t="s">
        <v>195</v>
      </c>
      <c r="AY14" s="285">
        <v>30</v>
      </c>
      <c r="AZ14" s="286" t="s">
        <v>315</v>
      </c>
      <c r="BA14" s="287" t="s">
        <v>368</v>
      </c>
      <c r="BB14" s="286" t="s">
        <v>194</v>
      </c>
      <c r="BC14" s="288" t="s">
        <v>372</v>
      </c>
      <c r="BD14" s="286" t="s">
        <v>194</v>
      </c>
      <c r="BE14" s="289">
        <v>3.9</v>
      </c>
      <c r="BF14" s="283"/>
      <c r="BG14" s="290"/>
      <c r="BH14" s="321"/>
      <c r="BI14" s="330"/>
      <c r="BJ14" s="330"/>
      <c r="BK14" s="330"/>
      <c r="BL14" s="330"/>
      <c r="BM14" s="330"/>
      <c r="BN14" s="330"/>
      <c r="BO14" s="330"/>
      <c r="BP14" s="321"/>
      <c r="BQ14" s="290" t="s">
        <v>285</v>
      </c>
      <c r="BR14" s="321"/>
      <c r="BS14" s="331"/>
      <c r="BT14" s="330"/>
      <c r="BU14" s="330"/>
      <c r="BV14" s="330"/>
      <c r="BW14" s="330"/>
      <c r="BX14" s="330"/>
      <c r="BY14" s="330"/>
      <c r="BZ14" s="1029" t="s">
        <v>194</v>
      </c>
      <c r="CA14" s="1031">
        <v>3600</v>
      </c>
      <c r="CB14" s="1007" t="s">
        <v>194</v>
      </c>
      <c r="CC14" s="1021">
        <v>30</v>
      </c>
      <c r="CD14" s="987" t="s">
        <v>315</v>
      </c>
      <c r="CE14" s="987" t="s">
        <v>368</v>
      </c>
      <c r="CF14" s="1023" t="s">
        <v>194</v>
      </c>
      <c r="CG14" s="1025" t="s">
        <v>372</v>
      </c>
      <c r="CH14" s="1023" t="s">
        <v>194</v>
      </c>
      <c r="CI14" s="1027">
        <v>10.9</v>
      </c>
      <c r="CJ14" s="1007"/>
      <c r="CK14" s="332" t="s">
        <v>384</v>
      </c>
      <c r="CL14" s="1007" t="s">
        <v>195</v>
      </c>
      <c r="CM14" s="1050">
        <v>230</v>
      </c>
      <c r="CN14" s="1046" t="s">
        <v>315</v>
      </c>
      <c r="CO14" s="1051" t="s">
        <v>368</v>
      </c>
      <c r="CP14" s="1046" t="s">
        <v>194</v>
      </c>
      <c r="CQ14" s="1047" t="s">
        <v>372</v>
      </c>
      <c r="CR14" s="1046" t="s">
        <v>194</v>
      </c>
      <c r="CS14" s="1048">
        <v>2.2000000000000002</v>
      </c>
      <c r="CT14" s="1049" t="s">
        <v>375</v>
      </c>
      <c r="CU14" s="1007" t="s">
        <v>195</v>
      </c>
      <c r="CV14" s="1013">
        <v>2600</v>
      </c>
      <c r="CW14" s="1007" t="s">
        <v>194</v>
      </c>
      <c r="CX14" s="1021">
        <v>20</v>
      </c>
      <c r="CY14" s="987" t="s">
        <v>315</v>
      </c>
      <c r="CZ14" s="987" t="s">
        <v>368</v>
      </c>
      <c r="DA14" s="1023" t="s">
        <v>194</v>
      </c>
      <c r="DB14" s="1025" t="s">
        <v>372</v>
      </c>
      <c r="DC14" s="1023" t="s">
        <v>194</v>
      </c>
      <c r="DD14" s="1027">
        <v>16.3</v>
      </c>
      <c r="DE14" s="1007" t="s">
        <v>195</v>
      </c>
      <c r="DF14" s="293">
        <v>1700</v>
      </c>
      <c r="DG14" s="1007" t="s">
        <v>194</v>
      </c>
      <c r="DH14" s="293">
        <v>10</v>
      </c>
      <c r="DI14" s="1007" t="s">
        <v>195</v>
      </c>
      <c r="DJ14" s="294">
        <v>10</v>
      </c>
      <c r="DK14" s="1007" t="s">
        <v>194</v>
      </c>
      <c r="DL14" s="293">
        <v>300</v>
      </c>
      <c r="DM14" s="1007" t="s">
        <v>194</v>
      </c>
      <c r="DN14" s="293">
        <v>3</v>
      </c>
      <c r="DO14" s="1007" t="s">
        <v>195</v>
      </c>
      <c r="DP14" s="294">
        <v>3</v>
      </c>
      <c r="DQ14" s="1020"/>
      <c r="DR14" s="333" t="s">
        <v>384</v>
      </c>
      <c r="DS14" s="969"/>
      <c r="DT14" s="1052" t="s">
        <v>393</v>
      </c>
      <c r="DU14" s="298" t="s">
        <v>170</v>
      </c>
      <c r="DV14" s="298"/>
      <c r="DW14" s="203"/>
      <c r="DX14" s="969"/>
      <c r="DY14" s="1052" t="s">
        <v>393</v>
      </c>
      <c r="DZ14" s="298" t="s">
        <v>170</v>
      </c>
      <c r="EA14" s="298"/>
      <c r="EB14" s="334"/>
      <c r="EC14" s="1018"/>
      <c r="ED14" s="1015" t="s">
        <v>197</v>
      </c>
      <c r="EE14" s="296">
        <v>245</v>
      </c>
      <c r="EF14" s="1007" t="s">
        <v>199</v>
      </c>
      <c r="EG14" s="1016">
        <v>4670</v>
      </c>
      <c r="EH14" s="1023" t="s">
        <v>194</v>
      </c>
      <c r="EI14" s="1033">
        <v>40</v>
      </c>
      <c r="EJ14" s="1002" t="s">
        <v>315</v>
      </c>
      <c r="EK14" s="987" t="s">
        <v>368</v>
      </c>
      <c r="EL14" s="1002" t="s">
        <v>194</v>
      </c>
      <c r="EM14" s="1025" t="s">
        <v>372</v>
      </c>
      <c r="EN14" s="1002" t="s">
        <v>194</v>
      </c>
      <c r="EO14" s="1035">
        <v>9.3000000000000007</v>
      </c>
      <c r="EP14" s="1037" t="s">
        <v>373</v>
      </c>
      <c r="EQ14" s="1007" t="s">
        <v>199</v>
      </c>
      <c r="ER14" s="1016">
        <v>23110</v>
      </c>
      <c r="ES14" s="1023" t="s">
        <v>194</v>
      </c>
      <c r="ET14" s="1033">
        <v>230</v>
      </c>
      <c r="EU14" s="1002" t="s">
        <v>315</v>
      </c>
      <c r="EV14" s="987" t="s">
        <v>368</v>
      </c>
      <c r="EW14" s="1002" t="s">
        <v>194</v>
      </c>
      <c r="EX14" s="1025" t="s">
        <v>372</v>
      </c>
      <c r="EY14" s="1002" t="s">
        <v>194</v>
      </c>
      <c r="EZ14" s="1035">
        <v>2.4</v>
      </c>
      <c r="FA14" s="1039" t="s">
        <v>373</v>
      </c>
      <c r="FB14" s="1041" t="s">
        <v>377</v>
      </c>
      <c r="FC14" s="1007" t="s">
        <v>199</v>
      </c>
      <c r="FD14" s="297">
        <v>18130</v>
      </c>
      <c r="FE14" s="213"/>
      <c r="FF14" s="1044"/>
    </row>
    <row r="15" spans="1:162" s="224" customFormat="1" ht="38.450000000000003" customHeight="1">
      <c r="A15" s="50" t="s">
        <v>293</v>
      </c>
      <c r="B15" s="969"/>
      <c r="C15" s="1055"/>
      <c r="D15" s="1057"/>
      <c r="E15" s="338" t="s">
        <v>11</v>
      </c>
      <c r="F15" s="329"/>
      <c r="G15" s="300">
        <v>70760</v>
      </c>
      <c r="H15" s="301"/>
      <c r="I15" s="235" t="s">
        <v>194</v>
      </c>
      <c r="J15" s="302">
        <v>680</v>
      </c>
      <c r="K15" s="303"/>
      <c r="L15" s="304" t="s">
        <v>315</v>
      </c>
      <c r="M15" s="305" t="s">
        <v>368</v>
      </c>
      <c r="N15" s="306" t="s">
        <v>194</v>
      </c>
      <c r="O15" s="307" t="s">
        <v>372</v>
      </c>
      <c r="P15" s="306" t="s">
        <v>194</v>
      </c>
      <c r="Q15" s="308">
        <v>2.5</v>
      </c>
      <c r="R15" s="309"/>
      <c r="S15" s="1007"/>
      <c r="T15" s="1014"/>
      <c r="U15" s="1007"/>
      <c r="V15" s="1001"/>
      <c r="W15" s="1003"/>
      <c r="X15" s="1004"/>
      <c r="Y15" s="1004"/>
      <c r="Z15" s="1006"/>
      <c r="AA15" s="1007"/>
      <c r="AB15" s="1014"/>
      <c r="AC15" s="1007"/>
      <c r="AD15" s="1022"/>
      <c r="AE15" s="1003"/>
      <c r="AF15" s="1004"/>
      <c r="AG15" s="1003"/>
      <c r="AH15" s="1026"/>
      <c r="AI15" s="1003"/>
      <c r="AJ15" s="1028"/>
      <c r="AK15" s="235" t="s">
        <v>194</v>
      </c>
      <c r="AL15" s="302">
        <v>9630</v>
      </c>
      <c r="AM15" s="1007"/>
      <c r="AN15" s="311">
        <v>90</v>
      </c>
      <c r="AO15" s="312" t="s">
        <v>315</v>
      </c>
      <c r="AP15" s="305" t="s">
        <v>368</v>
      </c>
      <c r="AQ15" s="313" t="s">
        <v>194</v>
      </c>
      <c r="AR15" s="310" t="s">
        <v>372</v>
      </c>
      <c r="AS15" s="313" t="s">
        <v>194</v>
      </c>
      <c r="AT15" s="314">
        <v>2.6</v>
      </c>
      <c r="AU15" s="315"/>
      <c r="AV15" s="283"/>
      <c r="AY15" s="335"/>
      <c r="BF15" s="321" t="s">
        <v>195</v>
      </c>
      <c r="BG15" s="322">
        <v>67400</v>
      </c>
      <c r="BH15" s="321" t="s">
        <v>194</v>
      </c>
      <c r="BI15" s="285">
        <v>670</v>
      </c>
      <c r="BJ15" s="286" t="s">
        <v>315</v>
      </c>
      <c r="BK15" s="287" t="s">
        <v>368</v>
      </c>
      <c r="BL15" s="286" t="s">
        <v>194</v>
      </c>
      <c r="BM15" s="288" t="s">
        <v>372</v>
      </c>
      <c r="BN15" s="286" t="s">
        <v>194</v>
      </c>
      <c r="BO15" s="289">
        <v>2.2999999999999998</v>
      </c>
      <c r="BP15" s="247" t="s">
        <v>194</v>
      </c>
      <c r="BQ15" s="322">
        <v>57770</v>
      </c>
      <c r="BR15" s="247" t="s">
        <v>195</v>
      </c>
      <c r="BS15" s="285">
        <v>570</v>
      </c>
      <c r="BT15" s="286" t="s">
        <v>315</v>
      </c>
      <c r="BU15" s="287" t="s">
        <v>368</v>
      </c>
      <c r="BV15" s="286" t="s">
        <v>194</v>
      </c>
      <c r="BW15" s="288" t="s">
        <v>372</v>
      </c>
      <c r="BX15" s="286" t="s">
        <v>194</v>
      </c>
      <c r="BY15" s="289">
        <v>2.2000000000000002</v>
      </c>
      <c r="BZ15" s="1030"/>
      <c r="CA15" s="1032"/>
      <c r="CB15" s="1007"/>
      <c r="CC15" s="1022"/>
      <c r="CD15" s="1004"/>
      <c r="CE15" s="1004"/>
      <c r="CF15" s="1024"/>
      <c r="CG15" s="1026"/>
      <c r="CH15" s="1024"/>
      <c r="CI15" s="1028"/>
      <c r="CJ15" s="1007"/>
      <c r="CK15" s="323">
        <v>23110</v>
      </c>
      <c r="CL15" s="1007"/>
      <c r="CM15" s="1050"/>
      <c r="CN15" s="1046"/>
      <c r="CO15" s="1051"/>
      <c r="CP15" s="1046"/>
      <c r="CQ15" s="1047"/>
      <c r="CR15" s="1046"/>
      <c r="CS15" s="1048"/>
      <c r="CT15" s="1049"/>
      <c r="CU15" s="1007"/>
      <c r="CV15" s="1014"/>
      <c r="CW15" s="1007"/>
      <c r="CX15" s="1022"/>
      <c r="CY15" s="1004"/>
      <c r="CZ15" s="1004"/>
      <c r="DA15" s="1024"/>
      <c r="DB15" s="1026"/>
      <c r="DC15" s="1024"/>
      <c r="DD15" s="1028"/>
      <c r="DE15" s="1007"/>
      <c r="DF15" s="324" t="s">
        <v>291</v>
      </c>
      <c r="DG15" s="1007"/>
      <c r="DH15" s="324" t="s">
        <v>408</v>
      </c>
      <c r="DI15" s="1007"/>
      <c r="DJ15" s="325">
        <v>83.9</v>
      </c>
      <c r="DK15" s="1007"/>
      <c r="DL15" s="324" t="s">
        <v>291</v>
      </c>
      <c r="DM15" s="1007"/>
      <c r="DN15" s="324" t="s">
        <v>408</v>
      </c>
      <c r="DO15" s="1007"/>
      <c r="DP15" s="325">
        <v>46.6</v>
      </c>
      <c r="DQ15" s="1020"/>
      <c r="DR15" s="326">
        <v>16800</v>
      </c>
      <c r="DS15" s="969"/>
      <c r="DT15" s="1053"/>
      <c r="DU15" s="298" t="s">
        <v>171</v>
      </c>
      <c r="DV15" s="298"/>
      <c r="DW15" s="203"/>
      <c r="DX15" s="969"/>
      <c r="DY15" s="1053"/>
      <c r="DZ15" s="298" t="s">
        <v>171</v>
      </c>
      <c r="EA15" s="298"/>
      <c r="EB15" s="334"/>
      <c r="EC15" s="1019"/>
      <c r="ED15" s="1015"/>
      <c r="EE15" s="327" t="s">
        <v>307</v>
      </c>
      <c r="EF15" s="1007"/>
      <c r="EG15" s="1017"/>
      <c r="EH15" s="1024"/>
      <c r="EI15" s="1034"/>
      <c r="EJ15" s="1003"/>
      <c r="EK15" s="1004"/>
      <c r="EL15" s="1003"/>
      <c r="EM15" s="1026"/>
      <c r="EN15" s="1003"/>
      <c r="EO15" s="1036"/>
      <c r="EP15" s="1038"/>
      <c r="EQ15" s="1007"/>
      <c r="ER15" s="1017">
        <v>230</v>
      </c>
      <c r="ES15" s="1024"/>
      <c r="ET15" s="1034"/>
      <c r="EU15" s="1003"/>
      <c r="EV15" s="1004"/>
      <c r="EW15" s="1003"/>
      <c r="EX15" s="1026"/>
      <c r="EY15" s="1003"/>
      <c r="EZ15" s="1036"/>
      <c r="FA15" s="1040"/>
      <c r="FB15" s="1042"/>
      <c r="FC15" s="1007"/>
      <c r="FD15" s="328">
        <v>180</v>
      </c>
      <c r="FE15" s="213"/>
      <c r="FF15" s="1044"/>
    </row>
    <row r="16" spans="1:162" s="224" customFormat="1" ht="38.450000000000003" customHeight="1">
      <c r="A16" s="74" t="s">
        <v>452</v>
      </c>
      <c r="B16" s="969"/>
      <c r="C16" s="1054" t="s">
        <v>387</v>
      </c>
      <c r="D16" s="1056" t="s">
        <v>284</v>
      </c>
      <c r="E16" s="336" t="s">
        <v>31</v>
      </c>
      <c r="F16" s="329"/>
      <c r="G16" s="267">
        <v>51710</v>
      </c>
      <c r="H16" s="268">
        <v>61340</v>
      </c>
      <c r="I16" s="235" t="s">
        <v>194</v>
      </c>
      <c r="J16" s="269">
        <v>490</v>
      </c>
      <c r="K16" s="270">
        <v>590</v>
      </c>
      <c r="L16" s="271" t="s">
        <v>315</v>
      </c>
      <c r="M16" s="272" t="s">
        <v>368</v>
      </c>
      <c r="N16" s="273" t="s">
        <v>194</v>
      </c>
      <c r="O16" s="274" t="s">
        <v>369</v>
      </c>
      <c r="P16" s="273" t="s">
        <v>194</v>
      </c>
      <c r="Q16" s="275">
        <v>2.5</v>
      </c>
      <c r="R16" s="276">
        <v>2.4</v>
      </c>
      <c r="S16" s="1007" t="s">
        <v>194</v>
      </c>
      <c r="T16" s="1013">
        <v>2940</v>
      </c>
      <c r="U16" s="1007" t="s">
        <v>194</v>
      </c>
      <c r="V16" s="1000">
        <v>20</v>
      </c>
      <c r="W16" s="1002" t="s">
        <v>370</v>
      </c>
      <c r="X16" s="987" t="s">
        <v>368</v>
      </c>
      <c r="Y16" s="987" t="s">
        <v>194</v>
      </c>
      <c r="Z16" s="1005" t="s">
        <v>371</v>
      </c>
      <c r="AA16" s="1007" t="s">
        <v>194</v>
      </c>
      <c r="AB16" s="1013">
        <v>19250</v>
      </c>
      <c r="AC16" s="1007" t="s">
        <v>195</v>
      </c>
      <c r="AD16" s="1021">
        <v>190</v>
      </c>
      <c r="AE16" s="1002" t="s">
        <v>315</v>
      </c>
      <c r="AF16" s="987" t="s">
        <v>368</v>
      </c>
      <c r="AG16" s="1002" t="s">
        <v>194</v>
      </c>
      <c r="AH16" s="1025" t="s">
        <v>372</v>
      </c>
      <c r="AI16" s="1002" t="s">
        <v>194</v>
      </c>
      <c r="AJ16" s="1027">
        <v>2.2000000000000002</v>
      </c>
      <c r="AK16" s="235" t="s">
        <v>194</v>
      </c>
      <c r="AL16" s="277">
        <v>9630</v>
      </c>
      <c r="AM16" s="1007" t="s">
        <v>194</v>
      </c>
      <c r="AN16" s="278">
        <v>90</v>
      </c>
      <c r="AO16" s="279" t="s">
        <v>370</v>
      </c>
      <c r="AP16" s="272" t="s">
        <v>368</v>
      </c>
      <c r="AQ16" s="280" t="s">
        <v>194</v>
      </c>
      <c r="AR16" s="274" t="s">
        <v>372</v>
      </c>
      <c r="AS16" s="280" t="s">
        <v>194</v>
      </c>
      <c r="AT16" s="281">
        <v>2.6</v>
      </c>
      <c r="AU16" s="282" t="s">
        <v>373</v>
      </c>
      <c r="AV16" s="283" t="s">
        <v>194</v>
      </c>
      <c r="AW16" s="284">
        <v>3850</v>
      </c>
      <c r="AX16" s="221" t="s">
        <v>195</v>
      </c>
      <c r="AY16" s="285">
        <v>30</v>
      </c>
      <c r="AZ16" s="286" t="s">
        <v>315</v>
      </c>
      <c r="BA16" s="287" t="s">
        <v>368</v>
      </c>
      <c r="BB16" s="286" t="s">
        <v>194</v>
      </c>
      <c r="BC16" s="288" t="s">
        <v>372</v>
      </c>
      <c r="BD16" s="286" t="s">
        <v>194</v>
      </c>
      <c r="BE16" s="289">
        <v>3.9</v>
      </c>
      <c r="BF16" s="283"/>
      <c r="BG16" s="290"/>
      <c r="BH16" s="321"/>
      <c r="BI16" s="330"/>
      <c r="BJ16" s="330"/>
      <c r="BK16" s="330"/>
      <c r="BL16" s="330"/>
      <c r="BM16" s="330"/>
      <c r="BN16" s="330"/>
      <c r="BO16" s="330"/>
      <c r="BP16" s="321"/>
      <c r="BQ16" s="290" t="s">
        <v>285</v>
      </c>
      <c r="BR16" s="321"/>
      <c r="BS16" s="331"/>
      <c r="BT16" s="330"/>
      <c r="BU16" s="330"/>
      <c r="BV16" s="330"/>
      <c r="BW16" s="330"/>
      <c r="BX16" s="330"/>
      <c r="BY16" s="330"/>
      <c r="BZ16" s="1029" t="s">
        <v>194</v>
      </c>
      <c r="CA16" s="1031">
        <v>3000</v>
      </c>
      <c r="CB16" s="1007" t="s">
        <v>194</v>
      </c>
      <c r="CC16" s="1021">
        <v>30</v>
      </c>
      <c r="CD16" s="987" t="s">
        <v>315</v>
      </c>
      <c r="CE16" s="987" t="s">
        <v>368</v>
      </c>
      <c r="CF16" s="1023" t="s">
        <v>194</v>
      </c>
      <c r="CG16" s="1025" t="s">
        <v>372</v>
      </c>
      <c r="CH16" s="1023" t="s">
        <v>194</v>
      </c>
      <c r="CI16" s="1027">
        <v>9.1</v>
      </c>
      <c r="CJ16" s="1007"/>
      <c r="CK16" s="332" t="s">
        <v>388</v>
      </c>
      <c r="CL16" s="1007" t="s">
        <v>195</v>
      </c>
      <c r="CM16" s="1050">
        <v>190</v>
      </c>
      <c r="CN16" s="1046" t="s">
        <v>315</v>
      </c>
      <c r="CO16" s="1051" t="s">
        <v>368</v>
      </c>
      <c r="CP16" s="1046" t="s">
        <v>194</v>
      </c>
      <c r="CQ16" s="1047" t="s">
        <v>372</v>
      </c>
      <c r="CR16" s="1046" t="s">
        <v>194</v>
      </c>
      <c r="CS16" s="1048">
        <v>2.2000000000000002</v>
      </c>
      <c r="CT16" s="1049" t="s">
        <v>375</v>
      </c>
      <c r="CU16" s="1007" t="s">
        <v>195</v>
      </c>
      <c r="CV16" s="1013">
        <v>2300</v>
      </c>
      <c r="CW16" s="1007" t="s">
        <v>194</v>
      </c>
      <c r="CX16" s="1021">
        <v>20</v>
      </c>
      <c r="CY16" s="987" t="s">
        <v>315</v>
      </c>
      <c r="CZ16" s="987" t="s">
        <v>368</v>
      </c>
      <c r="DA16" s="1023" t="s">
        <v>194</v>
      </c>
      <c r="DB16" s="1025" t="s">
        <v>372</v>
      </c>
      <c r="DC16" s="1023" t="s">
        <v>194</v>
      </c>
      <c r="DD16" s="1027">
        <v>13.6</v>
      </c>
      <c r="DE16" s="1007" t="s">
        <v>195</v>
      </c>
      <c r="DF16" s="293">
        <v>1420</v>
      </c>
      <c r="DG16" s="1007" t="s">
        <v>194</v>
      </c>
      <c r="DH16" s="293">
        <v>10</v>
      </c>
      <c r="DI16" s="1007" t="s">
        <v>195</v>
      </c>
      <c r="DJ16" s="294">
        <v>10</v>
      </c>
      <c r="DK16" s="1007" t="s">
        <v>194</v>
      </c>
      <c r="DL16" s="293">
        <v>250</v>
      </c>
      <c r="DM16" s="1007" t="s">
        <v>194</v>
      </c>
      <c r="DN16" s="293">
        <v>2</v>
      </c>
      <c r="DO16" s="1007" t="s">
        <v>195</v>
      </c>
      <c r="DP16" s="294">
        <v>2</v>
      </c>
      <c r="DQ16" s="1020"/>
      <c r="DR16" s="333" t="s">
        <v>388</v>
      </c>
      <c r="DS16" s="969"/>
      <c r="DT16" s="202"/>
      <c r="DU16" s="298"/>
      <c r="DV16" s="298"/>
      <c r="DW16" s="203"/>
      <c r="DX16" s="969"/>
      <c r="DY16" s="202"/>
      <c r="DZ16" s="298"/>
      <c r="EA16" s="298"/>
      <c r="EB16" s="334"/>
      <c r="EC16" s="337"/>
      <c r="ED16" s="1015" t="s">
        <v>197</v>
      </c>
      <c r="EE16" s="296">
        <v>245</v>
      </c>
      <c r="EF16" s="1007" t="s">
        <v>199</v>
      </c>
      <c r="EG16" s="1016">
        <v>3890</v>
      </c>
      <c r="EH16" s="1023" t="s">
        <v>194</v>
      </c>
      <c r="EI16" s="1033">
        <v>30</v>
      </c>
      <c r="EJ16" s="1002" t="s">
        <v>315</v>
      </c>
      <c r="EK16" s="987" t="s">
        <v>368</v>
      </c>
      <c r="EL16" s="1002" t="s">
        <v>194</v>
      </c>
      <c r="EM16" s="1025" t="s">
        <v>372</v>
      </c>
      <c r="EN16" s="1002" t="s">
        <v>194</v>
      </c>
      <c r="EO16" s="1035">
        <v>10.4</v>
      </c>
      <c r="EP16" s="1037" t="s">
        <v>373</v>
      </c>
      <c r="EQ16" s="1007" t="s">
        <v>199</v>
      </c>
      <c r="ER16" s="1016">
        <v>19250</v>
      </c>
      <c r="ES16" s="1023" t="s">
        <v>194</v>
      </c>
      <c r="ET16" s="1033">
        <v>190</v>
      </c>
      <c r="EU16" s="1002" t="s">
        <v>315</v>
      </c>
      <c r="EV16" s="987" t="s">
        <v>368</v>
      </c>
      <c r="EW16" s="1002" t="s">
        <v>194</v>
      </c>
      <c r="EX16" s="1025" t="s">
        <v>372</v>
      </c>
      <c r="EY16" s="1002" t="s">
        <v>194</v>
      </c>
      <c r="EZ16" s="1035">
        <v>2.5</v>
      </c>
      <c r="FA16" s="1039" t="s">
        <v>373</v>
      </c>
      <c r="FB16" s="1041" t="s">
        <v>377</v>
      </c>
      <c r="FC16" s="1007" t="s">
        <v>199</v>
      </c>
      <c r="FD16" s="297">
        <v>15110</v>
      </c>
      <c r="FE16" s="213"/>
      <c r="FF16" s="1044"/>
    </row>
    <row r="17" spans="1:162" s="224" customFormat="1" ht="38.450000000000003" customHeight="1">
      <c r="A17" s="74" t="s">
        <v>453</v>
      </c>
      <c r="B17" s="969"/>
      <c r="C17" s="1055"/>
      <c r="D17" s="1057"/>
      <c r="E17" s="338" t="s">
        <v>11</v>
      </c>
      <c r="F17" s="329"/>
      <c r="G17" s="300">
        <v>61340</v>
      </c>
      <c r="H17" s="301"/>
      <c r="I17" s="235" t="s">
        <v>194</v>
      </c>
      <c r="J17" s="302">
        <v>590</v>
      </c>
      <c r="K17" s="303"/>
      <c r="L17" s="304" t="s">
        <v>315</v>
      </c>
      <c r="M17" s="305" t="s">
        <v>368</v>
      </c>
      <c r="N17" s="306" t="s">
        <v>194</v>
      </c>
      <c r="O17" s="307" t="s">
        <v>372</v>
      </c>
      <c r="P17" s="306" t="s">
        <v>194</v>
      </c>
      <c r="Q17" s="308">
        <v>2.4</v>
      </c>
      <c r="R17" s="309"/>
      <c r="S17" s="1007"/>
      <c r="T17" s="1014"/>
      <c r="U17" s="1007"/>
      <c r="V17" s="1001"/>
      <c r="W17" s="1003"/>
      <c r="X17" s="1004"/>
      <c r="Y17" s="1004"/>
      <c r="Z17" s="1006"/>
      <c r="AA17" s="1007"/>
      <c r="AB17" s="1014"/>
      <c r="AC17" s="1007"/>
      <c r="AD17" s="1022"/>
      <c r="AE17" s="1003"/>
      <c r="AF17" s="1004"/>
      <c r="AG17" s="1003"/>
      <c r="AH17" s="1026"/>
      <c r="AI17" s="1003"/>
      <c r="AJ17" s="1028"/>
      <c r="AK17" s="235" t="s">
        <v>194</v>
      </c>
      <c r="AL17" s="302">
        <v>9630</v>
      </c>
      <c r="AM17" s="1007"/>
      <c r="AN17" s="311">
        <v>90</v>
      </c>
      <c r="AO17" s="312" t="s">
        <v>315</v>
      </c>
      <c r="AP17" s="305" t="s">
        <v>368</v>
      </c>
      <c r="AQ17" s="313" t="s">
        <v>194</v>
      </c>
      <c r="AR17" s="310" t="s">
        <v>372</v>
      </c>
      <c r="AS17" s="313" t="s">
        <v>194</v>
      </c>
      <c r="AT17" s="314">
        <v>2.6</v>
      </c>
      <c r="AU17" s="315"/>
      <c r="AV17" s="283"/>
      <c r="AY17" s="335"/>
      <c r="BF17" s="321" t="s">
        <v>195</v>
      </c>
      <c r="BG17" s="322">
        <v>67400</v>
      </c>
      <c r="BH17" s="321" t="s">
        <v>194</v>
      </c>
      <c r="BI17" s="285">
        <v>670</v>
      </c>
      <c r="BJ17" s="286" t="s">
        <v>315</v>
      </c>
      <c r="BK17" s="287" t="s">
        <v>368</v>
      </c>
      <c r="BL17" s="286" t="s">
        <v>194</v>
      </c>
      <c r="BM17" s="288" t="s">
        <v>372</v>
      </c>
      <c r="BN17" s="286" t="s">
        <v>194</v>
      </c>
      <c r="BO17" s="289">
        <v>2.2999999999999998</v>
      </c>
      <c r="BP17" s="247" t="s">
        <v>194</v>
      </c>
      <c r="BQ17" s="322">
        <v>57770</v>
      </c>
      <c r="BR17" s="247" t="s">
        <v>195</v>
      </c>
      <c r="BS17" s="285">
        <v>570</v>
      </c>
      <c r="BT17" s="286" t="s">
        <v>315</v>
      </c>
      <c r="BU17" s="287" t="s">
        <v>368</v>
      </c>
      <c r="BV17" s="286" t="s">
        <v>194</v>
      </c>
      <c r="BW17" s="288" t="s">
        <v>372</v>
      </c>
      <c r="BX17" s="286" t="s">
        <v>194</v>
      </c>
      <c r="BY17" s="289">
        <v>2.2000000000000002</v>
      </c>
      <c r="BZ17" s="1030"/>
      <c r="CA17" s="1032"/>
      <c r="CB17" s="1007"/>
      <c r="CC17" s="1022"/>
      <c r="CD17" s="1004"/>
      <c r="CE17" s="1004"/>
      <c r="CF17" s="1024"/>
      <c r="CG17" s="1026"/>
      <c r="CH17" s="1024"/>
      <c r="CI17" s="1028"/>
      <c r="CJ17" s="1007"/>
      <c r="CK17" s="323">
        <v>19250</v>
      </c>
      <c r="CL17" s="1007"/>
      <c r="CM17" s="1050"/>
      <c r="CN17" s="1046"/>
      <c r="CO17" s="1051"/>
      <c r="CP17" s="1046"/>
      <c r="CQ17" s="1047"/>
      <c r="CR17" s="1046"/>
      <c r="CS17" s="1048"/>
      <c r="CT17" s="1049"/>
      <c r="CU17" s="1007"/>
      <c r="CV17" s="1014"/>
      <c r="CW17" s="1007"/>
      <c r="CX17" s="1022"/>
      <c r="CY17" s="1004"/>
      <c r="CZ17" s="1004"/>
      <c r="DA17" s="1024"/>
      <c r="DB17" s="1026"/>
      <c r="DC17" s="1024"/>
      <c r="DD17" s="1028"/>
      <c r="DE17" s="1007"/>
      <c r="DF17" s="324" t="s">
        <v>291</v>
      </c>
      <c r="DG17" s="1007"/>
      <c r="DH17" s="324" t="s">
        <v>408</v>
      </c>
      <c r="DI17" s="1007"/>
      <c r="DJ17" s="325">
        <v>69.900000000000006</v>
      </c>
      <c r="DK17" s="1007"/>
      <c r="DL17" s="324" t="s">
        <v>291</v>
      </c>
      <c r="DM17" s="1007"/>
      <c r="DN17" s="324" t="s">
        <v>408</v>
      </c>
      <c r="DO17" s="1007"/>
      <c r="DP17" s="325">
        <v>58.3</v>
      </c>
      <c r="DQ17" s="1020"/>
      <c r="DR17" s="326">
        <v>14160</v>
      </c>
      <c r="DS17" s="969"/>
      <c r="DT17" s="202"/>
      <c r="DU17" s="298"/>
      <c r="DV17" s="298"/>
      <c r="DW17" s="203"/>
      <c r="DX17" s="969"/>
      <c r="DY17" s="202"/>
      <c r="DZ17" s="298"/>
      <c r="EA17" s="298"/>
      <c r="EB17" s="334"/>
      <c r="EC17" s="337"/>
      <c r="ED17" s="1015"/>
      <c r="EE17" s="327" t="s">
        <v>307</v>
      </c>
      <c r="EF17" s="1007"/>
      <c r="EG17" s="1017"/>
      <c r="EH17" s="1024"/>
      <c r="EI17" s="1034"/>
      <c r="EJ17" s="1003"/>
      <c r="EK17" s="1004"/>
      <c r="EL17" s="1003"/>
      <c r="EM17" s="1026"/>
      <c r="EN17" s="1003"/>
      <c r="EO17" s="1036"/>
      <c r="EP17" s="1038"/>
      <c r="EQ17" s="1007"/>
      <c r="ER17" s="1017">
        <v>190</v>
      </c>
      <c r="ES17" s="1024"/>
      <c r="ET17" s="1034"/>
      <c r="EU17" s="1003"/>
      <c r="EV17" s="1004"/>
      <c r="EW17" s="1003"/>
      <c r="EX17" s="1026"/>
      <c r="EY17" s="1003"/>
      <c r="EZ17" s="1036"/>
      <c r="FA17" s="1040"/>
      <c r="FB17" s="1042"/>
      <c r="FC17" s="1007"/>
      <c r="FD17" s="328">
        <v>150</v>
      </c>
      <c r="FE17" s="213"/>
      <c r="FF17" s="1044"/>
    </row>
    <row r="18" spans="1:162" s="224" customFormat="1" ht="38.450000000000003" customHeight="1">
      <c r="A18" s="74" t="s">
        <v>454</v>
      </c>
      <c r="B18" s="969"/>
      <c r="C18" s="1054" t="s">
        <v>390</v>
      </c>
      <c r="D18" s="1056" t="s">
        <v>284</v>
      </c>
      <c r="E18" s="336" t="s">
        <v>31</v>
      </c>
      <c r="F18" s="329"/>
      <c r="G18" s="267">
        <v>47770</v>
      </c>
      <c r="H18" s="268">
        <v>57400</v>
      </c>
      <c r="I18" s="235" t="s">
        <v>194</v>
      </c>
      <c r="J18" s="269">
        <v>450</v>
      </c>
      <c r="K18" s="270">
        <v>550</v>
      </c>
      <c r="L18" s="271" t="s">
        <v>315</v>
      </c>
      <c r="M18" s="272" t="s">
        <v>368</v>
      </c>
      <c r="N18" s="273" t="s">
        <v>194</v>
      </c>
      <c r="O18" s="274" t="s">
        <v>369</v>
      </c>
      <c r="P18" s="273" t="s">
        <v>194</v>
      </c>
      <c r="Q18" s="275">
        <v>2.4</v>
      </c>
      <c r="R18" s="276">
        <v>2.4</v>
      </c>
      <c r="S18" s="1007" t="s">
        <v>194</v>
      </c>
      <c r="T18" s="1013">
        <v>2520</v>
      </c>
      <c r="U18" s="1007" t="s">
        <v>194</v>
      </c>
      <c r="V18" s="1000">
        <v>20</v>
      </c>
      <c r="W18" s="1002" t="s">
        <v>370</v>
      </c>
      <c r="X18" s="987" t="s">
        <v>368</v>
      </c>
      <c r="Y18" s="987" t="s">
        <v>194</v>
      </c>
      <c r="Z18" s="1005" t="s">
        <v>371</v>
      </c>
      <c r="AA18" s="1007" t="s">
        <v>194</v>
      </c>
      <c r="AB18" s="1013">
        <v>16500</v>
      </c>
      <c r="AC18" s="1007" t="s">
        <v>195</v>
      </c>
      <c r="AD18" s="1021">
        <v>160</v>
      </c>
      <c r="AE18" s="1002" t="s">
        <v>315</v>
      </c>
      <c r="AF18" s="987" t="s">
        <v>368</v>
      </c>
      <c r="AG18" s="1002" t="s">
        <v>194</v>
      </c>
      <c r="AH18" s="1025" t="s">
        <v>372</v>
      </c>
      <c r="AI18" s="1002" t="s">
        <v>194</v>
      </c>
      <c r="AJ18" s="1027">
        <v>2.2999999999999998</v>
      </c>
      <c r="AK18" s="235" t="s">
        <v>194</v>
      </c>
      <c r="AL18" s="277">
        <v>9630</v>
      </c>
      <c r="AM18" s="1007" t="s">
        <v>194</v>
      </c>
      <c r="AN18" s="278">
        <v>90</v>
      </c>
      <c r="AO18" s="279" t="s">
        <v>370</v>
      </c>
      <c r="AP18" s="272" t="s">
        <v>368</v>
      </c>
      <c r="AQ18" s="280" t="s">
        <v>194</v>
      </c>
      <c r="AR18" s="274" t="s">
        <v>372</v>
      </c>
      <c r="AS18" s="280" t="s">
        <v>194</v>
      </c>
      <c r="AT18" s="281">
        <v>2.6</v>
      </c>
      <c r="AU18" s="282" t="s">
        <v>373</v>
      </c>
      <c r="AV18" s="283" t="s">
        <v>194</v>
      </c>
      <c r="AW18" s="284">
        <v>3850</v>
      </c>
      <c r="AX18" s="221" t="s">
        <v>195</v>
      </c>
      <c r="AY18" s="285">
        <v>30</v>
      </c>
      <c r="AZ18" s="286" t="s">
        <v>315</v>
      </c>
      <c r="BA18" s="287" t="s">
        <v>368</v>
      </c>
      <c r="BB18" s="286" t="s">
        <v>194</v>
      </c>
      <c r="BC18" s="288" t="s">
        <v>372</v>
      </c>
      <c r="BD18" s="286" t="s">
        <v>194</v>
      </c>
      <c r="BE18" s="289">
        <v>3.9</v>
      </c>
      <c r="BF18" s="283"/>
      <c r="BG18" s="290"/>
      <c r="BH18" s="321"/>
      <c r="BI18" s="330"/>
      <c r="BJ18" s="330"/>
      <c r="BK18" s="330"/>
      <c r="BL18" s="330"/>
      <c r="BM18" s="330"/>
      <c r="BN18" s="330"/>
      <c r="BO18" s="330"/>
      <c r="BP18" s="321"/>
      <c r="BQ18" s="290" t="s">
        <v>285</v>
      </c>
      <c r="BR18" s="321"/>
      <c r="BS18" s="331"/>
      <c r="BT18" s="330"/>
      <c r="BU18" s="330"/>
      <c r="BV18" s="330"/>
      <c r="BW18" s="330"/>
      <c r="BX18" s="330"/>
      <c r="BY18" s="330"/>
      <c r="BZ18" s="1029" t="s">
        <v>194</v>
      </c>
      <c r="CA18" s="1031">
        <v>2570</v>
      </c>
      <c r="CB18" s="1007" t="s">
        <v>194</v>
      </c>
      <c r="CC18" s="1021">
        <v>20</v>
      </c>
      <c r="CD18" s="987" t="s">
        <v>315</v>
      </c>
      <c r="CE18" s="987" t="s">
        <v>368</v>
      </c>
      <c r="CF18" s="1023" t="s">
        <v>194</v>
      </c>
      <c r="CG18" s="1025" t="s">
        <v>372</v>
      </c>
      <c r="CH18" s="1023" t="s">
        <v>194</v>
      </c>
      <c r="CI18" s="1027">
        <v>11.7</v>
      </c>
      <c r="CJ18" s="1007"/>
      <c r="CK18" s="332" t="s">
        <v>391</v>
      </c>
      <c r="CL18" s="1007" t="s">
        <v>195</v>
      </c>
      <c r="CM18" s="1050">
        <v>160</v>
      </c>
      <c r="CN18" s="1046" t="s">
        <v>315</v>
      </c>
      <c r="CO18" s="1051" t="s">
        <v>368</v>
      </c>
      <c r="CP18" s="1046" t="s">
        <v>194</v>
      </c>
      <c r="CQ18" s="1047" t="s">
        <v>372</v>
      </c>
      <c r="CR18" s="1046" t="s">
        <v>194</v>
      </c>
      <c r="CS18" s="1048">
        <v>2.2999999999999998</v>
      </c>
      <c r="CT18" s="1049" t="s">
        <v>375</v>
      </c>
      <c r="CU18" s="1007" t="s">
        <v>195</v>
      </c>
      <c r="CV18" s="1013">
        <v>2090</v>
      </c>
      <c r="CW18" s="1007" t="s">
        <v>194</v>
      </c>
      <c r="CX18" s="1021">
        <v>20</v>
      </c>
      <c r="CY18" s="987" t="s">
        <v>315</v>
      </c>
      <c r="CZ18" s="987" t="s">
        <v>368</v>
      </c>
      <c r="DA18" s="1023" t="s">
        <v>194</v>
      </c>
      <c r="DB18" s="1025" t="s">
        <v>372</v>
      </c>
      <c r="DC18" s="1023" t="s">
        <v>194</v>
      </c>
      <c r="DD18" s="1027">
        <v>11.7</v>
      </c>
      <c r="DE18" s="1007" t="s">
        <v>195</v>
      </c>
      <c r="DF18" s="293">
        <v>1220</v>
      </c>
      <c r="DG18" s="1007" t="s">
        <v>194</v>
      </c>
      <c r="DH18" s="293">
        <v>10</v>
      </c>
      <c r="DI18" s="1007" t="s">
        <v>195</v>
      </c>
      <c r="DJ18" s="294">
        <v>10</v>
      </c>
      <c r="DK18" s="1007" t="s">
        <v>194</v>
      </c>
      <c r="DL18" s="293">
        <v>210</v>
      </c>
      <c r="DM18" s="1007" t="s">
        <v>194</v>
      </c>
      <c r="DN18" s="293">
        <v>2</v>
      </c>
      <c r="DO18" s="1007" t="s">
        <v>195</v>
      </c>
      <c r="DP18" s="294">
        <v>2</v>
      </c>
      <c r="DQ18" s="1020"/>
      <c r="DR18" s="333" t="s">
        <v>391</v>
      </c>
      <c r="DS18" s="969"/>
      <c r="DT18" s="1052" t="s">
        <v>399</v>
      </c>
      <c r="DU18" s="298" t="s">
        <v>170</v>
      </c>
      <c r="DV18" s="298"/>
      <c r="DW18" s="203"/>
      <c r="DX18" s="969"/>
      <c r="DY18" s="1052" t="s">
        <v>399</v>
      </c>
      <c r="DZ18" s="298" t="s">
        <v>170</v>
      </c>
      <c r="EA18" s="298"/>
      <c r="EB18" s="334"/>
      <c r="EC18" s="1018"/>
      <c r="ED18" s="1015" t="s">
        <v>197</v>
      </c>
      <c r="EE18" s="296">
        <v>245</v>
      </c>
      <c r="EF18" s="1007" t="s">
        <v>199</v>
      </c>
      <c r="EG18" s="1016">
        <v>3330</v>
      </c>
      <c r="EH18" s="1023" t="s">
        <v>194</v>
      </c>
      <c r="EI18" s="1033">
        <v>30</v>
      </c>
      <c r="EJ18" s="1002" t="s">
        <v>315</v>
      </c>
      <c r="EK18" s="987" t="s">
        <v>368</v>
      </c>
      <c r="EL18" s="1002" t="s">
        <v>194</v>
      </c>
      <c r="EM18" s="1025" t="s">
        <v>372</v>
      </c>
      <c r="EN18" s="1002" t="s">
        <v>194</v>
      </c>
      <c r="EO18" s="1035">
        <v>8.9</v>
      </c>
      <c r="EP18" s="1037" t="s">
        <v>373</v>
      </c>
      <c r="EQ18" s="1007" t="s">
        <v>199</v>
      </c>
      <c r="ER18" s="1016">
        <v>16500</v>
      </c>
      <c r="ES18" s="1023" t="s">
        <v>194</v>
      </c>
      <c r="ET18" s="1033">
        <v>160</v>
      </c>
      <c r="EU18" s="1002" t="s">
        <v>315</v>
      </c>
      <c r="EV18" s="987" t="s">
        <v>368</v>
      </c>
      <c r="EW18" s="1002" t="s">
        <v>194</v>
      </c>
      <c r="EX18" s="1025" t="s">
        <v>372</v>
      </c>
      <c r="EY18" s="1002" t="s">
        <v>194</v>
      </c>
      <c r="EZ18" s="1035">
        <v>2.5</v>
      </c>
      <c r="FA18" s="1039" t="s">
        <v>373</v>
      </c>
      <c r="FB18" s="1041" t="s">
        <v>377</v>
      </c>
      <c r="FC18" s="1007" t="s">
        <v>199</v>
      </c>
      <c r="FD18" s="297">
        <v>12950</v>
      </c>
      <c r="FE18" s="213"/>
      <c r="FF18" s="1044"/>
    </row>
    <row r="19" spans="1:162" s="224" customFormat="1" ht="38.450000000000003" customHeight="1">
      <c r="A19" s="74" t="s">
        <v>455</v>
      </c>
      <c r="B19" s="969"/>
      <c r="C19" s="1055"/>
      <c r="D19" s="1057"/>
      <c r="E19" s="338" t="s">
        <v>11</v>
      </c>
      <c r="F19" s="329"/>
      <c r="G19" s="300">
        <v>57400</v>
      </c>
      <c r="H19" s="301"/>
      <c r="I19" s="235" t="s">
        <v>194</v>
      </c>
      <c r="J19" s="302">
        <v>550</v>
      </c>
      <c r="K19" s="303"/>
      <c r="L19" s="304" t="s">
        <v>315</v>
      </c>
      <c r="M19" s="305" t="s">
        <v>368</v>
      </c>
      <c r="N19" s="306" t="s">
        <v>194</v>
      </c>
      <c r="O19" s="307" t="s">
        <v>372</v>
      </c>
      <c r="P19" s="306" t="s">
        <v>194</v>
      </c>
      <c r="Q19" s="308">
        <v>2.4</v>
      </c>
      <c r="R19" s="309"/>
      <c r="S19" s="1007"/>
      <c r="T19" s="1014"/>
      <c r="U19" s="1007"/>
      <c r="V19" s="1001"/>
      <c r="W19" s="1003"/>
      <c r="X19" s="1004"/>
      <c r="Y19" s="1004"/>
      <c r="Z19" s="1006"/>
      <c r="AA19" s="1007"/>
      <c r="AB19" s="1014"/>
      <c r="AC19" s="1007"/>
      <c r="AD19" s="1022"/>
      <c r="AE19" s="1003"/>
      <c r="AF19" s="1004"/>
      <c r="AG19" s="1003"/>
      <c r="AH19" s="1026"/>
      <c r="AI19" s="1003"/>
      <c r="AJ19" s="1028"/>
      <c r="AK19" s="235" t="s">
        <v>194</v>
      </c>
      <c r="AL19" s="302">
        <v>9630</v>
      </c>
      <c r="AM19" s="1007"/>
      <c r="AN19" s="311">
        <v>90</v>
      </c>
      <c r="AO19" s="312" t="s">
        <v>315</v>
      </c>
      <c r="AP19" s="305" t="s">
        <v>368</v>
      </c>
      <c r="AQ19" s="313" t="s">
        <v>194</v>
      </c>
      <c r="AR19" s="310" t="s">
        <v>372</v>
      </c>
      <c r="AS19" s="313" t="s">
        <v>194</v>
      </c>
      <c r="AT19" s="314">
        <v>2.6</v>
      </c>
      <c r="AU19" s="315"/>
      <c r="AV19" s="283"/>
      <c r="AY19" s="335"/>
      <c r="BF19" s="321" t="s">
        <v>195</v>
      </c>
      <c r="BG19" s="322">
        <v>67400</v>
      </c>
      <c r="BH19" s="321" t="s">
        <v>194</v>
      </c>
      <c r="BI19" s="285">
        <v>670</v>
      </c>
      <c r="BJ19" s="286" t="s">
        <v>315</v>
      </c>
      <c r="BK19" s="287" t="s">
        <v>368</v>
      </c>
      <c r="BL19" s="286" t="s">
        <v>194</v>
      </c>
      <c r="BM19" s="288" t="s">
        <v>372</v>
      </c>
      <c r="BN19" s="286" t="s">
        <v>194</v>
      </c>
      <c r="BO19" s="289">
        <v>2.2999999999999998</v>
      </c>
      <c r="BP19" s="247" t="s">
        <v>194</v>
      </c>
      <c r="BQ19" s="322">
        <v>57770</v>
      </c>
      <c r="BR19" s="247" t="s">
        <v>195</v>
      </c>
      <c r="BS19" s="285">
        <v>570</v>
      </c>
      <c r="BT19" s="286" t="s">
        <v>315</v>
      </c>
      <c r="BU19" s="287" t="s">
        <v>368</v>
      </c>
      <c r="BV19" s="286" t="s">
        <v>194</v>
      </c>
      <c r="BW19" s="288" t="s">
        <v>372</v>
      </c>
      <c r="BX19" s="286" t="s">
        <v>194</v>
      </c>
      <c r="BY19" s="289">
        <v>2.2000000000000002</v>
      </c>
      <c r="BZ19" s="1030"/>
      <c r="CA19" s="1032"/>
      <c r="CB19" s="1007"/>
      <c r="CC19" s="1022"/>
      <c r="CD19" s="1004"/>
      <c r="CE19" s="1004"/>
      <c r="CF19" s="1024"/>
      <c r="CG19" s="1026"/>
      <c r="CH19" s="1024"/>
      <c r="CI19" s="1028"/>
      <c r="CJ19" s="1007"/>
      <c r="CK19" s="323">
        <v>16500</v>
      </c>
      <c r="CL19" s="1007"/>
      <c r="CM19" s="1050"/>
      <c r="CN19" s="1046"/>
      <c r="CO19" s="1051"/>
      <c r="CP19" s="1046"/>
      <c r="CQ19" s="1047"/>
      <c r="CR19" s="1046"/>
      <c r="CS19" s="1048"/>
      <c r="CT19" s="1049"/>
      <c r="CU19" s="1007"/>
      <c r="CV19" s="1014"/>
      <c r="CW19" s="1007"/>
      <c r="CX19" s="1022"/>
      <c r="CY19" s="1004"/>
      <c r="CZ19" s="1004"/>
      <c r="DA19" s="1024"/>
      <c r="DB19" s="1026"/>
      <c r="DC19" s="1024"/>
      <c r="DD19" s="1028"/>
      <c r="DE19" s="1007"/>
      <c r="DF19" s="324" t="s">
        <v>291</v>
      </c>
      <c r="DG19" s="1007"/>
      <c r="DH19" s="324" t="s">
        <v>408</v>
      </c>
      <c r="DI19" s="1007"/>
      <c r="DJ19" s="325">
        <v>59.9</v>
      </c>
      <c r="DK19" s="1007"/>
      <c r="DL19" s="324" t="s">
        <v>291</v>
      </c>
      <c r="DM19" s="1007"/>
      <c r="DN19" s="324" t="s">
        <v>408</v>
      </c>
      <c r="DO19" s="1007"/>
      <c r="DP19" s="325">
        <v>49.9</v>
      </c>
      <c r="DQ19" s="1020"/>
      <c r="DR19" s="326">
        <v>12280</v>
      </c>
      <c r="DS19" s="1008"/>
      <c r="DT19" s="1008"/>
      <c r="DU19" s="340" t="s">
        <v>171</v>
      </c>
      <c r="DV19" s="340"/>
      <c r="DW19" s="203"/>
      <c r="DX19" s="1008"/>
      <c r="DY19" s="1008"/>
      <c r="DZ19" s="340" t="s">
        <v>171</v>
      </c>
      <c r="EA19" s="340"/>
      <c r="EB19" s="334"/>
      <c r="EC19" s="1019"/>
      <c r="ED19" s="1015"/>
      <c r="EE19" s="327" t="s">
        <v>307</v>
      </c>
      <c r="EF19" s="1007"/>
      <c r="EG19" s="1017"/>
      <c r="EH19" s="1024"/>
      <c r="EI19" s="1034"/>
      <c r="EJ19" s="1003"/>
      <c r="EK19" s="1004"/>
      <c r="EL19" s="1003"/>
      <c r="EM19" s="1026"/>
      <c r="EN19" s="1003"/>
      <c r="EO19" s="1036"/>
      <c r="EP19" s="1038"/>
      <c r="EQ19" s="1007"/>
      <c r="ER19" s="1017">
        <v>160</v>
      </c>
      <c r="ES19" s="1024"/>
      <c r="ET19" s="1034"/>
      <c r="EU19" s="1003"/>
      <c r="EV19" s="1004"/>
      <c r="EW19" s="1003"/>
      <c r="EX19" s="1026"/>
      <c r="EY19" s="1003"/>
      <c r="EZ19" s="1036"/>
      <c r="FA19" s="1040"/>
      <c r="FB19" s="1042"/>
      <c r="FC19" s="1007"/>
      <c r="FD19" s="328">
        <v>130</v>
      </c>
      <c r="FE19" s="213"/>
      <c r="FF19" s="1044"/>
    </row>
    <row r="20" spans="1:162" s="224" customFormat="1" ht="38.450000000000003" customHeight="1">
      <c r="A20" s="74" t="s">
        <v>456</v>
      </c>
      <c r="B20" s="969"/>
      <c r="C20" s="1054" t="s">
        <v>394</v>
      </c>
      <c r="D20" s="1056" t="s">
        <v>284</v>
      </c>
      <c r="E20" s="336" t="s">
        <v>31</v>
      </c>
      <c r="F20" s="329"/>
      <c r="G20" s="267">
        <v>44800</v>
      </c>
      <c r="H20" s="268">
        <v>54430</v>
      </c>
      <c r="I20" s="235" t="s">
        <v>194</v>
      </c>
      <c r="J20" s="269">
        <v>420</v>
      </c>
      <c r="K20" s="270">
        <v>520</v>
      </c>
      <c r="L20" s="271" t="s">
        <v>315</v>
      </c>
      <c r="M20" s="272" t="s">
        <v>368</v>
      </c>
      <c r="N20" s="273" t="s">
        <v>194</v>
      </c>
      <c r="O20" s="274" t="s">
        <v>369</v>
      </c>
      <c r="P20" s="273" t="s">
        <v>194</v>
      </c>
      <c r="Q20" s="275">
        <v>2.4</v>
      </c>
      <c r="R20" s="276">
        <v>2.4</v>
      </c>
      <c r="S20" s="1007" t="s">
        <v>194</v>
      </c>
      <c r="T20" s="1013">
        <v>2200</v>
      </c>
      <c r="U20" s="1007" t="s">
        <v>194</v>
      </c>
      <c r="V20" s="1000">
        <v>20</v>
      </c>
      <c r="W20" s="1002" t="s">
        <v>370</v>
      </c>
      <c r="X20" s="987" t="s">
        <v>368</v>
      </c>
      <c r="Y20" s="987" t="s">
        <v>194</v>
      </c>
      <c r="Z20" s="1005" t="s">
        <v>371</v>
      </c>
      <c r="AA20" s="1007" t="s">
        <v>194</v>
      </c>
      <c r="AB20" s="1013">
        <v>14440</v>
      </c>
      <c r="AC20" s="1007" t="s">
        <v>195</v>
      </c>
      <c r="AD20" s="1021">
        <v>140</v>
      </c>
      <c r="AE20" s="1002" t="s">
        <v>315</v>
      </c>
      <c r="AF20" s="987" t="s">
        <v>368</v>
      </c>
      <c r="AG20" s="1002" t="s">
        <v>194</v>
      </c>
      <c r="AH20" s="1025" t="s">
        <v>372</v>
      </c>
      <c r="AI20" s="1002" t="s">
        <v>194</v>
      </c>
      <c r="AJ20" s="1027">
        <v>2.2999999999999998</v>
      </c>
      <c r="AK20" s="235" t="s">
        <v>194</v>
      </c>
      <c r="AL20" s="277">
        <v>9630</v>
      </c>
      <c r="AM20" s="1007" t="s">
        <v>194</v>
      </c>
      <c r="AN20" s="278">
        <v>90</v>
      </c>
      <c r="AO20" s="279" t="s">
        <v>370</v>
      </c>
      <c r="AP20" s="272" t="s">
        <v>368</v>
      </c>
      <c r="AQ20" s="280" t="s">
        <v>194</v>
      </c>
      <c r="AR20" s="274" t="s">
        <v>372</v>
      </c>
      <c r="AS20" s="280" t="s">
        <v>194</v>
      </c>
      <c r="AT20" s="281">
        <v>2.6</v>
      </c>
      <c r="AU20" s="282" t="s">
        <v>373</v>
      </c>
      <c r="AV20" s="283" t="s">
        <v>194</v>
      </c>
      <c r="AW20" s="284">
        <v>3850</v>
      </c>
      <c r="AX20" s="221" t="s">
        <v>195</v>
      </c>
      <c r="AY20" s="285">
        <v>30</v>
      </c>
      <c r="AZ20" s="286" t="s">
        <v>315</v>
      </c>
      <c r="BA20" s="287" t="s">
        <v>368</v>
      </c>
      <c r="BB20" s="286" t="s">
        <v>194</v>
      </c>
      <c r="BC20" s="288" t="s">
        <v>372</v>
      </c>
      <c r="BD20" s="286" t="s">
        <v>194</v>
      </c>
      <c r="BE20" s="289">
        <v>3.9</v>
      </c>
      <c r="BF20" s="283"/>
      <c r="BG20" s="290"/>
      <c r="BH20" s="321"/>
      <c r="BI20" s="330"/>
      <c r="BJ20" s="330"/>
      <c r="BK20" s="330"/>
      <c r="BL20" s="330"/>
      <c r="BM20" s="330"/>
      <c r="BN20" s="330"/>
      <c r="BO20" s="330"/>
      <c r="BP20" s="321"/>
      <c r="BQ20" s="290" t="s">
        <v>285</v>
      </c>
      <c r="BR20" s="321"/>
      <c r="BS20" s="331"/>
      <c r="BT20" s="330"/>
      <c r="BU20" s="330"/>
      <c r="BV20" s="330"/>
      <c r="BW20" s="330"/>
      <c r="BX20" s="330"/>
      <c r="BY20" s="330"/>
      <c r="BZ20" s="1029" t="s">
        <v>194</v>
      </c>
      <c r="CA20" s="1058" t="s">
        <v>286</v>
      </c>
      <c r="CB20" s="1007" t="s">
        <v>194</v>
      </c>
      <c r="CC20" s="1021"/>
      <c r="CD20" s="987"/>
      <c r="CE20" s="987"/>
      <c r="CF20" s="1023"/>
      <c r="CG20" s="1025"/>
      <c r="CH20" s="1023"/>
      <c r="CI20" s="1060" t="s">
        <v>286</v>
      </c>
      <c r="CJ20" s="1007"/>
      <c r="CK20" s="332" t="s">
        <v>395</v>
      </c>
      <c r="CL20" s="1007" t="s">
        <v>195</v>
      </c>
      <c r="CM20" s="1050">
        <v>140</v>
      </c>
      <c r="CN20" s="1046" t="s">
        <v>315</v>
      </c>
      <c r="CO20" s="1051" t="s">
        <v>368</v>
      </c>
      <c r="CP20" s="1046" t="s">
        <v>194</v>
      </c>
      <c r="CQ20" s="1047" t="s">
        <v>372</v>
      </c>
      <c r="CR20" s="1046" t="s">
        <v>194</v>
      </c>
      <c r="CS20" s="1048">
        <v>2.2999999999999998</v>
      </c>
      <c r="CT20" s="1049" t="s">
        <v>375</v>
      </c>
      <c r="CU20" s="1007" t="s">
        <v>195</v>
      </c>
      <c r="CV20" s="1013">
        <v>1930</v>
      </c>
      <c r="CW20" s="1007" t="s">
        <v>194</v>
      </c>
      <c r="CX20" s="1021">
        <v>10</v>
      </c>
      <c r="CY20" s="987" t="s">
        <v>315</v>
      </c>
      <c r="CZ20" s="987" t="s">
        <v>368</v>
      </c>
      <c r="DA20" s="1023" t="s">
        <v>194</v>
      </c>
      <c r="DB20" s="1025" t="s">
        <v>372</v>
      </c>
      <c r="DC20" s="1023" t="s">
        <v>194</v>
      </c>
      <c r="DD20" s="1027">
        <v>20.399999999999999</v>
      </c>
      <c r="DE20" s="1007" t="s">
        <v>195</v>
      </c>
      <c r="DF20" s="293">
        <v>1060</v>
      </c>
      <c r="DG20" s="1007" t="s">
        <v>194</v>
      </c>
      <c r="DH20" s="293">
        <v>10</v>
      </c>
      <c r="DI20" s="1007" t="s">
        <v>195</v>
      </c>
      <c r="DJ20" s="294">
        <v>10</v>
      </c>
      <c r="DK20" s="1007" t="s">
        <v>194</v>
      </c>
      <c r="DL20" s="293">
        <v>190</v>
      </c>
      <c r="DM20" s="1007" t="s">
        <v>194</v>
      </c>
      <c r="DN20" s="293">
        <v>1</v>
      </c>
      <c r="DO20" s="1007" t="s">
        <v>195</v>
      </c>
      <c r="DP20" s="294">
        <v>1</v>
      </c>
      <c r="DQ20" s="1020"/>
      <c r="DR20" s="333" t="s">
        <v>395</v>
      </c>
      <c r="DS20" s="202"/>
      <c r="DT20" s="202"/>
      <c r="DU20" s="202"/>
      <c r="DV20" s="202"/>
      <c r="DW20" s="203"/>
      <c r="DX20" s="202"/>
      <c r="DY20" s="202"/>
      <c r="DZ20" s="202"/>
      <c r="EA20" s="202"/>
      <c r="EB20" s="334"/>
      <c r="EC20" s="337"/>
      <c r="ED20" s="1015" t="s">
        <v>197</v>
      </c>
      <c r="EE20" s="296">
        <v>245</v>
      </c>
      <c r="EF20" s="1007" t="s">
        <v>199</v>
      </c>
      <c r="EG20" s="1016">
        <v>2920</v>
      </c>
      <c r="EH20" s="1023" t="s">
        <v>194</v>
      </c>
      <c r="EI20" s="1033">
        <v>20</v>
      </c>
      <c r="EJ20" s="1002" t="s">
        <v>315</v>
      </c>
      <c r="EK20" s="987" t="s">
        <v>368</v>
      </c>
      <c r="EL20" s="1002" t="s">
        <v>194</v>
      </c>
      <c r="EM20" s="1025" t="s">
        <v>372</v>
      </c>
      <c r="EN20" s="1002" t="s">
        <v>194</v>
      </c>
      <c r="EO20" s="1035">
        <v>11.7</v>
      </c>
      <c r="EP20" s="1037" t="s">
        <v>373</v>
      </c>
      <c r="EQ20" s="1007" t="s">
        <v>199</v>
      </c>
      <c r="ER20" s="1016">
        <v>14440</v>
      </c>
      <c r="ES20" s="1023" t="s">
        <v>194</v>
      </c>
      <c r="ET20" s="1033">
        <v>140</v>
      </c>
      <c r="EU20" s="1002" t="s">
        <v>315</v>
      </c>
      <c r="EV20" s="987" t="s">
        <v>368</v>
      </c>
      <c r="EW20" s="1002" t="s">
        <v>194</v>
      </c>
      <c r="EX20" s="1025" t="s">
        <v>372</v>
      </c>
      <c r="EY20" s="1002" t="s">
        <v>194</v>
      </c>
      <c r="EZ20" s="1035">
        <v>2.5</v>
      </c>
      <c r="FA20" s="1039" t="s">
        <v>373</v>
      </c>
      <c r="FB20" s="1041" t="s">
        <v>377</v>
      </c>
      <c r="FC20" s="1007" t="s">
        <v>199</v>
      </c>
      <c r="FD20" s="297">
        <v>11330</v>
      </c>
      <c r="FE20" s="213"/>
      <c r="FF20" s="1044"/>
    </row>
    <row r="21" spans="1:162" s="224" customFormat="1" ht="38.450000000000003" customHeight="1">
      <c r="A21" s="74" t="s">
        <v>457</v>
      </c>
      <c r="B21" s="969"/>
      <c r="C21" s="1055"/>
      <c r="D21" s="1057"/>
      <c r="E21" s="338" t="s">
        <v>11</v>
      </c>
      <c r="F21" s="329"/>
      <c r="G21" s="300">
        <v>54430</v>
      </c>
      <c r="H21" s="301"/>
      <c r="I21" s="235" t="s">
        <v>194</v>
      </c>
      <c r="J21" s="302">
        <v>520</v>
      </c>
      <c r="K21" s="303"/>
      <c r="L21" s="304" t="s">
        <v>315</v>
      </c>
      <c r="M21" s="305" t="s">
        <v>368</v>
      </c>
      <c r="N21" s="306" t="s">
        <v>194</v>
      </c>
      <c r="O21" s="307" t="s">
        <v>372</v>
      </c>
      <c r="P21" s="306" t="s">
        <v>194</v>
      </c>
      <c r="Q21" s="308">
        <v>2.4</v>
      </c>
      <c r="R21" s="309"/>
      <c r="S21" s="1007"/>
      <c r="T21" s="1014"/>
      <c r="U21" s="1007"/>
      <c r="V21" s="1001"/>
      <c r="W21" s="1003"/>
      <c r="X21" s="1004"/>
      <c r="Y21" s="1004"/>
      <c r="Z21" s="1006"/>
      <c r="AA21" s="1007"/>
      <c r="AB21" s="1014"/>
      <c r="AC21" s="1007"/>
      <c r="AD21" s="1022"/>
      <c r="AE21" s="1003"/>
      <c r="AF21" s="1004"/>
      <c r="AG21" s="1003"/>
      <c r="AH21" s="1026"/>
      <c r="AI21" s="1003"/>
      <c r="AJ21" s="1028"/>
      <c r="AK21" s="235" t="s">
        <v>194</v>
      </c>
      <c r="AL21" s="302">
        <v>9630</v>
      </c>
      <c r="AM21" s="1007"/>
      <c r="AN21" s="311">
        <v>90</v>
      </c>
      <c r="AO21" s="312" t="s">
        <v>315</v>
      </c>
      <c r="AP21" s="305" t="s">
        <v>368</v>
      </c>
      <c r="AQ21" s="313" t="s">
        <v>194</v>
      </c>
      <c r="AR21" s="310" t="s">
        <v>372</v>
      </c>
      <c r="AS21" s="313" t="s">
        <v>194</v>
      </c>
      <c r="AT21" s="314">
        <v>2.6</v>
      </c>
      <c r="AU21" s="315"/>
      <c r="AV21" s="283"/>
      <c r="AY21" s="335"/>
      <c r="BF21" s="321" t="s">
        <v>195</v>
      </c>
      <c r="BG21" s="322">
        <v>67400</v>
      </c>
      <c r="BH21" s="321" t="s">
        <v>194</v>
      </c>
      <c r="BI21" s="285">
        <v>670</v>
      </c>
      <c r="BJ21" s="286" t="s">
        <v>315</v>
      </c>
      <c r="BK21" s="287" t="s">
        <v>368</v>
      </c>
      <c r="BL21" s="286" t="s">
        <v>194</v>
      </c>
      <c r="BM21" s="288" t="s">
        <v>372</v>
      </c>
      <c r="BN21" s="286" t="s">
        <v>194</v>
      </c>
      <c r="BO21" s="289">
        <v>2.2999999999999998</v>
      </c>
      <c r="BP21" s="247" t="s">
        <v>194</v>
      </c>
      <c r="BQ21" s="322">
        <v>57770</v>
      </c>
      <c r="BR21" s="247" t="s">
        <v>195</v>
      </c>
      <c r="BS21" s="285">
        <v>570</v>
      </c>
      <c r="BT21" s="286" t="s">
        <v>315</v>
      </c>
      <c r="BU21" s="287" t="s">
        <v>368</v>
      </c>
      <c r="BV21" s="286" t="s">
        <v>194</v>
      </c>
      <c r="BW21" s="288" t="s">
        <v>372</v>
      </c>
      <c r="BX21" s="286" t="s">
        <v>194</v>
      </c>
      <c r="BY21" s="289">
        <v>2.2000000000000002</v>
      </c>
      <c r="BZ21" s="1030"/>
      <c r="CA21" s="1059"/>
      <c r="CB21" s="1007"/>
      <c r="CC21" s="1022"/>
      <c r="CD21" s="1004"/>
      <c r="CE21" s="1004"/>
      <c r="CF21" s="1024"/>
      <c r="CG21" s="1026"/>
      <c r="CH21" s="1024"/>
      <c r="CI21" s="1061"/>
      <c r="CJ21" s="1007"/>
      <c r="CK21" s="323">
        <v>14440</v>
      </c>
      <c r="CL21" s="1007"/>
      <c r="CM21" s="1050"/>
      <c r="CN21" s="1046"/>
      <c r="CO21" s="1051"/>
      <c r="CP21" s="1046"/>
      <c r="CQ21" s="1047"/>
      <c r="CR21" s="1046"/>
      <c r="CS21" s="1048"/>
      <c r="CT21" s="1049"/>
      <c r="CU21" s="1007"/>
      <c r="CV21" s="1014"/>
      <c r="CW21" s="1007"/>
      <c r="CX21" s="1022"/>
      <c r="CY21" s="1004"/>
      <c r="CZ21" s="1004"/>
      <c r="DA21" s="1024"/>
      <c r="DB21" s="1026"/>
      <c r="DC21" s="1024"/>
      <c r="DD21" s="1028"/>
      <c r="DE21" s="1007"/>
      <c r="DF21" s="324" t="s">
        <v>291</v>
      </c>
      <c r="DG21" s="1007"/>
      <c r="DH21" s="324" t="s">
        <v>408</v>
      </c>
      <c r="DI21" s="1007"/>
      <c r="DJ21" s="325">
        <v>52.4</v>
      </c>
      <c r="DK21" s="1007"/>
      <c r="DL21" s="324" t="s">
        <v>291</v>
      </c>
      <c r="DM21" s="1007"/>
      <c r="DN21" s="324" t="s">
        <v>408</v>
      </c>
      <c r="DO21" s="1007"/>
      <c r="DP21" s="325">
        <v>87.4</v>
      </c>
      <c r="DQ21" s="1020"/>
      <c r="DR21" s="326">
        <v>10870</v>
      </c>
      <c r="DS21" s="202"/>
      <c r="DT21" s="202"/>
      <c r="DU21" s="202"/>
      <c r="DV21" s="202"/>
      <c r="DW21" s="203"/>
      <c r="DX21" s="202"/>
      <c r="DY21" s="202"/>
      <c r="DZ21" s="202"/>
      <c r="EA21" s="202"/>
      <c r="EB21" s="334"/>
      <c r="EC21" s="337"/>
      <c r="ED21" s="1015"/>
      <c r="EE21" s="327" t="s">
        <v>307</v>
      </c>
      <c r="EF21" s="1007"/>
      <c r="EG21" s="1017"/>
      <c r="EH21" s="1024"/>
      <c r="EI21" s="1034"/>
      <c r="EJ21" s="1003"/>
      <c r="EK21" s="1004"/>
      <c r="EL21" s="1003"/>
      <c r="EM21" s="1026"/>
      <c r="EN21" s="1003"/>
      <c r="EO21" s="1036"/>
      <c r="EP21" s="1038"/>
      <c r="EQ21" s="1007"/>
      <c r="ER21" s="1017">
        <v>140</v>
      </c>
      <c r="ES21" s="1024"/>
      <c r="ET21" s="1034"/>
      <c r="EU21" s="1003"/>
      <c r="EV21" s="1004"/>
      <c r="EW21" s="1003"/>
      <c r="EX21" s="1026"/>
      <c r="EY21" s="1003"/>
      <c r="EZ21" s="1036"/>
      <c r="FA21" s="1040"/>
      <c r="FB21" s="1042"/>
      <c r="FC21" s="1007"/>
      <c r="FD21" s="328">
        <v>110</v>
      </c>
      <c r="FE21" s="213"/>
      <c r="FF21" s="1044"/>
    </row>
    <row r="22" spans="1:162" s="224" customFormat="1" ht="38.450000000000003" customHeight="1">
      <c r="A22" s="74" t="s">
        <v>458</v>
      </c>
      <c r="B22" s="969"/>
      <c r="C22" s="1054" t="s">
        <v>397</v>
      </c>
      <c r="D22" s="1056" t="s">
        <v>284</v>
      </c>
      <c r="E22" s="336" t="s">
        <v>31</v>
      </c>
      <c r="F22" s="329"/>
      <c r="G22" s="267">
        <v>42510</v>
      </c>
      <c r="H22" s="268">
        <v>52140</v>
      </c>
      <c r="I22" s="235" t="s">
        <v>194</v>
      </c>
      <c r="J22" s="269">
        <v>400</v>
      </c>
      <c r="K22" s="270">
        <v>500</v>
      </c>
      <c r="L22" s="271" t="s">
        <v>315</v>
      </c>
      <c r="M22" s="272" t="s">
        <v>368</v>
      </c>
      <c r="N22" s="273" t="s">
        <v>194</v>
      </c>
      <c r="O22" s="274" t="s">
        <v>369</v>
      </c>
      <c r="P22" s="273" t="s">
        <v>194</v>
      </c>
      <c r="Q22" s="275">
        <v>2.4</v>
      </c>
      <c r="R22" s="276">
        <v>2.4</v>
      </c>
      <c r="S22" s="1007" t="s">
        <v>194</v>
      </c>
      <c r="T22" s="1013">
        <v>1960</v>
      </c>
      <c r="U22" s="1007" t="s">
        <v>194</v>
      </c>
      <c r="V22" s="1000">
        <v>10</v>
      </c>
      <c r="W22" s="1002" t="s">
        <v>370</v>
      </c>
      <c r="X22" s="987" t="s">
        <v>368</v>
      </c>
      <c r="Y22" s="987" t="s">
        <v>194</v>
      </c>
      <c r="Z22" s="1005" t="s">
        <v>371</v>
      </c>
      <c r="AA22" s="1007" t="s">
        <v>194</v>
      </c>
      <c r="AB22" s="1013">
        <v>12830</v>
      </c>
      <c r="AC22" s="1007" t="s">
        <v>195</v>
      </c>
      <c r="AD22" s="1021">
        <v>120</v>
      </c>
      <c r="AE22" s="1002" t="s">
        <v>315</v>
      </c>
      <c r="AF22" s="987" t="s">
        <v>368</v>
      </c>
      <c r="AG22" s="1002" t="s">
        <v>194</v>
      </c>
      <c r="AH22" s="1025" t="s">
        <v>372</v>
      </c>
      <c r="AI22" s="1002" t="s">
        <v>194</v>
      </c>
      <c r="AJ22" s="1027">
        <v>2.4</v>
      </c>
      <c r="AK22" s="235" t="s">
        <v>194</v>
      </c>
      <c r="AL22" s="277">
        <v>9630</v>
      </c>
      <c r="AM22" s="1007" t="s">
        <v>194</v>
      </c>
      <c r="AN22" s="278">
        <v>90</v>
      </c>
      <c r="AO22" s="279" t="s">
        <v>370</v>
      </c>
      <c r="AP22" s="272" t="s">
        <v>368</v>
      </c>
      <c r="AQ22" s="280" t="s">
        <v>194</v>
      </c>
      <c r="AR22" s="274" t="s">
        <v>372</v>
      </c>
      <c r="AS22" s="280" t="s">
        <v>194</v>
      </c>
      <c r="AT22" s="281">
        <v>2.6</v>
      </c>
      <c r="AU22" s="282" t="s">
        <v>373</v>
      </c>
      <c r="AV22" s="283" t="s">
        <v>194</v>
      </c>
      <c r="AW22" s="284">
        <v>3850</v>
      </c>
      <c r="AX22" s="221" t="s">
        <v>195</v>
      </c>
      <c r="AY22" s="285">
        <v>30</v>
      </c>
      <c r="AZ22" s="286" t="s">
        <v>315</v>
      </c>
      <c r="BA22" s="287" t="s">
        <v>368</v>
      </c>
      <c r="BB22" s="286" t="s">
        <v>194</v>
      </c>
      <c r="BC22" s="288" t="s">
        <v>372</v>
      </c>
      <c r="BD22" s="286" t="s">
        <v>194</v>
      </c>
      <c r="BE22" s="289">
        <v>3.9</v>
      </c>
      <c r="BF22" s="283"/>
      <c r="BG22" s="290"/>
      <c r="BH22" s="321"/>
      <c r="BI22" s="330"/>
      <c r="BJ22" s="330"/>
      <c r="BK22" s="330"/>
      <c r="BL22" s="330"/>
      <c r="BM22" s="330"/>
      <c r="BN22" s="330"/>
      <c r="BO22" s="330"/>
      <c r="BP22" s="321"/>
      <c r="BQ22" s="290" t="s">
        <v>285</v>
      </c>
      <c r="BR22" s="321"/>
      <c r="BS22" s="331"/>
      <c r="BT22" s="330"/>
      <c r="BU22" s="330"/>
      <c r="BV22" s="330"/>
      <c r="BW22" s="330"/>
      <c r="BX22" s="330"/>
      <c r="BY22" s="330"/>
      <c r="BZ22" s="1029" t="s">
        <v>194</v>
      </c>
      <c r="CA22" s="1058" t="s">
        <v>286</v>
      </c>
      <c r="CB22" s="1007" t="s">
        <v>194</v>
      </c>
      <c r="CC22" s="1021"/>
      <c r="CD22" s="987"/>
      <c r="CE22" s="987"/>
      <c r="CF22" s="1023"/>
      <c r="CG22" s="1025"/>
      <c r="CH22" s="1023"/>
      <c r="CI22" s="1060" t="s">
        <v>286</v>
      </c>
      <c r="CJ22" s="1007"/>
      <c r="CK22" s="332" t="s">
        <v>398</v>
      </c>
      <c r="CL22" s="1007" t="s">
        <v>195</v>
      </c>
      <c r="CM22" s="1050">
        <v>120</v>
      </c>
      <c r="CN22" s="1046" t="s">
        <v>315</v>
      </c>
      <c r="CO22" s="1051" t="s">
        <v>368</v>
      </c>
      <c r="CP22" s="1046" t="s">
        <v>194</v>
      </c>
      <c r="CQ22" s="1047" t="s">
        <v>372</v>
      </c>
      <c r="CR22" s="1046" t="s">
        <v>194</v>
      </c>
      <c r="CS22" s="1048">
        <v>2.4</v>
      </c>
      <c r="CT22" s="1049" t="s">
        <v>375</v>
      </c>
      <c r="CU22" s="1007" t="s">
        <v>195</v>
      </c>
      <c r="CV22" s="1013">
        <v>1800</v>
      </c>
      <c r="CW22" s="1007" t="s">
        <v>194</v>
      </c>
      <c r="CX22" s="1021">
        <v>10</v>
      </c>
      <c r="CY22" s="987" t="s">
        <v>315</v>
      </c>
      <c r="CZ22" s="987" t="s">
        <v>368</v>
      </c>
      <c r="DA22" s="1023" t="s">
        <v>194</v>
      </c>
      <c r="DB22" s="1025" t="s">
        <v>372</v>
      </c>
      <c r="DC22" s="1023" t="s">
        <v>194</v>
      </c>
      <c r="DD22" s="1027">
        <v>18.100000000000001</v>
      </c>
      <c r="DE22" s="1007" t="s">
        <v>195</v>
      </c>
      <c r="DF22" s="293">
        <v>950</v>
      </c>
      <c r="DG22" s="1007" t="s">
        <v>194</v>
      </c>
      <c r="DH22" s="293">
        <v>9</v>
      </c>
      <c r="DI22" s="1007" t="s">
        <v>195</v>
      </c>
      <c r="DJ22" s="294">
        <v>9</v>
      </c>
      <c r="DK22" s="1007" t="s">
        <v>194</v>
      </c>
      <c r="DL22" s="293">
        <v>170</v>
      </c>
      <c r="DM22" s="1007" t="s">
        <v>194</v>
      </c>
      <c r="DN22" s="293">
        <v>1</v>
      </c>
      <c r="DO22" s="1007" t="s">
        <v>195</v>
      </c>
      <c r="DP22" s="294">
        <v>1</v>
      </c>
      <c r="DQ22" s="1020"/>
      <c r="DR22" s="339" t="s">
        <v>398</v>
      </c>
      <c r="DS22" s="968" t="s">
        <v>409</v>
      </c>
      <c r="DT22" s="968" t="s">
        <v>380</v>
      </c>
      <c r="DU22" s="264" t="s">
        <v>170</v>
      </c>
      <c r="DV22" s="264"/>
      <c r="DW22" s="203"/>
      <c r="DX22" s="968" t="s">
        <v>409</v>
      </c>
      <c r="DY22" s="968" t="s">
        <v>380</v>
      </c>
      <c r="DZ22" s="264" t="s">
        <v>170</v>
      </c>
      <c r="EA22" s="264"/>
      <c r="EB22" s="334"/>
      <c r="EC22" s="1018"/>
      <c r="ED22" s="1015" t="s">
        <v>197</v>
      </c>
      <c r="EE22" s="296">
        <v>245</v>
      </c>
      <c r="EF22" s="1007" t="s">
        <v>199</v>
      </c>
      <c r="EG22" s="1016">
        <v>2590</v>
      </c>
      <c r="EH22" s="1023" t="s">
        <v>194</v>
      </c>
      <c r="EI22" s="1033">
        <v>20</v>
      </c>
      <c r="EJ22" s="1002" t="s">
        <v>315</v>
      </c>
      <c r="EK22" s="987" t="s">
        <v>368</v>
      </c>
      <c r="EL22" s="1002" t="s">
        <v>194</v>
      </c>
      <c r="EM22" s="1025" t="s">
        <v>372</v>
      </c>
      <c r="EN22" s="1002" t="s">
        <v>194</v>
      </c>
      <c r="EO22" s="1035">
        <v>10.4</v>
      </c>
      <c r="EP22" s="1037" t="s">
        <v>373</v>
      </c>
      <c r="EQ22" s="1007" t="s">
        <v>199</v>
      </c>
      <c r="ER22" s="1016">
        <v>12840</v>
      </c>
      <c r="ES22" s="1023" t="s">
        <v>194</v>
      </c>
      <c r="ET22" s="1033">
        <v>120</v>
      </c>
      <c r="EU22" s="1002" t="s">
        <v>315</v>
      </c>
      <c r="EV22" s="987" t="s">
        <v>368</v>
      </c>
      <c r="EW22" s="1002" t="s">
        <v>194</v>
      </c>
      <c r="EX22" s="1025" t="s">
        <v>372</v>
      </c>
      <c r="EY22" s="1002" t="s">
        <v>194</v>
      </c>
      <c r="EZ22" s="1035">
        <v>2.6</v>
      </c>
      <c r="FA22" s="1039" t="s">
        <v>373</v>
      </c>
      <c r="FB22" s="1041" t="s">
        <v>377</v>
      </c>
      <c r="FC22" s="1007" t="s">
        <v>199</v>
      </c>
      <c r="FD22" s="297">
        <v>10070</v>
      </c>
      <c r="FE22" s="213"/>
      <c r="FF22" s="1044"/>
    </row>
    <row r="23" spans="1:162" s="224" customFormat="1" ht="38.450000000000003" customHeight="1">
      <c r="A23" s="74" t="s">
        <v>459</v>
      </c>
      <c r="B23" s="969"/>
      <c r="C23" s="1055"/>
      <c r="D23" s="1057"/>
      <c r="E23" s="338" t="s">
        <v>11</v>
      </c>
      <c r="F23" s="329"/>
      <c r="G23" s="300">
        <v>52140</v>
      </c>
      <c r="H23" s="301"/>
      <c r="I23" s="235" t="s">
        <v>194</v>
      </c>
      <c r="J23" s="302">
        <v>500</v>
      </c>
      <c r="K23" s="303"/>
      <c r="L23" s="304" t="s">
        <v>315</v>
      </c>
      <c r="M23" s="305" t="s">
        <v>368</v>
      </c>
      <c r="N23" s="306" t="s">
        <v>194</v>
      </c>
      <c r="O23" s="307" t="s">
        <v>372</v>
      </c>
      <c r="P23" s="306" t="s">
        <v>194</v>
      </c>
      <c r="Q23" s="308">
        <v>2.4</v>
      </c>
      <c r="R23" s="309"/>
      <c r="S23" s="1007"/>
      <c r="T23" s="1014"/>
      <c r="U23" s="1007"/>
      <c r="V23" s="1001"/>
      <c r="W23" s="1003"/>
      <c r="X23" s="1004"/>
      <c r="Y23" s="1004"/>
      <c r="Z23" s="1006"/>
      <c r="AA23" s="1007"/>
      <c r="AB23" s="1014"/>
      <c r="AC23" s="1007"/>
      <c r="AD23" s="1022"/>
      <c r="AE23" s="1003"/>
      <c r="AF23" s="1004"/>
      <c r="AG23" s="1003"/>
      <c r="AH23" s="1026"/>
      <c r="AI23" s="1003"/>
      <c r="AJ23" s="1028"/>
      <c r="AK23" s="235" t="s">
        <v>194</v>
      </c>
      <c r="AL23" s="302">
        <v>9630</v>
      </c>
      <c r="AM23" s="1007"/>
      <c r="AN23" s="311">
        <v>90</v>
      </c>
      <c r="AO23" s="312" t="s">
        <v>315</v>
      </c>
      <c r="AP23" s="305" t="s">
        <v>368</v>
      </c>
      <c r="AQ23" s="313" t="s">
        <v>194</v>
      </c>
      <c r="AR23" s="310" t="s">
        <v>372</v>
      </c>
      <c r="AS23" s="313" t="s">
        <v>194</v>
      </c>
      <c r="AT23" s="314">
        <v>2.6</v>
      </c>
      <c r="AU23" s="315"/>
      <c r="AV23" s="283"/>
      <c r="AY23" s="335"/>
      <c r="BF23" s="321" t="s">
        <v>195</v>
      </c>
      <c r="BG23" s="322">
        <v>67400</v>
      </c>
      <c r="BH23" s="321" t="s">
        <v>194</v>
      </c>
      <c r="BI23" s="285">
        <v>670</v>
      </c>
      <c r="BJ23" s="286" t="s">
        <v>315</v>
      </c>
      <c r="BK23" s="287" t="s">
        <v>368</v>
      </c>
      <c r="BL23" s="286" t="s">
        <v>194</v>
      </c>
      <c r="BM23" s="288" t="s">
        <v>372</v>
      </c>
      <c r="BN23" s="286" t="s">
        <v>194</v>
      </c>
      <c r="BO23" s="289">
        <v>2.2999999999999998</v>
      </c>
      <c r="BP23" s="247" t="s">
        <v>194</v>
      </c>
      <c r="BQ23" s="322">
        <v>57770</v>
      </c>
      <c r="BR23" s="247" t="s">
        <v>195</v>
      </c>
      <c r="BS23" s="285">
        <v>570</v>
      </c>
      <c r="BT23" s="286" t="s">
        <v>315</v>
      </c>
      <c r="BU23" s="287" t="s">
        <v>368</v>
      </c>
      <c r="BV23" s="286" t="s">
        <v>194</v>
      </c>
      <c r="BW23" s="288" t="s">
        <v>372</v>
      </c>
      <c r="BX23" s="286" t="s">
        <v>194</v>
      </c>
      <c r="BY23" s="289">
        <v>2.2000000000000002</v>
      </c>
      <c r="BZ23" s="1030"/>
      <c r="CA23" s="1059"/>
      <c r="CB23" s="1007"/>
      <c r="CC23" s="1022"/>
      <c r="CD23" s="1004"/>
      <c r="CE23" s="1004"/>
      <c r="CF23" s="1024"/>
      <c r="CG23" s="1026"/>
      <c r="CH23" s="1024"/>
      <c r="CI23" s="1061"/>
      <c r="CJ23" s="1007"/>
      <c r="CK23" s="323">
        <v>12830</v>
      </c>
      <c r="CL23" s="1007"/>
      <c r="CM23" s="1050"/>
      <c r="CN23" s="1046"/>
      <c r="CO23" s="1051"/>
      <c r="CP23" s="1046"/>
      <c r="CQ23" s="1047"/>
      <c r="CR23" s="1046"/>
      <c r="CS23" s="1048"/>
      <c r="CT23" s="1049"/>
      <c r="CU23" s="1007"/>
      <c r="CV23" s="1014"/>
      <c r="CW23" s="1007"/>
      <c r="CX23" s="1022"/>
      <c r="CY23" s="1004"/>
      <c r="CZ23" s="1004"/>
      <c r="DA23" s="1024"/>
      <c r="DB23" s="1026"/>
      <c r="DC23" s="1024"/>
      <c r="DD23" s="1028"/>
      <c r="DE23" s="1007"/>
      <c r="DF23" s="324" t="s">
        <v>291</v>
      </c>
      <c r="DG23" s="1007"/>
      <c r="DH23" s="324" t="s">
        <v>408</v>
      </c>
      <c r="DI23" s="1007"/>
      <c r="DJ23" s="325">
        <v>51.8</v>
      </c>
      <c r="DK23" s="1007"/>
      <c r="DL23" s="324" t="s">
        <v>291</v>
      </c>
      <c r="DM23" s="1007"/>
      <c r="DN23" s="324" t="s">
        <v>408</v>
      </c>
      <c r="DO23" s="1007"/>
      <c r="DP23" s="325">
        <v>77.7</v>
      </c>
      <c r="DQ23" s="1020"/>
      <c r="DR23" s="326">
        <v>9770</v>
      </c>
      <c r="DS23" s="969"/>
      <c r="DT23" s="1053"/>
      <c r="DU23" s="298" t="s">
        <v>171</v>
      </c>
      <c r="DV23" s="298"/>
      <c r="DW23" s="203"/>
      <c r="DX23" s="969"/>
      <c r="DY23" s="1053"/>
      <c r="DZ23" s="298" t="s">
        <v>171</v>
      </c>
      <c r="EA23" s="298"/>
      <c r="EB23" s="334"/>
      <c r="EC23" s="1019"/>
      <c r="ED23" s="1015"/>
      <c r="EE23" s="327" t="s">
        <v>307</v>
      </c>
      <c r="EF23" s="1007"/>
      <c r="EG23" s="1017"/>
      <c r="EH23" s="1024"/>
      <c r="EI23" s="1034"/>
      <c r="EJ23" s="1003"/>
      <c r="EK23" s="1004"/>
      <c r="EL23" s="1003"/>
      <c r="EM23" s="1026"/>
      <c r="EN23" s="1003"/>
      <c r="EO23" s="1036"/>
      <c r="EP23" s="1038"/>
      <c r="EQ23" s="1007"/>
      <c r="ER23" s="1017">
        <v>120</v>
      </c>
      <c r="ES23" s="1024"/>
      <c r="ET23" s="1034"/>
      <c r="EU23" s="1003"/>
      <c r="EV23" s="1004"/>
      <c r="EW23" s="1003"/>
      <c r="EX23" s="1026"/>
      <c r="EY23" s="1003"/>
      <c r="EZ23" s="1036"/>
      <c r="FA23" s="1040"/>
      <c r="FB23" s="1042"/>
      <c r="FC23" s="1007"/>
      <c r="FD23" s="328">
        <v>100</v>
      </c>
      <c r="FE23" s="213"/>
      <c r="FF23" s="1044"/>
    </row>
    <row r="24" spans="1:162" s="224" customFormat="1" ht="38.450000000000003" customHeight="1">
      <c r="A24" s="74" t="s">
        <v>460</v>
      </c>
      <c r="B24" s="969"/>
      <c r="C24" s="1054" t="s">
        <v>400</v>
      </c>
      <c r="D24" s="1056" t="s">
        <v>284</v>
      </c>
      <c r="E24" s="336" t="s">
        <v>31</v>
      </c>
      <c r="F24" s="329"/>
      <c r="G24" s="267">
        <v>40670</v>
      </c>
      <c r="H24" s="268">
        <v>50300</v>
      </c>
      <c r="I24" s="235" t="s">
        <v>194</v>
      </c>
      <c r="J24" s="269">
        <v>380</v>
      </c>
      <c r="K24" s="270">
        <v>480</v>
      </c>
      <c r="L24" s="271" t="s">
        <v>315</v>
      </c>
      <c r="M24" s="272" t="s">
        <v>368</v>
      </c>
      <c r="N24" s="273" t="s">
        <v>194</v>
      </c>
      <c r="O24" s="274" t="s">
        <v>369</v>
      </c>
      <c r="P24" s="273" t="s">
        <v>194</v>
      </c>
      <c r="Q24" s="275">
        <v>2.4</v>
      </c>
      <c r="R24" s="276">
        <v>2.2999999999999998</v>
      </c>
      <c r="S24" s="1007" t="s">
        <v>194</v>
      </c>
      <c r="T24" s="1013">
        <v>1760</v>
      </c>
      <c r="U24" s="1007" t="s">
        <v>194</v>
      </c>
      <c r="V24" s="1000">
        <v>10</v>
      </c>
      <c r="W24" s="1002" t="s">
        <v>370</v>
      </c>
      <c r="X24" s="987" t="s">
        <v>368</v>
      </c>
      <c r="Y24" s="987" t="s">
        <v>194</v>
      </c>
      <c r="Z24" s="1005" t="s">
        <v>371</v>
      </c>
      <c r="AA24" s="1007" t="s">
        <v>194</v>
      </c>
      <c r="AB24" s="1013">
        <v>11550</v>
      </c>
      <c r="AC24" s="1007" t="s">
        <v>195</v>
      </c>
      <c r="AD24" s="1021">
        <v>110</v>
      </c>
      <c r="AE24" s="1002" t="s">
        <v>315</v>
      </c>
      <c r="AF24" s="987" t="s">
        <v>368</v>
      </c>
      <c r="AG24" s="1002" t="s">
        <v>194</v>
      </c>
      <c r="AH24" s="1025" t="s">
        <v>372</v>
      </c>
      <c r="AI24" s="1002" t="s">
        <v>194</v>
      </c>
      <c r="AJ24" s="1027">
        <v>2.2999999999999998</v>
      </c>
      <c r="AK24" s="235" t="s">
        <v>194</v>
      </c>
      <c r="AL24" s="277">
        <v>9630</v>
      </c>
      <c r="AM24" s="1007" t="s">
        <v>194</v>
      </c>
      <c r="AN24" s="278">
        <v>90</v>
      </c>
      <c r="AO24" s="279" t="s">
        <v>370</v>
      </c>
      <c r="AP24" s="272" t="s">
        <v>368</v>
      </c>
      <c r="AQ24" s="280" t="s">
        <v>194</v>
      </c>
      <c r="AR24" s="274" t="s">
        <v>372</v>
      </c>
      <c r="AS24" s="280" t="s">
        <v>194</v>
      </c>
      <c r="AT24" s="281">
        <v>2.6</v>
      </c>
      <c r="AU24" s="282" t="s">
        <v>373</v>
      </c>
      <c r="AV24" s="283" t="s">
        <v>194</v>
      </c>
      <c r="AW24" s="284">
        <v>3850</v>
      </c>
      <c r="AX24" s="221" t="s">
        <v>195</v>
      </c>
      <c r="AY24" s="285">
        <v>30</v>
      </c>
      <c r="AZ24" s="286" t="s">
        <v>315</v>
      </c>
      <c r="BA24" s="287" t="s">
        <v>368</v>
      </c>
      <c r="BB24" s="286" t="s">
        <v>194</v>
      </c>
      <c r="BC24" s="288" t="s">
        <v>372</v>
      </c>
      <c r="BD24" s="286" t="s">
        <v>194</v>
      </c>
      <c r="BE24" s="289">
        <v>3.9</v>
      </c>
      <c r="BF24" s="283"/>
      <c r="BG24" s="290"/>
      <c r="BH24" s="321"/>
      <c r="BI24" s="330"/>
      <c r="BJ24" s="330"/>
      <c r="BK24" s="330"/>
      <c r="BL24" s="330"/>
      <c r="BM24" s="330"/>
      <c r="BN24" s="330"/>
      <c r="BO24" s="330"/>
      <c r="BP24" s="321"/>
      <c r="BQ24" s="290" t="s">
        <v>285</v>
      </c>
      <c r="BR24" s="321"/>
      <c r="BS24" s="331"/>
      <c r="BT24" s="330"/>
      <c r="BU24" s="330"/>
      <c r="BV24" s="330"/>
      <c r="BW24" s="330"/>
      <c r="BX24" s="330"/>
      <c r="BY24" s="330"/>
      <c r="BZ24" s="1029" t="s">
        <v>194</v>
      </c>
      <c r="CA24" s="1058" t="s">
        <v>286</v>
      </c>
      <c r="CB24" s="1007" t="s">
        <v>194</v>
      </c>
      <c r="CC24" s="1021"/>
      <c r="CD24" s="987"/>
      <c r="CE24" s="987"/>
      <c r="CF24" s="1023"/>
      <c r="CG24" s="1025"/>
      <c r="CH24" s="1023"/>
      <c r="CI24" s="1060" t="s">
        <v>286</v>
      </c>
      <c r="CJ24" s="1007"/>
      <c r="CK24" s="332" t="s">
        <v>401</v>
      </c>
      <c r="CL24" s="1007" t="s">
        <v>195</v>
      </c>
      <c r="CM24" s="1050">
        <v>110</v>
      </c>
      <c r="CN24" s="1046" t="s">
        <v>315</v>
      </c>
      <c r="CO24" s="1051" t="s">
        <v>368</v>
      </c>
      <c r="CP24" s="1046" t="s">
        <v>194</v>
      </c>
      <c r="CQ24" s="1047" t="s">
        <v>372</v>
      </c>
      <c r="CR24" s="1046" t="s">
        <v>194</v>
      </c>
      <c r="CS24" s="1048">
        <v>2.2999999999999998</v>
      </c>
      <c r="CT24" s="1049" t="s">
        <v>375</v>
      </c>
      <c r="CU24" s="1007" t="s">
        <v>195</v>
      </c>
      <c r="CV24" s="1013">
        <v>1620</v>
      </c>
      <c r="CW24" s="1007" t="s">
        <v>194</v>
      </c>
      <c r="CX24" s="1021">
        <v>10</v>
      </c>
      <c r="CY24" s="987" t="s">
        <v>315</v>
      </c>
      <c r="CZ24" s="987" t="s">
        <v>368</v>
      </c>
      <c r="DA24" s="1023" t="s">
        <v>194</v>
      </c>
      <c r="DB24" s="1025" t="s">
        <v>372</v>
      </c>
      <c r="DC24" s="1023" t="s">
        <v>194</v>
      </c>
      <c r="DD24" s="1027">
        <v>16.3</v>
      </c>
      <c r="DE24" s="1007" t="s">
        <v>195</v>
      </c>
      <c r="DF24" s="293">
        <v>850</v>
      </c>
      <c r="DG24" s="1007" t="s">
        <v>194</v>
      </c>
      <c r="DH24" s="293">
        <v>8</v>
      </c>
      <c r="DI24" s="1007" t="s">
        <v>195</v>
      </c>
      <c r="DJ24" s="294">
        <v>8</v>
      </c>
      <c r="DK24" s="1007" t="s">
        <v>194</v>
      </c>
      <c r="DL24" s="293">
        <v>150</v>
      </c>
      <c r="DM24" s="1007" t="s">
        <v>194</v>
      </c>
      <c r="DN24" s="293">
        <v>1</v>
      </c>
      <c r="DO24" s="1007" t="s">
        <v>195</v>
      </c>
      <c r="DP24" s="294">
        <v>1</v>
      </c>
      <c r="DQ24" s="1020"/>
      <c r="DR24" s="333" t="s">
        <v>401</v>
      </c>
      <c r="DS24" s="969"/>
      <c r="DT24" s="202"/>
      <c r="DU24" s="298"/>
      <c r="DV24" s="298"/>
      <c r="DW24" s="203"/>
      <c r="DX24" s="969"/>
      <c r="DY24" s="202"/>
      <c r="DZ24" s="298"/>
      <c r="EA24" s="298"/>
      <c r="EB24" s="334"/>
      <c r="EC24" s="337"/>
      <c r="ED24" s="1015" t="s">
        <v>197</v>
      </c>
      <c r="EE24" s="296">
        <v>245</v>
      </c>
      <c r="EF24" s="1007" t="s">
        <v>199</v>
      </c>
      <c r="EG24" s="1016">
        <v>2330</v>
      </c>
      <c r="EH24" s="1023" t="s">
        <v>194</v>
      </c>
      <c r="EI24" s="1033">
        <v>20</v>
      </c>
      <c r="EJ24" s="1002" t="s">
        <v>315</v>
      </c>
      <c r="EK24" s="987" t="s">
        <v>368</v>
      </c>
      <c r="EL24" s="1002" t="s">
        <v>194</v>
      </c>
      <c r="EM24" s="1025" t="s">
        <v>372</v>
      </c>
      <c r="EN24" s="1002" t="s">
        <v>194</v>
      </c>
      <c r="EO24" s="1035">
        <v>9.3000000000000007</v>
      </c>
      <c r="EP24" s="1037" t="s">
        <v>373</v>
      </c>
      <c r="EQ24" s="1007" t="s">
        <v>199</v>
      </c>
      <c r="ER24" s="1016">
        <v>11550</v>
      </c>
      <c r="ES24" s="1023" t="s">
        <v>194</v>
      </c>
      <c r="ET24" s="1033">
        <v>110</v>
      </c>
      <c r="EU24" s="1002" t="s">
        <v>315</v>
      </c>
      <c r="EV24" s="987" t="s">
        <v>368</v>
      </c>
      <c r="EW24" s="1002" t="s">
        <v>194</v>
      </c>
      <c r="EX24" s="1025" t="s">
        <v>372</v>
      </c>
      <c r="EY24" s="1002" t="s">
        <v>194</v>
      </c>
      <c r="EZ24" s="1035">
        <v>2.5</v>
      </c>
      <c r="FA24" s="1039" t="s">
        <v>373</v>
      </c>
      <c r="FB24" s="1041" t="s">
        <v>377</v>
      </c>
      <c r="FC24" s="1007" t="s">
        <v>199</v>
      </c>
      <c r="FD24" s="297">
        <v>9070</v>
      </c>
      <c r="FE24" s="213"/>
      <c r="FF24" s="1044"/>
    </row>
    <row r="25" spans="1:162" s="224" customFormat="1" ht="38.450000000000003" customHeight="1">
      <c r="A25" s="74" t="s">
        <v>461</v>
      </c>
      <c r="B25" s="969"/>
      <c r="C25" s="1055"/>
      <c r="D25" s="1057"/>
      <c r="E25" s="338" t="s">
        <v>11</v>
      </c>
      <c r="F25" s="329"/>
      <c r="G25" s="300">
        <v>50300</v>
      </c>
      <c r="H25" s="301"/>
      <c r="I25" s="235" t="s">
        <v>194</v>
      </c>
      <c r="J25" s="302">
        <v>480</v>
      </c>
      <c r="K25" s="303"/>
      <c r="L25" s="304" t="s">
        <v>315</v>
      </c>
      <c r="M25" s="305" t="s">
        <v>368</v>
      </c>
      <c r="N25" s="306" t="s">
        <v>194</v>
      </c>
      <c r="O25" s="307" t="s">
        <v>372</v>
      </c>
      <c r="P25" s="306" t="s">
        <v>194</v>
      </c>
      <c r="Q25" s="308">
        <v>2.2999999999999998</v>
      </c>
      <c r="R25" s="309"/>
      <c r="S25" s="1007"/>
      <c r="T25" s="1014"/>
      <c r="U25" s="1007"/>
      <c r="V25" s="1001"/>
      <c r="W25" s="1003"/>
      <c r="X25" s="1004"/>
      <c r="Y25" s="1004"/>
      <c r="Z25" s="1006"/>
      <c r="AA25" s="1007"/>
      <c r="AB25" s="1014"/>
      <c r="AC25" s="1007"/>
      <c r="AD25" s="1022"/>
      <c r="AE25" s="1003"/>
      <c r="AF25" s="1004"/>
      <c r="AG25" s="1003"/>
      <c r="AH25" s="1026"/>
      <c r="AI25" s="1003"/>
      <c r="AJ25" s="1028"/>
      <c r="AK25" s="235" t="s">
        <v>194</v>
      </c>
      <c r="AL25" s="302">
        <v>9630</v>
      </c>
      <c r="AM25" s="1007"/>
      <c r="AN25" s="311">
        <v>90</v>
      </c>
      <c r="AO25" s="312" t="s">
        <v>315</v>
      </c>
      <c r="AP25" s="305" t="s">
        <v>368</v>
      </c>
      <c r="AQ25" s="313" t="s">
        <v>194</v>
      </c>
      <c r="AR25" s="310" t="s">
        <v>372</v>
      </c>
      <c r="AS25" s="313" t="s">
        <v>194</v>
      </c>
      <c r="AT25" s="314">
        <v>2.6</v>
      </c>
      <c r="AU25" s="315"/>
      <c r="AV25" s="283"/>
      <c r="AY25" s="335"/>
      <c r="BF25" s="321" t="s">
        <v>195</v>
      </c>
      <c r="BG25" s="322">
        <v>67400</v>
      </c>
      <c r="BH25" s="321" t="s">
        <v>194</v>
      </c>
      <c r="BI25" s="285">
        <v>670</v>
      </c>
      <c r="BJ25" s="286" t="s">
        <v>315</v>
      </c>
      <c r="BK25" s="287" t="s">
        <v>368</v>
      </c>
      <c r="BL25" s="286" t="s">
        <v>194</v>
      </c>
      <c r="BM25" s="288" t="s">
        <v>372</v>
      </c>
      <c r="BN25" s="286" t="s">
        <v>194</v>
      </c>
      <c r="BO25" s="289">
        <v>2.2999999999999998</v>
      </c>
      <c r="BP25" s="247" t="s">
        <v>194</v>
      </c>
      <c r="BQ25" s="322">
        <v>57770</v>
      </c>
      <c r="BR25" s="247" t="s">
        <v>195</v>
      </c>
      <c r="BS25" s="285">
        <v>570</v>
      </c>
      <c r="BT25" s="286" t="s">
        <v>315</v>
      </c>
      <c r="BU25" s="287" t="s">
        <v>368</v>
      </c>
      <c r="BV25" s="286" t="s">
        <v>194</v>
      </c>
      <c r="BW25" s="288" t="s">
        <v>372</v>
      </c>
      <c r="BX25" s="286" t="s">
        <v>194</v>
      </c>
      <c r="BY25" s="289">
        <v>2.2000000000000002</v>
      </c>
      <c r="BZ25" s="1030"/>
      <c r="CA25" s="1059"/>
      <c r="CB25" s="1007"/>
      <c r="CC25" s="1022"/>
      <c r="CD25" s="1004"/>
      <c r="CE25" s="1004"/>
      <c r="CF25" s="1024"/>
      <c r="CG25" s="1026"/>
      <c r="CH25" s="1024"/>
      <c r="CI25" s="1061"/>
      <c r="CJ25" s="1007"/>
      <c r="CK25" s="323">
        <v>11550</v>
      </c>
      <c r="CL25" s="1007"/>
      <c r="CM25" s="1050"/>
      <c r="CN25" s="1046"/>
      <c r="CO25" s="1051"/>
      <c r="CP25" s="1046"/>
      <c r="CQ25" s="1047"/>
      <c r="CR25" s="1046"/>
      <c r="CS25" s="1048"/>
      <c r="CT25" s="1049"/>
      <c r="CU25" s="1007"/>
      <c r="CV25" s="1014"/>
      <c r="CW25" s="1007"/>
      <c r="CX25" s="1022"/>
      <c r="CY25" s="1004"/>
      <c r="CZ25" s="1004"/>
      <c r="DA25" s="1024"/>
      <c r="DB25" s="1026"/>
      <c r="DC25" s="1024"/>
      <c r="DD25" s="1028"/>
      <c r="DE25" s="1007"/>
      <c r="DF25" s="324" t="s">
        <v>291</v>
      </c>
      <c r="DG25" s="1007"/>
      <c r="DH25" s="324" t="s">
        <v>408</v>
      </c>
      <c r="DI25" s="1007"/>
      <c r="DJ25" s="325">
        <v>52.4</v>
      </c>
      <c r="DK25" s="1007"/>
      <c r="DL25" s="324" t="s">
        <v>291</v>
      </c>
      <c r="DM25" s="1007"/>
      <c r="DN25" s="324" t="s">
        <v>408</v>
      </c>
      <c r="DO25" s="1007"/>
      <c r="DP25" s="325">
        <v>69.900000000000006</v>
      </c>
      <c r="DQ25" s="1020"/>
      <c r="DR25" s="326">
        <v>8860</v>
      </c>
      <c r="DS25" s="969"/>
      <c r="DT25" s="202"/>
      <c r="DU25" s="298"/>
      <c r="DV25" s="298"/>
      <c r="DW25" s="203"/>
      <c r="DX25" s="969"/>
      <c r="DY25" s="202"/>
      <c r="DZ25" s="298"/>
      <c r="EA25" s="298"/>
      <c r="EB25" s="334"/>
      <c r="EC25" s="337"/>
      <c r="ED25" s="1015"/>
      <c r="EE25" s="327" t="s">
        <v>307</v>
      </c>
      <c r="EF25" s="1007"/>
      <c r="EG25" s="1017"/>
      <c r="EH25" s="1024"/>
      <c r="EI25" s="1034"/>
      <c r="EJ25" s="1003"/>
      <c r="EK25" s="1004"/>
      <c r="EL25" s="1003"/>
      <c r="EM25" s="1026"/>
      <c r="EN25" s="1003"/>
      <c r="EO25" s="1036"/>
      <c r="EP25" s="1038"/>
      <c r="EQ25" s="1007"/>
      <c r="ER25" s="1017">
        <v>110</v>
      </c>
      <c r="ES25" s="1024"/>
      <c r="ET25" s="1034"/>
      <c r="EU25" s="1003"/>
      <c r="EV25" s="1004"/>
      <c r="EW25" s="1003"/>
      <c r="EX25" s="1026"/>
      <c r="EY25" s="1003"/>
      <c r="EZ25" s="1036"/>
      <c r="FA25" s="1040"/>
      <c r="FB25" s="1042"/>
      <c r="FC25" s="1007"/>
      <c r="FD25" s="328">
        <v>90</v>
      </c>
      <c r="FE25" s="213"/>
      <c r="FF25" s="1044"/>
    </row>
    <row r="26" spans="1:162" s="224" customFormat="1" ht="38.450000000000003" customHeight="1">
      <c r="A26" s="74" t="s">
        <v>462</v>
      </c>
      <c r="B26" s="969"/>
      <c r="C26" s="1054" t="s">
        <v>402</v>
      </c>
      <c r="D26" s="1056" t="s">
        <v>284</v>
      </c>
      <c r="E26" s="336" t="s">
        <v>31</v>
      </c>
      <c r="F26" s="329"/>
      <c r="G26" s="267">
        <v>39070</v>
      </c>
      <c r="H26" s="268">
        <v>48700</v>
      </c>
      <c r="I26" s="235" t="s">
        <v>194</v>
      </c>
      <c r="J26" s="269">
        <v>370</v>
      </c>
      <c r="K26" s="270">
        <v>460</v>
      </c>
      <c r="L26" s="271" t="s">
        <v>315</v>
      </c>
      <c r="M26" s="272" t="s">
        <v>368</v>
      </c>
      <c r="N26" s="273" t="s">
        <v>194</v>
      </c>
      <c r="O26" s="274" t="s">
        <v>369</v>
      </c>
      <c r="P26" s="273" t="s">
        <v>194</v>
      </c>
      <c r="Q26" s="275">
        <v>2.2999999999999998</v>
      </c>
      <c r="R26" s="276">
        <v>2.4</v>
      </c>
      <c r="S26" s="1007" t="s">
        <v>194</v>
      </c>
      <c r="T26" s="1013">
        <v>1600</v>
      </c>
      <c r="U26" s="1007" t="s">
        <v>194</v>
      </c>
      <c r="V26" s="1000">
        <v>10</v>
      </c>
      <c r="W26" s="1002" t="s">
        <v>370</v>
      </c>
      <c r="X26" s="987" t="s">
        <v>368</v>
      </c>
      <c r="Y26" s="987" t="s">
        <v>194</v>
      </c>
      <c r="Z26" s="1005" t="s">
        <v>371</v>
      </c>
      <c r="AA26" s="1007" t="s">
        <v>194</v>
      </c>
      <c r="AB26" s="1013">
        <v>10500</v>
      </c>
      <c r="AC26" s="1007" t="s">
        <v>195</v>
      </c>
      <c r="AD26" s="1021">
        <v>100</v>
      </c>
      <c r="AE26" s="1002" t="s">
        <v>315</v>
      </c>
      <c r="AF26" s="987" t="s">
        <v>368</v>
      </c>
      <c r="AG26" s="1002" t="s">
        <v>194</v>
      </c>
      <c r="AH26" s="1025" t="s">
        <v>372</v>
      </c>
      <c r="AI26" s="1002" t="s">
        <v>194</v>
      </c>
      <c r="AJ26" s="1027">
        <v>2.2999999999999998</v>
      </c>
      <c r="AK26" s="235" t="s">
        <v>194</v>
      </c>
      <c r="AL26" s="277">
        <v>9630</v>
      </c>
      <c r="AM26" s="1007" t="s">
        <v>194</v>
      </c>
      <c r="AN26" s="278">
        <v>90</v>
      </c>
      <c r="AO26" s="279" t="s">
        <v>370</v>
      </c>
      <c r="AP26" s="272" t="s">
        <v>368</v>
      </c>
      <c r="AQ26" s="280" t="s">
        <v>194</v>
      </c>
      <c r="AR26" s="274" t="s">
        <v>372</v>
      </c>
      <c r="AS26" s="280" t="s">
        <v>194</v>
      </c>
      <c r="AT26" s="281">
        <v>2.6</v>
      </c>
      <c r="AU26" s="282" t="s">
        <v>373</v>
      </c>
      <c r="AV26" s="283" t="s">
        <v>194</v>
      </c>
      <c r="AW26" s="284">
        <v>3850</v>
      </c>
      <c r="AX26" s="221" t="s">
        <v>195</v>
      </c>
      <c r="AY26" s="285">
        <v>30</v>
      </c>
      <c r="AZ26" s="286" t="s">
        <v>315</v>
      </c>
      <c r="BA26" s="287" t="s">
        <v>368</v>
      </c>
      <c r="BB26" s="286" t="s">
        <v>194</v>
      </c>
      <c r="BC26" s="288" t="s">
        <v>372</v>
      </c>
      <c r="BD26" s="286" t="s">
        <v>194</v>
      </c>
      <c r="BE26" s="289">
        <v>3.9</v>
      </c>
      <c r="BF26" s="283"/>
      <c r="BG26" s="290"/>
      <c r="BH26" s="321"/>
      <c r="BI26" s="330"/>
      <c r="BJ26" s="330"/>
      <c r="BK26" s="330"/>
      <c r="BL26" s="330"/>
      <c r="BM26" s="330"/>
      <c r="BN26" s="330"/>
      <c r="BO26" s="330"/>
      <c r="BP26" s="321"/>
      <c r="BQ26" s="290" t="s">
        <v>285</v>
      </c>
      <c r="BR26" s="321"/>
      <c r="BS26" s="331"/>
      <c r="BT26" s="330"/>
      <c r="BU26" s="330"/>
      <c r="BV26" s="330"/>
      <c r="BW26" s="330"/>
      <c r="BX26" s="330"/>
      <c r="BY26" s="330"/>
      <c r="BZ26" s="1029" t="s">
        <v>194</v>
      </c>
      <c r="CA26" s="1058" t="s">
        <v>286</v>
      </c>
      <c r="CB26" s="1007" t="s">
        <v>194</v>
      </c>
      <c r="CC26" s="1021"/>
      <c r="CD26" s="987"/>
      <c r="CE26" s="987"/>
      <c r="CF26" s="1023"/>
      <c r="CG26" s="1025"/>
      <c r="CH26" s="1023"/>
      <c r="CI26" s="1060" t="s">
        <v>286</v>
      </c>
      <c r="CJ26" s="1007"/>
      <c r="CK26" s="332" t="s">
        <v>403</v>
      </c>
      <c r="CL26" s="1007" t="s">
        <v>195</v>
      </c>
      <c r="CM26" s="1050">
        <v>100</v>
      </c>
      <c r="CN26" s="1046" t="s">
        <v>315</v>
      </c>
      <c r="CO26" s="1051" t="s">
        <v>368</v>
      </c>
      <c r="CP26" s="1046" t="s">
        <v>194</v>
      </c>
      <c r="CQ26" s="1047" t="s">
        <v>372</v>
      </c>
      <c r="CR26" s="1046" t="s">
        <v>194</v>
      </c>
      <c r="CS26" s="1048">
        <v>2.2999999999999998</v>
      </c>
      <c r="CT26" s="1049" t="s">
        <v>375</v>
      </c>
      <c r="CU26" s="1007" t="s">
        <v>195</v>
      </c>
      <c r="CV26" s="1013">
        <v>1480</v>
      </c>
      <c r="CW26" s="1007" t="s">
        <v>194</v>
      </c>
      <c r="CX26" s="1021">
        <v>10</v>
      </c>
      <c r="CY26" s="987" t="s">
        <v>315</v>
      </c>
      <c r="CZ26" s="987" t="s">
        <v>368</v>
      </c>
      <c r="DA26" s="1023" t="s">
        <v>194</v>
      </c>
      <c r="DB26" s="1025" t="s">
        <v>372</v>
      </c>
      <c r="DC26" s="1023" t="s">
        <v>194</v>
      </c>
      <c r="DD26" s="1027">
        <v>14.8</v>
      </c>
      <c r="DE26" s="1007" t="s">
        <v>195</v>
      </c>
      <c r="DF26" s="293">
        <v>770</v>
      </c>
      <c r="DG26" s="1007" t="s">
        <v>194</v>
      </c>
      <c r="DH26" s="293">
        <v>7</v>
      </c>
      <c r="DI26" s="1007" t="s">
        <v>195</v>
      </c>
      <c r="DJ26" s="294">
        <v>7</v>
      </c>
      <c r="DK26" s="1007" t="s">
        <v>194</v>
      </c>
      <c r="DL26" s="293">
        <v>130</v>
      </c>
      <c r="DM26" s="1007" t="s">
        <v>194</v>
      </c>
      <c r="DN26" s="293">
        <v>1</v>
      </c>
      <c r="DO26" s="1007" t="s">
        <v>195</v>
      </c>
      <c r="DP26" s="294">
        <v>1</v>
      </c>
      <c r="DQ26" s="1020"/>
      <c r="DR26" s="333" t="s">
        <v>403</v>
      </c>
      <c r="DS26" s="969"/>
      <c r="DT26" s="202"/>
      <c r="DU26" s="298"/>
      <c r="DV26" s="298"/>
      <c r="DW26" s="203"/>
      <c r="DX26" s="969"/>
      <c r="DY26" s="202"/>
      <c r="DZ26" s="298"/>
      <c r="EA26" s="298"/>
      <c r="EB26" s="334"/>
      <c r="EC26" s="337"/>
      <c r="ED26" s="1015" t="s">
        <v>197</v>
      </c>
      <c r="EE26" s="296">
        <v>245</v>
      </c>
      <c r="EF26" s="1007" t="s">
        <v>199</v>
      </c>
      <c r="EG26" s="1016">
        <v>2120</v>
      </c>
      <c r="EH26" s="1023" t="s">
        <v>194</v>
      </c>
      <c r="EI26" s="1033">
        <v>20</v>
      </c>
      <c r="EJ26" s="1002" t="s">
        <v>315</v>
      </c>
      <c r="EK26" s="987" t="s">
        <v>368</v>
      </c>
      <c r="EL26" s="1002" t="s">
        <v>194</v>
      </c>
      <c r="EM26" s="1025" t="s">
        <v>372</v>
      </c>
      <c r="EN26" s="1002" t="s">
        <v>194</v>
      </c>
      <c r="EO26" s="1035">
        <v>8.5</v>
      </c>
      <c r="EP26" s="1037" t="s">
        <v>373</v>
      </c>
      <c r="EQ26" s="1007" t="s">
        <v>199</v>
      </c>
      <c r="ER26" s="1016">
        <v>10500</v>
      </c>
      <c r="ES26" s="1023" t="s">
        <v>194</v>
      </c>
      <c r="ET26" s="1033">
        <v>100</v>
      </c>
      <c r="EU26" s="1002" t="s">
        <v>315</v>
      </c>
      <c r="EV26" s="987" t="s">
        <v>368</v>
      </c>
      <c r="EW26" s="1002" t="s">
        <v>194</v>
      </c>
      <c r="EX26" s="1025" t="s">
        <v>372</v>
      </c>
      <c r="EY26" s="1002" t="s">
        <v>194</v>
      </c>
      <c r="EZ26" s="1035">
        <v>2.5</v>
      </c>
      <c r="FA26" s="1039" t="s">
        <v>373</v>
      </c>
      <c r="FB26" s="1041" t="s">
        <v>377</v>
      </c>
      <c r="FC26" s="1007" t="s">
        <v>199</v>
      </c>
      <c r="FD26" s="297">
        <v>8240</v>
      </c>
      <c r="FE26" s="213"/>
      <c r="FF26" s="1044"/>
    </row>
    <row r="27" spans="1:162" s="224" customFormat="1" ht="38.450000000000003" customHeight="1">
      <c r="A27" s="74" t="s">
        <v>463</v>
      </c>
      <c r="B27" s="969"/>
      <c r="C27" s="1055"/>
      <c r="D27" s="1057"/>
      <c r="E27" s="338" t="s">
        <v>11</v>
      </c>
      <c r="F27" s="329"/>
      <c r="G27" s="300">
        <v>48700</v>
      </c>
      <c r="H27" s="301"/>
      <c r="I27" s="235" t="s">
        <v>194</v>
      </c>
      <c r="J27" s="302">
        <v>460</v>
      </c>
      <c r="K27" s="303"/>
      <c r="L27" s="304" t="s">
        <v>315</v>
      </c>
      <c r="M27" s="305" t="s">
        <v>368</v>
      </c>
      <c r="N27" s="306" t="s">
        <v>194</v>
      </c>
      <c r="O27" s="307" t="s">
        <v>372</v>
      </c>
      <c r="P27" s="306" t="s">
        <v>194</v>
      </c>
      <c r="Q27" s="308">
        <v>2.4</v>
      </c>
      <c r="R27" s="309"/>
      <c r="S27" s="1007"/>
      <c r="T27" s="1014"/>
      <c r="U27" s="1007"/>
      <c r="V27" s="1001"/>
      <c r="W27" s="1003"/>
      <c r="X27" s="1004"/>
      <c r="Y27" s="1004"/>
      <c r="Z27" s="1006"/>
      <c r="AA27" s="1007"/>
      <c r="AB27" s="1014"/>
      <c r="AC27" s="1007"/>
      <c r="AD27" s="1022"/>
      <c r="AE27" s="1003"/>
      <c r="AF27" s="1004"/>
      <c r="AG27" s="1003"/>
      <c r="AH27" s="1026"/>
      <c r="AI27" s="1003"/>
      <c r="AJ27" s="1028"/>
      <c r="AK27" s="235" t="s">
        <v>194</v>
      </c>
      <c r="AL27" s="302">
        <v>9630</v>
      </c>
      <c r="AM27" s="1007"/>
      <c r="AN27" s="311">
        <v>90</v>
      </c>
      <c r="AO27" s="312" t="s">
        <v>315</v>
      </c>
      <c r="AP27" s="305" t="s">
        <v>368</v>
      </c>
      <c r="AQ27" s="313" t="s">
        <v>194</v>
      </c>
      <c r="AR27" s="310" t="s">
        <v>372</v>
      </c>
      <c r="AS27" s="313" t="s">
        <v>194</v>
      </c>
      <c r="AT27" s="314">
        <v>2.6</v>
      </c>
      <c r="AU27" s="315"/>
      <c r="AV27" s="283"/>
      <c r="AY27" s="335"/>
      <c r="BF27" s="321" t="s">
        <v>195</v>
      </c>
      <c r="BG27" s="322">
        <v>67400</v>
      </c>
      <c r="BH27" s="321" t="s">
        <v>194</v>
      </c>
      <c r="BI27" s="285">
        <v>670</v>
      </c>
      <c r="BJ27" s="286" t="s">
        <v>315</v>
      </c>
      <c r="BK27" s="287" t="s">
        <v>368</v>
      </c>
      <c r="BL27" s="286" t="s">
        <v>194</v>
      </c>
      <c r="BM27" s="288" t="s">
        <v>372</v>
      </c>
      <c r="BN27" s="286" t="s">
        <v>194</v>
      </c>
      <c r="BO27" s="289">
        <v>2.2999999999999998</v>
      </c>
      <c r="BP27" s="247" t="s">
        <v>194</v>
      </c>
      <c r="BQ27" s="322">
        <v>57770</v>
      </c>
      <c r="BR27" s="247" t="s">
        <v>195</v>
      </c>
      <c r="BS27" s="285">
        <v>570</v>
      </c>
      <c r="BT27" s="286" t="s">
        <v>315</v>
      </c>
      <c r="BU27" s="287" t="s">
        <v>368</v>
      </c>
      <c r="BV27" s="286" t="s">
        <v>194</v>
      </c>
      <c r="BW27" s="288" t="s">
        <v>372</v>
      </c>
      <c r="BX27" s="286" t="s">
        <v>194</v>
      </c>
      <c r="BY27" s="289">
        <v>2.2000000000000002</v>
      </c>
      <c r="BZ27" s="1030"/>
      <c r="CA27" s="1059"/>
      <c r="CB27" s="1007"/>
      <c r="CC27" s="1022"/>
      <c r="CD27" s="1004"/>
      <c r="CE27" s="1004"/>
      <c r="CF27" s="1024"/>
      <c r="CG27" s="1026"/>
      <c r="CH27" s="1024"/>
      <c r="CI27" s="1061"/>
      <c r="CJ27" s="1007"/>
      <c r="CK27" s="323">
        <v>10500</v>
      </c>
      <c r="CL27" s="1007"/>
      <c r="CM27" s="1050"/>
      <c r="CN27" s="1046"/>
      <c r="CO27" s="1051"/>
      <c r="CP27" s="1046"/>
      <c r="CQ27" s="1047"/>
      <c r="CR27" s="1046"/>
      <c r="CS27" s="1048"/>
      <c r="CT27" s="1049"/>
      <c r="CU27" s="1007"/>
      <c r="CV27" s="1014"/>
      <c r="CW27" s="1007"/>
      <c r="CX27" s="1022"/>
      <c r="CY27" s="1004"/>
      <c r="CZ27" s="1004"/>
      <c r="DA27" s="1024"/>
      <c r="DB27" s="1026"/>
      <c r="DC27" s="1024"/>
      <c r="DD27" s="1028"/>
      <c r="DE27" s="1007"/>
      <c r="DF27" s="324" t="s">
        <v>291</v>
      </c>
      <c r="DG27" s="1007"/>
      <c r="DH27" s="324" t="s">
        <v>408</v>
      </c>
      <c r="DI27" s="1007"/>
      <c r="DJ27" s="325">
        <v>54.5</v>
      </c>
      <c r="DK27" s="1007"/>
      <c r="DL27" s="324" t="s">
        <v>291</v>
      </c>
      <c r="DM27" s="1007"/>
      <c r="DN27" s="324" t="s">
        <v>408</v>
      </c>
      <c r="DO27" s="1007"/>
      <c r="DP27" s="325">
        <v>63.5</v>
      </c>
      <c r="DQ27" s="1020"/>
      <c r="DR27" s="326">
        <v>8120</v>
      </c>
      <c r="DS27" s="969"/>
      <c r="DT27" s="202"/>
      <c r="DU27" s="298"/>
      <c r="DV27" s="298"/>
      <c r="DW27" s="203"/>
      <c r="DX27" s="969"/>
      <c r="DY27" s="202"/>
      <c r="DZ27" s="298"/>
      <c r="EA27" s="298"/>
      <c r="EB27" s="334"/>
      <c r="EC27" s="337"/>
      <c r="ED27" s="1015"/>
      <c r="EE27" s="327" t="s">
        <v>307</v>
      </c>
      <c r="EF27" s="1007"/>
      <c r="EG27" s="1017"/>
      <c r="EH27" s="1024"/>
      <c r="EI27" s="1034"/>
      <c r="EJ27" s="1003"/>
      <c r="EK27" s="1004"/>
      <c r="EL27" s="1003"/>
      <c r="EM27" s="1026"/>
      <c r="EN27" s="1003"/>
      <c r="EO27" s="1036"/>
      <c r="EP27" s="1038"/>
      <c r="EQ27" s="1007"/>
      <c r="ER27" s="1017">
        <v>100</v>
      </c>
      <c r="ES27" s="1024"/>
      <c r="ET27" s="1034"/>
      <c r="EU27" s="1003"/>
      <c r="EV27" s="1004"/>
      <c r="EW27" s="1003"/>
      <c r="EX27" s="1026"/>
      <c r="EY27" s="1003"/>
      <c r="EZ27" s="1036"/>
      <c r="FA27" s="1040"/>
      <c r="FB27" s="1042"/>
      <c r="FC27" s="1007"/>
      <c r="FD27" s="328">
        <v>80</v>
      </c>
      <c r="FE27" s="213"/>
      <c r="FF27" s="1044"/>
    </row>
    <row r="28" spans="1:162" s="224" customFormat="1" ht="38.450000000000003" customHeight="1">
      <c r="A28" s="74" t="s">
        <v>464</v>
      </c>
      <c r="B28" s="969"/>
      <c r="C28" s="1054" t="s">
        <v>404</v>
      </c>
      <c r="D28" s="1056" t="s">
        <v>284</v>
      </c>
      <c r="E28" s="336" t="s">
        <v>31</v>
      </c>
      <c r="F28" s="329"/>
      <c r="G28" s="267">
        <v>37830</v>
      </c>
      <c r="H28" s="268">
        <v>47460</v>
      </c>
      <c r="I28" s="235" t="s">
        <v>194</v>
      </c>
      <c r="J28" s="269">
        <v>350</v>
      </c>
      <c r="K28" s="270">
        <v>450</v>
      </c>
      <c r="L28" s="271" t="s">
        <v>315</v>
      </c>
      <c r="M28" s="272" t="s">
        <v>368</v>
      </c>
      <c r="N28" s="273" t="s">
        <v>194</v>
      </c>
      <c r="O28" s="274" t="s">
        <v>369</v>
      </c>
      <c r="P28" s="273" t="s">
        <v>194</v>
      </c>
      <c r="Q28" s="275">
        <v>2.2999999999999998</v>
      </c>
      <c r="R28" s="276">
        <v>2.2999999999999998</v>
      </c>
      <c r="S28" s="1007" t="s">
        <v>194</v>
      </c>
      <c r="T28" s="1013">
        <v>1470</v>
      </c>
      <c r="U28" s="1007" t="s">
        <v>194</v>
      </c>
      <c r="V28" s="1000">
        <v>10</v>
      </c>
      <c r="W28" s="1002" t="s">
        <v>370</v>
      </c>
      <c r="X28" s="987" t="s">
        <v>368</v>
      </c>
      <c r="Y28" s="987" t="s">
        <v>194</v>
      </c>
      <c r="Z28" s="1005" t="s">
        <v>371</v>
      </c>
      <c r="AA28" s="1007" t="s">
        <v>194</v>
      </c>
      <c r="AB28" s="1013">
        <v>9620</v>
      </c>
      <c r="AC28" s="1007" t="s">
        <v>195</v>
      </c>
      <c r="AD28" s="1021">
        <v>90</v>
      </c>
      <c r="AE28" s="1002" t="s">
        <v>315</v>
      </c>
      <c r="AF28" s="987" t="s">
        <v>368</v>
      </c>
      <c r="AG28" s="1002" t="s">
        <v>194</v>
      </c>
      <c r="AH28" s="1025" t="s">
        <v>372</v>
      </c>
      <c r="AI28" s="1002" t="s">
        <v>194</v>
      </c>
      <c r="AJ28" s="1027">
        <v>2.4</v>
      </c>
      <c r="AK28" s="235" t="s">
        <v>194</v>
      </c>
      <c r="AL28" s="277">
        <v>9630</v>
      </c>
      <c r="AM28" s="1007" t="s">
        <v>194</v>
      </c>
      <c r="AN28" s="278">
        <v>90</v>
      </c>
      <c r="AO28" s="279" t="s">
        <v>370</v>
      </c>
      <c r="AP28" s="272" t="s">
        <v>368</v>
      </c>
      <c r="AQ28" s="280" t="s">
        <v>194</v>
      </c>
      <c r="AR28" s="274" t="s">
        <v>372</v>
      </c>
      <c r="AS28" s="280" t="s">
        <v>194</v>
      </c>
      <c r="AT28" s="281">
        <v>2.6</v>
      </c>
      <c r="AU28" s="282" t="s">
        <v>373</v>
      </c>
      <c r="AV28" s="283" t="s">
        <v>194</v>
      </c>
      <c r="AW28" s="284">
        <v>3850</v>
      </c>
      <c r="AX28" s="221" t="s">
        <v>195</v>
      </c>
      <c r="AY28" s="285">
        <v>30</v>
      </c>
      <c r="AZ28" s="286" t="s">
        <v>315</v>
      </c>
      <c r="BA28" s="287" t="s">
        <v>368</v>
      </c>
      <c r="BB28" s="286" t="s">
        <v>194</v>
      </c>
      <c r="BC28" s="288" t="s">
        <v>372</v>
      </c>
      <c r="BD28" s="286" t="s">
        <v>194</v>
      </c>
      <c r="BE28" s="289">
        <v>3.9</v>
      </c>
      <c r="BF28" s="283"/>
      <c r="BG28" s="290"/>
      <c r="BH28" s="321"/>
      <c r="BI28" s="330"/>
      <c r="BJ28" s="330"/>
      <c r="BK28" s="330"/>
      <c r="BL28" s="330"/>
      <c r="BM28" s="330"/>
      <c r="BN28" s="330"/>
      <c r="BO28" s="330"/>
      <c r="BP28" s="321"/>
      <c r="BQ28" s="290" t="s">
        <v>285</v>
      </c>
      <c r="BR28" s="321"/>
      <c r="BS28" s="331"/>
      <c r="BT28" s="330"/>
      <c r="BU28" s="330"/>
      <c r="BV28" s="330"/>
      <c r="BW28" s="330"/>
      <c r="BX28" s="330"/>
      <c r="BY28" s="330"/>
      <c r="BZ28" s="1029" t="s">
        <v>194</v>
      </c>
      <c r="CA28" s="1058" t="s">
        <v>286</v>
      </c>
      <c r="CB28" s="1007" t="s">
        <v>194</v>
      </c>
      <c r="CC28" s="1021"/>
      <c r="CD28" s="987"/>
      <c r="CE28" s="987"/>
      <c r="CF28" s="1023"/>
      <c r="CG28" s="1025"/>
      <c r="CH28" s="1023"/>
      <c r="CI28" s="1060" t="s">
        <v>286</v>
      </c>
      <c r="CJ28" s="1007"/>
      <c r="CK28" s="332" t="s">
        <v>405</v>
      </c>
      <c r="CL28" s="1007" t="s">
        <v>195</v>
      </c>
      <c r="CM28" s="1050">
        <v>90</v>
      </c>
      <c r="CN28" s="1046" t="s">
        <v>315</v>
      </c>
      <c r="CO28" s="1051" t="s">
        <v>368</v>
      </c>
      <c r="CP28" s="1046" t="s">
        <v>194</v>
      </c>
      <c r="CQ28" s="1047" t="s">
        <v>372</v>
      </c>
      <c r="CR28" s="1046" t="s">
        <v>194</v>
      </c>
      <c r="CS28" s="1048">
        <v>2.4</v>
      </c>
      <c r="CT28" s="1049" t="s">
        <v>375</v>
      </c>
      <c r="CU28" s="1007" t="s">
        <v>195</v>
      </c>
      <c r="CV28" s="1013">
        <v>1350</v>
      </c>
      <c r="CW28" s="1007" t="s">
        <v>194</v>
      </c>
      <c r="CX28" s="1021">
        <v>10</v>
      </c>
      <c r="CY28" s="987" t="s">
        <v>315</v>
      </c>
      <c r="CZ28" s="987" t="s">
        <v>368</v>
      </c>
      <c r="DA28" s="1023" t="s">
        <v>194</v>
      </c>
      <c r="DB28" s="1025" t="s">
        <v>372</v>
      </c>
      <c r="DC28" s="1023" t="s">
        <v>194</v>
      </c>
      <c r="DD28" s="1027">
        <v>13.6</v>
      </c>
      <c r="DE28" s="1007" t="s">
        <v>195</v>
      </c>
      <c r="DF28" s="293">
        <v>710</v>
      </c>
      <c r="DG28" s="1007" t="s">
        <v>194</v>
      </c>
      <c r="DH28" s="293">
        <v>7</v>
      </c>
      <c r="DI28" s="1007" t="s">
        <v>195</v>
      </c>
      <c r="DJ28" s="294">
        <v>7</v>
      </c>
      <c r="DK28" s="1007" t="s">
        <v>194</v>
      </c>
      <c r="DL28" s="293">
        <v>120</v>
      </c>
      <c r="DM28" s="1007" t="s">
        <v>194</v>
      </c>
      <c r="DN28" s="293">
        <v>1</v>
      </c>
      <c r="DO28" s="1007" t="s">
        <v>195</v>
      </c>
      <c r="DP28" s="294">
        <v>1</v>
      </c>
      <c r="DQ28" s="1020"/>
      <c r="DR28" s="339" t="s">
        <v>405</v>
      </c>
      <c r="DS28" s="969"/>
      <c r="DT28" s="1052" t="s">
        <v>386</v>
      </c>
      <c r="DU28" s="298" t="s">
        <v>170</v>
      </c>
      <c r="DV28" s="298"/>
      <c r="DW28" s="203"/>
      <c r="DX28" s="969"/>
      <c r="DY28" s="1052" t="s">
        <v>386</v>
      </c>
      <c r="DZ28" s="298" t="s">
        <v>170</v>
      </c>
      <c r="EA28" s="298"/>
      <c r="EB28" s="334"/>
      <c r="EC28" s="1018"/>
      <c r="ED28" s="1015" t="s">
        <v>197</v>
      </c>
      <c r="EE28" s="296">
        <v>245</v>
      </c>
      <c r="EF28" s="1007" t="s">
        <v>199</v>
      </c>
      <c r="EG28" s="1016">
        <v>1940</v>
      </c>
      <c r="EH28" s="1023" t="s">
        <v>194</v>
      </c>
      <c r="EI28" s="1033">
        <v>10</v>
      </c>
      <c r="EJ28" s="1002" t="s">
        <v>315</v>
      </c>
      <c r="EK28" s="987" t="s">
        <v>368</v>
      </c>
      <c r="EL28" s="1002" t="s">
        <v>194</v>
      </c>
      <c r="EM28" s="1025" t="s">
        <v>372</v>
      </c>
      <c r="EN28" s="1002" t="s">
        <v>194</v>
      </c>
      <c r="EO28" s="1035">
        <v>15.5</v>
      </c>
      <c r="EP28" s="1037" t="s">
        <v>373</v>
      </c>
      <c r="EQ28" s="1007" t="s">
        <v>199</v>
      </c>
      <c r="ER28" s="1016">
        <v>9630</v>
      </c>
      <c r="ES28" s="1023" t="s">
        <v>194</v>
      </c>
      <c r="ET28" s="1033">
        <v>90</v>
      </c>
      <c r="EU28" s="1002" t="s">
        <v>315</v>
      </c>
      <c r="EV28" s="987" t="s">
        <v>368</v>
      </c>
      <c r="EW28" s="1002" t="s">
        <v>194</v>
      </c>
      <c r="EX28" s="1025" t="s">
        <v>372</v>
      </c>
      <c r="EY28" s="1002" t="s">
        <v>194</v>
      </c>
      <c r="EZ28" s="1035">
        <v>2.6</v>
      </c>
      <c r="FA28" s="1039" t="s">
        <v>373</v>
      </c>
      <c r="FB28" s="1041" t="s">
        <v>377</v>
      </c>
      <c r="FC28" s="1007" t="s">
        <v>199</v>
      </c>
      <c r="FD28" s="297">
        <v>7550</v>
      </c>
      <c r="FE28" s="213"/>
      <c r="FF28" s="1044"/>
    </row>
    <row r="29" spans="1:162" s="224" customFormat="1" ht="38.450000000000003" customHeight="1">
      <c r="A29" s="74" t="s">
        <v>465</v>
      </c>
      <c r="B29" s="969"/>
      <c r="C29" s="1055"/>
      <c r="D29" s="1057"/>
      <c r="E29" s="338" t="s">
        <v>11</v>
      </c>
      <c r="F29" s="329"/>
      <c r="G29" s="300">
        <v>47460</v>
      </c>
      <c r="H29" s="301"/>
      <c r="I29" s="235" t="s">
        <v>194</v>
      </c>
      <c r="J29" s="302">
        <v>450</v>
      </c>
      <c r="K29" s="303"/>
      <c r="L29" s="304" t="s">
        <v>315</v>
      </c>
      <c r="M29" s="305" t="s">
        <v>368</v>
      </c>
      <c r="N29" s="306" t="s">
        <v>194</v>
      </c>
      <c r="O29" s="307" t="s">
        <v>372</v>
      </c>
      <c r="P29" s="306" t="s">
        <v>194</v>
      </c>
      <c r="Q29" s="308">
        <v>2.2999999999999998</v>
      </c>
      <c r="R29" s="309"/>
      <c r="S29" s="1007"/>
      <c r="T29" s="1014"/>
      <c r="U29" s="1007"/>
      <c r="V29" s="1001"/>
      <c r="W29" s="1003"/>
      <c r="X29" s="1004"/>
      <c r="Y29" s="1004"/>
      <c r="Z29" s="1006"/>
      <c r="AA29" s="1007"/>
      <c r="AB29" s="1014"/>
      <c r="AC29" s="1007"/>
      <c r="AD29" s="1022"/>
      <c r="AE29" s="1003"/>
      <c r="AF29" s="1004"/>
      <c r="AG29" s="1003"/>
      <c r="AH29" s="1026"/>
      <c r="AI29" s="1003"/>
      <c r="AJ29" s="1028"/>
      <c r="AK29" s="235" t="s">
        <v>194</v>
      </c>
      <c r="AL29" s="302">
        <v>9630</v>
      </c>
      <c r="AM29" s="1007"/>
      <c r="AN29" s="311">
        <v>90</v>
      </c>
      <c r="AO29" s="312" t="s">
        <v>315</v>
      </c>
      <c r="AP29" s="305" t="s">
        <v>368</v>
      </c>
      <c r="AQ29" s="313" t="s">
        <v>194</v>
      </c>
      <c r="AR29" s="310" t="s">
        <v>372</v>
      </c>
      <c r="AS29" s="313" t="s">
        <v>194</v>
      </c>
      <c r="AT29" s="314">
        <v>2.6</v>
      </c>
      <c r="AU29" s="315"/>
      <c r="AV29" s="283"/>
      <c r="AY29" s="335"/>
      <c r="BF29" s="321" t="s">
        <v>195</v>
      </c>
      <c r="BG29" s="322">
        <v>67400</v>
      </c>
      <c r="BH29" s="321" t="s">
        <v>194</v>
      </c>
      <c r="BI29" s="285">
        <v>670</v>
      </c>
      <c r="BJ29" s="286" t="s">
        <v>315</v>
      </c>
      <c r="BK29" s="287" t="s">
        <v>368</v>
      </c>
      <c r="BL29" s="286" t="s">
        <v>194</v>
      </c>
      <c r="BM29" s="288" t="s">
        <v>372</v>
      </c>
      <c r="BN29" s="286" t="s">
        <v>194</v>
      </c>
      <c r="BO29" s="289">
        <v>2.2999999999999998</v>
      </c>
      <c r="BP29" s="247" t="s">
        <v>194</v>
      </c>
      <c r="BQ29" s="322">
        <v>57770</v>
      </c>
      <c r="BR29" s="247" t="s">
        <v>195</v>
      </c>
      <c r="BS29" s="285">
        <v>570</v>
      </c>
      <c r="BT29" s="286" t="s">
        <v>315</v>
      </c>
      <c r="BU29" s="287" t="s">
        <v>368</v>
      </c>
      <c r="BV29" s="286" t="s">
        <v>194</v>
      </c>
      <c r="BW29" s="288" t="s">
        <v>372</v>
      </c>
      <c r="BX29" s="286" t="s">
        <v>194</v>
      </c>
      <c r="BY29" s="289">
        <v>2.2000000000000002</v>
      </c>
      <c r="BZ29" s="1030"/>
      <c r="CA29" s="1059"/>
      <c r="CB29" s="1007"/>
      <c r="CC29" s="1022"/>
      <c r="CD29" s="1004"/>
      <c r="CE29" s="1004"/>
      <c r="CF29" s="1024"/>
      <c r="CG29" s="1026"/>
      <c r="CH29" s="1024"/>
      <c r="CI29" s="1061"/>
      <c r="CJ29" s="1007"/>
      <c r="CK29" s="323">
        <v>9620</v>
      </c>
      <c r="CL29" s="1007"/>
      <c r="CM29" s="1050"/>
      <c r="CN29" s="1046"/>
      <c r="CO29" s="1051"/>
      <c r="CP29" s="1046"/>
      <c r="CQ29" s="1047"/>
      <c r="CR29" s="1046"/>
      <c r="CS29" s="1048"/>
      <c r="CT29" s="1049"/>
      <c r="CU29" s="1007"/>
      <c r="CV29" s="1014"/>
      <c r="CW29" s="1007"/>
      <c r="CX29" s="1022"/>
      <c r="CY29" s="1004"/>
      <c r="CZ29" s="1004"/>
      <c r="DA29" s="1024"/>
      <c r="DB29" s="1026"/>
      <c r="DC29" s="1024"/>
      <c r="DD29" s="1028"/>
      <c r="DE29" s="1007"/>
      <c r="DF29" s="324" t="s">
        <v>291</v>
      </c>
      <c r="DG29" s="1007"/>
      <c r="DH29" s="324" t="s">
        <v>408</v>
      </c>
      <c r="DI29" s="1007"/>
      <c r="DJ29" s="325">
        <v>49.9</v>
      </c>
      <c r="DK29" s="1007"/>
      <c r="DL29" s="324" t="s">
        <v>291</v>
      </c>
      <c r="DM29" s="1007"/>
      <c r="DN29" s="324" t="s">
        <v>408</v>
      </c>
      <c r="DO29" s="1007"/>
      <c r="DP29" s="325">
        <v>58.3</v>
      </c>
      <c r="DQ29" s="1020"/>
      <c r="DR29" s="326">
        <v>7500</v>
      </c>
      <c r="DS29" s="969"/>
      <c r="DT29" s="1053"/>
      <c r="DU29" s="298" t="s">
        <v>171</v>
      </c>
      <c r="DV29" s="298"/>
      <c r="DW29" s="203"/>
      <c r="DX29" s="969"/>
      <c r="DY29" s="1053"/>
      <c r="DZ29" s="298" t="s">
        <v>171</v>
      </c>
      <c r="EA29" s="298"/>
      <c r="EB29" s="334"/>
      <c r="EC29" s="1019"/>
      <c r="ED29" s="1015"/>
      <c r="EE29" s="327" t="s">
        <v>307</v>
      </c>
      <c r="EF29" s="1007"/>
      <c r="EG29" s="1017"/>
      <c r="EH29" s="1024"/>
      <c r="EI29" s="1034"/>
      <c r="EJ29" s="1003"/>
      <c r="EK29" s="1004"/>
      <c r="EL29" s="1003"/>
      <c r="EM29" s="1026"/>
      <c r="EN29" s="1003"/>
      <c r="EO29" s="1036"/>
      <c r="EP29" s="1038"/>
      <c r="EQ29" s="1007"/>
      <c r="ER29" s="1017">
        <v>90</v>
      </c>
      <c r="ES29" s="1024"/>
      <c r="ET29" s="1034"/>
      <c r="EU29" s="1003"/>
      <c r="EV29" s="1004"/>
      <c r="EW29" s="1003"/>
      <c r="EX29" s="1026"/>
      <c r="EY29" s="1003"/>
      <c r="EZ29" s="1036"/>
      <c r="FA29" s="1040"/>
      <c r="FB29" s="1042"/>
      <c r="FC29" s="1007"/>
      <c r="FD29" s="328">
        <v>70</v>
      </c>
      <c r="FE29" s="213"/>
      <c r="FF29" s="1044"/>
    </row>
    <row r="30" spans="1:162" s="224" customFormat="1" ht="38.450000000000003" customHeight="1">
      <c r="A30" s="74" t="s">
        <v>466</v>
      </c>
      <c r="B30" s="969"/>
      <c r="C30" s="968" t="s">
        <v>294</v>
      </c>
      <c r="D30" s="1011" t="s">
        <v>284</v>
      </c>
      <c r="E30" s="265" t="s">
        <v>31</v>
      </c>
      <c r="F30" s="329"/>
      <c r="G30" s="267">
        <v>35060</v>
      </c>
      <c r="H30" s="268">
        <v>44690</v>
      </c>
      <c r="I30" s="235" t="s">
        <v>194</v>
      </c>
      <c r="J30" s="269">
        <v>330</v>
      </c>
      <c r="K30" s="270">
        <v>420</v>
      </c>
      <c r="L30" s="271" t="s">
        <v>315</v>
      </c>
      <c r="M30" s="272" t="s">
        <v>368</v>
      </c>
      <c r="N30" s="273" t="s">
        <v>194</v>
      </c>
      <c r="O30" s="274" t="s">
        <v>369</v>
      </c>
      <c r="P30" s="273" t="s">
        <v>194</v>
      </c>
      <c r="Q30" s="275">
        <v>2.2000000000000002</v>
      </c>
      <c r="R30" s="276">
        <v>2.2999999999999998</v>
      </c>
      <c r="S30" s="1007" t="s">
        <v>194</v>
      </c>
      <c r="T30" s="1013">
        <v>1170</v>
      </c>
      <c r="U30" s="1007" t="s">
        <v>194</v>
      </c>
      <c r="V30" s="1000">
        <v>10</v>
      </c>
      <c r="W30" s="1002" t="s">
        <v>370</v>
      </c>
      <c r="X30" s="987" t="s">
        <v>368</v>
      </c>
      <c r="Y30" s="987" t="s">
        <v>194</v>
      </c>
      <c r="Z30" s="1005" t="s">
        <v>371</v>
      </c>
      <c r="AA30" s="1007" t="s">
        <v>194</v>
      </c>
      <c r="AB30" s="1013">
        <v>7700</v>
      </c>
      <c r="AC30" s="1007" t="s">
        <v>195</v>
      </c>
      <c r="AD30" s="1021">
        <v>70</v>
      </c>
      <c r="AE30" s="1002" t="s">
        <v>315</v>
      </c>
      <c r="AF30" s="987" t="s">
        <v>368</v>
      </c>
      <c r="AG30" s="1002" t="s">
        <v>194</v>
      </c>
      <c r="AH30" s="1025" t="s">
        <v>372</v>
      </c>
      <c r="AI30" s="1002" t="s">
        <v>194</v>
      </c>
      <c r="AJ30" s="1027">
        <v>2.4</v>
      </c>
      <c r="AK30" s="235" t="s">
        <v>194</v>
      </c>
      <c r="AL30" s="277">
        <v>9630</v>
      </c>
      <c r="AM30" s="1007" t="s">
        <v>194</v>
      </c>
      <c r="AN30" s="278">
        <v>90</v>
      </c>
      <c r="AO30" s="279" t="s">
        <v>370</v>
      </c>
      <c r="AP30" s="272" t="s">
        <v>368</v>
      </c>
      <c r="AQ30" s="280" t="s">
        <v>194</v>
      </c>
      <c r="AR30" s="274" t="s">
        <v>372</v>
      </c>
      <c r="AS30" s="280" t="s">
        <v>194</v>
      </c>
      <c r="AT30" s="281">
        <v>2.6</v>
      </c>
      <c r="AU30" s="282" t="s">
        <v>373</v>
      </c>
      <c r="AV30" s="283" t="s">
        <v>194</v>
      </c>
      <c r="AW30" s="284">
        <v>3850</v>
      </c>
      <c r="AX30" s="221" t="s">
        <v>195</v>
      </c>
      <c r="AY30" s="285">
        <v>30</v>
      </c>
      <c r="AZ30" s="286" t="s">
        <v>315</v>
      </c>
      <c r="BA30" s="287" t="s">
        <v>368</v>
      </c>
      <c r="BB30" s="286" t="s">
        <v>194</v>
      </c>
      <c r="BC30" s="288" t="s">
        <v>372</v>
      </c>
      <c r="BD30" s="286" t="s">
        <v>194</v>
      </c>
      <c r="BE30" s="289">
        <v>3.9</v>
      </c>
      <c r="BF30" s="283"/>
      <c r="BG30" s="290"/>
      <c r="BH30" s="321"/>
      <c r="BI30" s="330"/>
      <c r="BJ30" s="330"/>
      <c r="BK30" s="330"/>
      <c r="BL30" s="330"/>
      <c r="BM30" s="330"/>
      <c r="BN30" s="330"/>
      <c r="BO30" s="330"/>
      <c r="BP30" s="321"/>
      <c r="BQ30" s="290" t="s">
        <v>285</v>
      </c>
      <c r="BR30" s="321"/>
      <c r="BS30" s="331"/>
      <c r="BT30" s="330"/>
      <c r="BU30" s="330"/>
      <c r="BV30" s="330"/>
      <c r="BW30" s="330"/>
      <c r="BX30" s="330"/>
      <c r="BY30" s="330"/>
      <c r="BZ30" s="1029" t="s">
        <v>194</v>
      </c>
      <c r="CA30" s="1058" t="s">
        <v>286</v>
      </c>
      <c r="CB30" s="1007" t="s">
        <v>194</v>
      </c>
      <c r="CC30" s="1021"/>
      <c r="CD30" s="987"/>
      <c r="CE30" s="987"/>
      <c r="CF30" s="1023"/>
      <c r="CG30" s="1025"/>
      <c r="CH30" s="1023"/>
      <c r="CI30" s="1060" t="s">
        <v>286</v>
      </c>
      <c r="CJ30" s="1007"/>
      <c r="CK30" s="332" t="s">
        <v>210</v>
      </c>
      <c r="CL30" s="1007" t="s">
        <v>195</v>
      </c>
      <c r="CM30" s="1050">
        <v>70</v>
      </c>
      <c r="CN30" s="1046" t="s">
        <v>315</v>
      </c>
      <c r="CO30" s="1051" t="s">
        <v>368</v>
      </c>
      <c r="CP30" s="1046" t="s">
        <v>194</v>
      </c>
      <c r="CQ30" s="1047" t="s">
        <v>372</v>
      </c>
      <c r="CR30" s="1046" t="s">
        <v>194</v>
      </c>
      <c r="CS30" s="1048">
        <v>2.4</v>
      </c>
      <c r="CT30" s="1049" t="s">
        <v>375</v>
      </c>
      <c r="CU30" s="1007" t="s">
        <v>195</v>
      </c>
      <c r="CV30" s="1013">
        <v>1080</v>
      </c>
      <c r="CW30" s="1007" t="s">
        <v>194</v>
      </c>
      <c r="CX30" s="1021">
        <v>10</v>
      </c>
      <c r="CY30" s="987" t="s">
        <v>315</v>
      </c>
      <c r="CZ30" s="987" t="s">
        <v>368</v>
      </c>
      <c r="DA30" s="1023" t="s">
        <v>194</v>
      </c>
      <c r="DB30" s="1025" t="s">
        <v>372</v>
      </c>
      <c r="DC30" s="1023" t="s">
        <v>194</v>
      </c>
      <c r="DD30" s="1027">
        <v>10.9</v>
      </c>
      <c r="DE30" s="1007" t="s">
        <v>195</v>
      </c>
      <c r="DF30" s="293">
        <v>590</v>
      </c>
      <c r="DG30" s="1007" t="s">
        <v>194</v>
      </c>
      <c r="DH30" s="293">
        <v>5</v>
      </c>
      <c r="DI30" s="1007" t="s">
        <v>195</v>
      </c>
      <c r="DJ30" s="294">
        <v>5</v>
      </c>
      <c r="DK30" s="1007" t="s">
        <v>194</v>
      </c>
      <c r="DL30" s="293">
        <v>100</v>
      </c>
      <c r="DM30" s="1007" t="s">
        <v>194</v>
      </c>
      <c r="DN30" s="293">
        <v>1</v>
      </c>
      <c r="DO30" s="1007" t="s">
        <v>195</v>
      </c>
      <c r="DP30" s="294">
        <v>1</v>
      </c>
      <c r="DQ30" s="1020"/>
      <c r="DR30" s="339" t="s">
        <v>210</v>
      </c>
      <c r="DS30" s="969"/>
      <c r="DT30" s="1052" t="s">
        <v>393</v>
      </c>
      <c r="DU30" s="298" t="s">
        <v>170</v>
      </c>
      <c r="DV30" s="298"/>
      <c r="DW30" s="203"/>
      <c r="DX30" s="969"/>
      <c r="DY30" s="1052" t="s">
        <v>393</v>
      </c>
      <c r="DZ30" s="298" t="s">
        <v>170</v>
      </c>
      <c r="EA30" s="298"/>
      <c r="EB30" s="334"/>
      <c r="EC30" s="1018"/>
      <c r="ED30" s="1015" t="s">
        <v>197</v>
      </c>
      <c r="EE30" s="296">
        <v>245</v>
      </c>
      <c r="EF30" s="1007" t="s">
        <v>199</v>
      </c>
      <c r="EG30" s="1016">
        <v>1550</v>
      </c>
      <c r="EH30" s="1023" t="s">
        <v>194</v>
      </c>
      <c r="EI30" s="1033">
        <v>10</v>
      </c>
      <c r="EJ30" s="1002" t="s">
        <v>315</v>
      </c>
      <c r="EK30" s="987" t="s">
        <v>368</v>
      </c>
      <c r="EL30" s="1002" t="s">
        <v>194</v>
      </c>
      <c r="EM30" s="1025" t="s">
        <v>372</v>
      </c>
      <c r="EN30" s="1002" t="s">
        <v>194</v>
      </c>
      <c r="EO30" s="1035">
        <v>12.4</v>
      </c>
      <c r="EP30" s="1037" t="s">
        <v>373</v>
      </c>
      <c r="EQ30" s="1007" t="s">
        <v>199</v>
      </c>
      <c r="ER30" s="1016">
        <v>7700</v>
      </c>
      <c r="ES30" s="1023" t="s">
        <v>194</v>
      </c>
      <c r="ET30" s="1033">
        <v>70</v>
      </c>
      <c r="EU30" s="1002" t="s">
        <v>315</v>
      </c>
      <c r="EV30" s="987" t="s">
        <v>368</v>
      </c>
      <c r="EW30" s="1002" t="s">
        <v>194</v>
      </c>
      <c r="EX30" s="1025" t="s">
        <v>372</v>
      </c>
      <c r="EY30" s="1002" t="s">
        <v>194</v>
      </c>
      <c r="EZ30" s="1035">
        <v>2.7</v>
      </c>
      <c r="FA30" s="1039" t="s">
        <v>373</v>
      </c>
      <c r="FB30" s="1041" t="s">
        <v>377</v>
      </c>
      <c r="FC30" s="1007" t="s">
        <v>199</v>
      </c>
      <c r="FD30" s="297">
        <v>6040</v>
      </c>
      <c r="FE30" s="213"/>
      <c r="FF30" s="1044"/>
    </row>
    <row r="31" spans="1:162" s="224" customFormat="1" ht="38.450000000000003" customHeight="1">
      <c r="A31" s="74" t="s">
        <v>467</v>
      </c>
      <c r="B31" s="969"/>
      <c r="C31" s="1008"/>
      <c r="D31" s="1012"/>
      <c r="E31" s="299" t="s">
        <v>11</v>
      </c>
      <c r="F31" s="329"/>
      <c r="G31" s="300">
        <v>44690</v>
      </c>
      <c r="H31" s="301"/>
      <c r="I31" s="235" t="s">
        <v>194</v>
      </c>
      <c r="J31" s="302">
        <v>420</v>
      </c>
      <c r="K31" s="303"/>
      <c r="L31" s="304" t="s">
        <v>315</v>
      </c>
      <c r="M31" s="305" t="s">
        <v>368</v>
      </c>
      <c r="N31" s="306" t="s">
        <v>194</v>
      </c>
      <c r="O31" s="307" t="s">
        <v>372</v>
      </c>
      <c r="P31" s="306" t="s">
        <v>194</v>
      </c>
      <c r="Q31" s="308">
        <v>2.2999999999999998</v>
      </c>
      <c r="R31" s="309"/>
      <c r="S31" s="1007"/>
      <c r="T31" s="1014"/>
      <c r="U31" s="1007"/>
      <c r="V31" s="1001"/>
      <c r="W31" s="1003"/>
      <c r="X31" s="1004"/>
      <c r="Y31" s="1004"/>
      <c r="Z31" s="1006"/>
      <c r="AA31" s="1007"/>
      <c r="AB31" s="1014"/>
      <c r="AC31" s="1007"/>
      <c r="AD31" s="1022"/>
      <c r="AE31" s="1003"/>
      <c r="AF31" s="1004"/>
      <c r="AG31" s="1003"/>
      <c r="AH31" s="1026"/>
      <c r="AI31" s="1003"/>
      <c r="AJ31" s="1028"/>
      <c r="AK31" s="235" t="s">
        <v>194</v>
      </c>
      <c r="AL31" s="302">
        <v>9630</v>
      </c>
      <c r="AM31" s="1007"/>
      <c r="AN31" s="311">
        <v>90</v>
      </c>
      <c r="AO31" s="312" t="s">
        <v>315</v>
      </c>
      <c r="AP31" s="305" t="s">
        <v>368</v>
      </c>
      <c r="AQ31" s="313" t="s">
        <v>194</v>
      </c>
      <c r="AR31" s="310" t="s">
        <v>372</v>
      </c>
      <c r="AS31" s="313" t="s">
        <v>194</v>
      </c>
      <c r="AT31" s="314">
        <v>2.6</v>
      </c>
      <c r="AU31" s="315"/>
      <c r="AV31" s="283"/>
      <c r="AY31" s="335"/>
      <c r="BF31" s="321" t="s">
        <v>195</v>
      </c>
      <c r="BG31" s="322">
        <v>67400</v>
      </c>
      <c r="BH31" s="321" t="s">
        <v>194</v>
      </c>
      <c r="BI31" s="285">
        <v>670</v>
      </c>
      <c r="BJ31" s="286" t="s">
        <v>315</v>
      </c>
      <c r="BK31" s="287" t="s">
        <v>368</v>
      </c>
      <c r="BL31" s="286" t="s">
        <v>194</v>
      </c>
      <c r="BM31" s="288" t="s">
        <v>372</v>
      </c>
      <c r="BN31" s="286" t="s">
        <v>194</v>
      </c>
      <c r="BO31" s="289">
        <v>2.2999999999999998</v>
      </c>
      <c r="BP31" s="247" t="s">
        <v>194</v>
      </c>
      <c r="BQ31" s="322">
        <v>57770</v>
      </c>
      <c r="BR31" s="247" t="s">
        <v>195</v>
      </c>
      <c r="BS31" s="285">
        <v>570</v>
      </c>
      <c r="BT31" s="286" t="s">
        <v>315</v>
      </c>
      <c r="BU31" s="287" t="s">
        <v>368</v>
      </c>
      <c r="BV31" s="286" t="s">
        <v>194</v>
      </c>
      <c r="BW31" s="288" t="s">
        <v>372</v>
      </c>
      <c r="BX31" s="286" t="s">
        <v>194</v>
      </c>
      <c r="BY31" s="289">
        <v>2.2000000000000002</v>
      </c>
      <c r="BZ31" s="1030"/>
      <c r="CA31" s="1059"/>
      <c r="CB31" s="1007"/>
      <c r="CC31" s="1022"/>
      <c r="CD31" s="1004"/>
      <c r="CE31" s="1004"/>
      <c r="CF31" s="1024"/>
      <c r="CG31" s="1026"/>
      <c r="CH31" s="1024"/>
      <c r="CI31" s="1061"/>
      <c r="CJ31" s="1007"/>
      <c r="CK31" s="323">
        <v>7700</v>
      </c>
      <c r="CL31" s="1007"/>
      <c r="CM31" s="1050"/>
      <c r="CN31" s="1046"/>
      <c r="CO31" s="1051"/>
      <c r="CP31" s="1046"/>
      <c r="CQ31" s="1047"/>
      <c r="CR31" s="1046"/>
      <c r="CS31" s="1048"/>
      <c r="CT31" s="1049"/>
      <c r="CU31" s="1007"/>
      <c r="CV31" s="1014"/>
      <c r="CW31" s="1007"/>
      <c r="CX31" s="1022"/>
      <c r="CY31" s="1004"/>
      <c r="CZ31" s="1004"/>
      <c r="DA31" s="1024"/>
      <c r="DB31" s="1026"/>
      <c r="DC31" s="1024"/>
      <c r="DD31" s="1028"/>
      <c r="DE31" s="1007"/>
      <c r="DF31" s="324" t="s">
        <v>291</v>
      </c>
      <c r="DG31" s="1007"/>
      <c r="DH31" s="324" t="s">
        <v>408</v>
      </c>
      <c r="DI31" s="1007"/>
      <c r="DJ31" s="325">
        <v>55.9</v>
      </c>
      <c r="DK31" s="1007"/>
      <c r="DL31" s="324" t="s">
        <v>291</v>
      </c>
      <c r="DM31" s="1007"/>
      <c r="DN31" s="324" t="s">
        <v>408</v>
      </c>
      <c r="DO31" s="1007"/>
      <c r="DP31" s="325">
        <v>46.6</v>
      </c>
      <c r="DQ31" s="1020"/>
      <c r="DR31" s="326">
        <v>6130</v>
      </c>
      <c r="DS31" s="969"/>
      <c r="DT31" s="1053"/>
      <c r="DU31" s="298" t="s">
        <v>171</v>
      </c>
      <c r="DV31" s="298"/>
      <c r="DW31" s="203"/>
      <c r="DX31" s="969"/>
      <c r="DY31" s="1053"/>
      <c r="DZ31" s="298" t="s">
        <v>171</v>
      </c>
      <c r="EA31" s="298"/>
      <c r="EB31" s="334"/>
      <c r="EC31" s="1019"/>
      <c r="ED31" s="1015"/>
      <c r="EE31" s="327" t="s">
        <v>307</v>
      </c>
      <c r="EF31" s="1007"/>
      <c r="EG31" s="1017"/>
      <c r="EH31" s="1024"/>
      <c r="EI31" s="1034"/>
      <c r="EJ31" s="1003"/>
      <c r="EK31" s="1004"/>
      <c r="EL31" s="1003"/>
      <c r="EM31" s="1026"/>
      <c r="EN31" s="1003"/>
      <c r="EO31" s="1036"/>
      <c r="EP31" s="1038"/>
      <c r="EQ31" s="1007"/>
      <c r="ER31" s="1017">
        <v>70</v>
      </c>
      <c r="ES31" s="1024"/>
      <c r="ET31" s="1034"/>
      <c r="EU31" s="1003"/>
      <c r="EV31" s="1004"/>
      <c r="EW31" s="1003"/>
      <c r="EX31" s="1026"/>
      <c r="EY31" s="1003"/>
      <c r="EZ31" s="1036"/>
      <c r="FA31" s="1040"/>
      <c r="FB31" s="1042"/>
      <c r="FC31" s="1007"/>
      <c r="FD31" s="328">
        <v>60</v>
      </c>
      <c r="FF31" s="1044"/>
    </row>
    <row r="32" spans="1:162" s="266" customFormat="1" ht="38.450000000000003" customHeight="1">
      <c r="A32" s="74" t="s">
        <v>468</v>
      </c>
      <c r="B32" s="969"/>
      <c r="C32" s="968" t="s">
        <v>295</v>
      </c>
      <c r="D32" s="1011" t="s">
        <v>284</v>
      </c>
      <c r="E32" s="265" t="s">
        <v>31</v>
      </c>
      <c r="F32" s="329"/>
      <c r="G32" s="267">
        <v>33180</v>
      </c>
      <c r="H32" s="268">
        <v>42810</v>
      </c>
      <c r="I32" s="235" t="s">
        <v>194</v>
      </c>
      <c r="J32" s="269">
        <v>310</v>
      </c>
      <c r="K32" s="270">
        <v>400</v>
      </c>
      <c r="L32" s="271" t="s">
        <v>315</v>
      </c>
      <c r="M32" s="272" t="s">
        <v>368</v>
      </c>
      <c r="N32" s="273" t="s">
        <v>194</v>
      </c>
      <c r="O32" s="274" t="s">
        <v>369</v>
      </c>
      <c r="P32" s="273" t="s">
        <v>194</v>
      </c>
      <c r="Q32" s="275">
        <v>2.2000000000000002</v>
      </c>
      <c r="R32" s="276">
        <v>2.2999999999999998</v>
      </c>
      <c r="S32" s="1007" t="s">
        <v>194</v>
      </c>
      <c r="T32" s="1013">
        <v>980</v>
      </c>
      <c r="U32" s="1007" t="s">
        <v>194</v>
      </c>
      <c r="V32" s="1000">
        <v>9</v>
      </c>
      <c r="W32" s="1002" t="s">
        <v>370</v>
      </c>
      <c r="X32" s="987" t="s">
        <v>368</v>
      </c>
      <c r="Y32" s="987" t="s">
        <v>194</v>
      </c>
      <c r="Z32" s="1005" t="s">
        <v>371</v>
      </c>
      <c r="AA32" s="1007" t="s">
        <v>194</v>
      </c>
      <c r="AB32" s="1013">
        <v>6410</v>
      </c>
      <c r="AC32" s="1007" t="s">
        <v>195</v>
      </c>
      <c r="AD32" s="1021">
        <v>60</v>
      </c>
      <c r="AE32" s="1002" t="s">
        <v>315</v>
      </c>
      <c r="AF32" s="987" t="s">
        <v>368</v>
      </c>
      <c r="AG32" s="1002" t="s">
        <v>194</v>
      </c>
      <c r="AH32" s="1025" t="s">
        <v>372</v>
      </c>
      <c r="AI32" s="1002" t="s">
        <v>194</v>
      </c>
      <c r="AJ32" s="1027">
        <v>2.4</v>
      </c>
      <c r="AK32" s="235" t="s">
        <v>194</v>
      </c>
      <c r="AL32" s="277">
        <v>9630</v>
      </c>
      <c r="AM32" s="1007" t="s">
        <v>194</v>
      </c>
      <c r="AN32" s="278">
        <v>90</v>
      </c>
      <c r="AO32" s="279" t="s">
        <v>370</v>
      </c>
      <c r="AP32" s="272" t="s">
        <v>368</v>
      </c>
      <c r="AQ32" s="280" t="s">
        <v>194</v>
      </c>
      <c r="AR32" s="274" t="s">
        <v>372</v>
      </c>
      <c r="AS32" s="280" t="s">
        <v>194</v>
      </c>
      <c r="AT32" s="281">
        <v>2.6</v>
      </c>
      <c r="AU32" s="282" t="s">
        <v>373</v>
      </c>
      <c r="AV32" s="283" t="s">
        <v>194</v>
      </c>
      <c r="AW32" s="284">
        <v>3850</v>
      </c>
      <c r="AX32" s="221" t="s">
        <v>195</v>
      </c>
      <c r="AY32" s="285">
        <v>30</v>
      </c>
      <c r="AZ32" s="286" t="s">
        <v>315</v>
      </c>
      <c r="BA32" s="287" t="s">
        <v>368</v>
      </c>
      <c r="BB32" s="286" t="s">
        <v>194</v>
      </c>
      <c r="BC32" s="288" t="s">
        <v>372</v>
      </c>
      <c r="BD32" s="286" t="s">
        <v>194</v>
      </c>
      <c r="BE32" s="289">
        <v>3.9</v>
      </c>
      <c r="BF32" s="283"/>
      <c r="BG32" s="290"/>
      <c r="BH32" s="321"/>
      <c r="BI32" s="330"/>
      <c r="BJ32" s="330"/>
      <c r="BK32" s="330"/>
      <c r="BL32" s="330"/>
      <c r="BM32" s="330"/>
      <c r="BN32" s="330"/>
      <c r="BO32" s="330"/>
      <c r="BP32" s="321"/>
      <c r="BQ32" s="290" t="s">
        <v>285</v>
      </c>
      <c r="BR32" s="321"/>
      <c r="BS32" s="331"/>
      <c r="BT32" s="330"/>
      <c r="BU32" s="330"/>
      <c r="BV32" s="330"/>
      <c r="BW32" s="330"/>
      <c r="BX32" s="330"/>
      <c r="BY32" s="330"/>
      <c r="BZ32" s="1029" t="s">
        <v>194</v>
      </c>
      <c r="CA32" s="1058" t="s">
        <v>286</v>
      </c>
      <c r="CB32" s="1007" t="s">
        <v>194</v>
      </c>
      <c r="CC32" s="1021"/>
      <c r="CD32" s="987"/>
      <c r="CE32" s="987"/>
      <c r="CF32" s="1023"/>
      <c r="CG32" s="1025"/>
      <c r="CH32" s="1023"/>
      <c r="CI32" s="1060" t="s">
        <v>286</v>
      </c>
      <c r="CJ32" s="1007"/>
      <c r="CK32" s="332" t="s">
        <v>214</v>
      </c>
      <c r="CL32" s="1007" t="s">
        <v>195</v>
      </c>
      <c r="CM32" s="1050">
        <v>60</v>
      </c>
      <c r="CN32" s="1046" t="s">
        <v>315</v>
      </c>
      <c r="CO32" s="1051" t="s">
        <v>368</v>
      </c>
      <c r="CP32" s="1046" t="s">
        <v>194</v>
      </c>
      <c r="CQ32" s="1047" t="s">
        <v>372</v>
      </c>
      <c r="CR32" s="1046" t="s">
        <v>194</v>
      </c>
      <c r="CS32" s="1048">
        <v>2.4</v>
      </c>
      <c r="CT32" s="1049" t="s">
        <v>375</v>
      </c>
      <c r="CU32" s="1007" t="s">
        <v>195</v>
      </c>
      <c r="CV32" s="1013">
        <v>900</v>
      </c>
      <c r="CW32" s="1007" t="s">
        <v>194</v>
      </c>
      <c r="CX32" s="1021">
        <v>9</v>
      </c>
      <c r="CY32" s="987" t="s">
        <v>315</v>
      </c>
      <c r="CZ32" s="987" t="s">
        <v>368</v>
      </c>
      <c r="DA32" s="1023" t="s">
        <v>194</v>
      </c>
      <c r="DB32" s="1025" t="s">
        <v>372</v>
      </c>
      <c r="DC32" s="1023" t="s">
        <v>194</v>
      </c>
      <c r="DD32" s="1027">
        <v>10.1</v>
      </c>
      <c r="DE32" s="1007" t="s">
        <v>195</v>
      </c>
      <c r="DF32" s="293">
        <v>520</v>
      </c>
      <c r="DG32" s="1007" t="s">
        <v>194</v>
      </c>
      <c r="DH32" s="293">
        <v>5</v>
      </c>
      <c r="DI32" s="1007" t="s">
        <v>195</v>
      </c>
      <c r="DJ32" s="294">
        <v>5</v>
      </c>
      <c r="DK32" s="1007" t="s">
        <v>194</v>
      </c>
      <c r="DL32" s="293">
        <v>90</v>
      </c>
      <c r="DM32" s="1007" t="s">
        <v>194</v>
      </c>
      <c r="DN32" s="293">
        <v>1</v>
      </c>
      <c r="DO32" s="1007" t="s">
        <v>195</v>
      </c>
      <c r="DP32" s="294">
        <v>1</v>
      </c>
      <c r="DQ32" s="1020"/>
      <c r="DR32" s="339" t="s">
        <v>214</v>
      </c>
      <c r="DS32" s="969"/>
      <c r="DT32" s="1052" t="s">
        <v>399</v>
      </c>
      <c r="DU32" s="298" t="s">
        <v>170</v>
      </c>
      <c r="DV32" s="298"/>
      <c r="DW32" s="203"/>
      <c r="DX32" s="969"/>
      <c r="DY32" s="1052" t="s">
        <v>399</v>
      </c>
      <c r="DZ32" s="298" t="s">
        <v>170</v>
      </c>
      <c r="EA32" s="298"/>
      <c r="EB32" s="334"/>
      <c r="EC32" s="1018"/>
      <c r="ED32" s="1015" t="s">
        <v>197</v>
      </c>
      <c r="EE32" s="296">
        <v>245</v>
      </c>
      <c r="EF32" s="1007" t="s">
        <v>199</v>
      </c>
      <c r="EG32" s="1016">
        <v>1290</v>
      </c>
      <c r="EH32" s="1023" t="s">
        <v>194</v>
      </c>
      <c r="EI32" s="1033">
        <v>10</v>
      </c>
      <c r="EJ32" s="1002" t="s">
        <v>315</v>
      </c>
      <c r="EK32" s="987" t="s">
        <v>368</v>
      </c>
      <c r="EL32" s="1002" t="s">
        <v>194</v>
      </c>
      <c r="EM32" s="1025" t="s">
        <v>372</v>
      </c>
      <c r="EN32" s="1002" t="s">
        <v>194</v>
      </c>
      <c r="EO32" s="1035">
        <v>10.4</v>
      </c>
      <c r="EP32" s="1037" t="s">
        <v>373</v>
      </c>
      <c r="EQ32" s="1007" t="s">
        <v>199</v>
      </c>
      <c r="ER32" s="1016">
        <v>6420</v>
      </c>
      <c r="ES32" s="1023" t="s">
        <v>194</v>
      </c>
      <c r="ET32" s="1033">
        <v>60</v>
      </c>
      <c r="EU32" s="1002" t="s">
        <v>315</v>
      </c>
      <c r="EV32" s="987" t="s">
        <v>368</v>
      </c>
      <c r="EW32" s="1002" t="s">
        <v>194</v>
      </c>
      <c r="EX32" s="1025" t="s">
        <v>372</v>
      </c>
      <c r="EY32" s="1002" t="s">
        <v>194</v>
      </c>
      <c r="EZ32" s="1035">
        <v>2.6</v>
      </c>
      <c r="FA32" s="1039" t="s">
        <v>373</v>
      </c>
      <c r="FB32" s="1041" t="s">
        <v>377</v>
      </c>
      <c r="FC32" s="1007" t="s">
        <v>199</v>
      </c>
      <c r="FD32" s="297">
        <v>5030</v>
      </c>
      <c r="FE32" s="208"/>
      <c r="FF32" s="1044"/>
    </row>
    <row r="33" spans="1:162" s="266" customFormat="1" ht="38.450000000000003" customHeight="1">
      <c r="A33" s="74" t="s">
        <v>469</v>
      </c>
      <c r="B33" s="969"/>
      <c r="C33" s="1008"/>
      <c r="D33" s="1012"/>
      <c r="E33" s="299" t="s">
        <v>11</v>
      </c>
      <c r="F33" s="329"/>
      <c r="G33" s="300">
        <v>42810</v>
      </c>
      <c r="H33" s="301"/>
      <c r="I33" s="235" t="s">
        <v>194</v>
      </c>
      <c r="J33" s="302">
        <v>400</v>
      </c>
      <c r="K33" s="303"/>
      <c r="L33" s="304" t="s">
        <v>315</v>
      </c>
      <c r="M33" s="305" t="s">
        <v>368</v>
      </c>
      <c r="N33" s="306" t="s">
        <v>194</v>
      </c>
      <c r="O33" s="307" t="s">
        <v>372</v>
      </c>
      <c r="P33" s="306" t="s">
        <v>194</v>
      </c>
      <c r="Q33" s="308">
        <v>2.2999999999999998</v>
      </c>
      <c r="R33" s="309"/>
      <c r="S33" s="1007"/>
      <c r="T33" s="1014"/>
      <c r="U33" s="1007"/>
      <c r="V33" s="1001"/>
      <c r="W33" s="1003"/>
      <c r="X33" s="1004"/>
      <c r="Y33" s="1004"/>
      <c r="Z33" s="1006"/>
      <c r="AA33" s="1007"/>
      <c r="AB33" s="1014"/>
      <c r="AC33" s="1007"/>
      <c r="AD33" s="1022"/>
      <c r="AE33" s="1003"/>
      <c r="AF33" s="1004"/>
      <c r="AG33" s="1003"/>
      <c r="AH33" s="1026"/>
      <c r="AI33" s="1003"/>
      <c r="AJ33" s="1028"/>
      <c r="AK33" s="235" t="s">
        <v>194</v>
      </c>
      <c r="AL33" s="302">
        <v>9630</v>
      </c>
      <c r="AM33" s="1007"/>
      <c r="AN33" s="311">
        <v>90</v>
      </c>
      <c r="AO33" s="312" t="s">
        <v>315</v>
      </c>
      <c r="AP33" s="305" t="s">
        <v>368</v>
      </c>
      <c r="AQ33" s="313" t="s">
        <v>194</v>
      </c>
      <c r="AR33" s="310" t="s">
        <v>372</v>
      </c>
      <c r="AS33" s="313" t="s">
        <v>194</v>
      </c>
      <c r="AT33" s="314">
        <v>2.6</v>
      </c>
      <c r="AU33" s="315"/>
      <c r="AV33" s="283"/>
      <c r="AW33" s="224"/>
      <c r="AX33" s="224"/>
      <c r="AY33" s="335"/>
      <c r="AZ33" s="224"/>
      <c r="BA33" s="224"/>
      <c r="BB33" s="224"/>
      <c r="BC33" s="224"/>
      <c r="BD33" s="224"/>
      <c r="BE33" s="224"/>
      <c r="BF33" s="321" t="s">
        <v>195</v>
      </c>
      <c r="BG33" s="322">
        <v>67400</v>
      </c>
      <c r="BH33" s="321" t="s">
        <v>194</v>
      </c>
      <c r="BI33" s="285">
        <v>670</v>
      </c>
      <c r="BJ33" s="286" t="s">
        <v>315</v>
      </c>
      <c r="BK33" s="287" t="s">
        <v>368</v>
      </c>
      <c r="BL33" s="286" t="s">
        <v>194</v>
      </c>
      <c r="BM33" s="288" t="s">
        <v>372</v>
      </c>
      <c r="BN33" s="286" t="s">
        <v>194</v>
      </c>
      <c r="BO33" s="289">
        <v>2.2999999999999998</v>
      </c>
      <c r="BP33" s="247" t="s">
        <v>194</v>
      </c>
      <c r="BQ33" s="322">
        <v>57770</v>
      </c>
      <c r="BR33" s="247" t="s">
        <v>195</v>
      </c>
      <c r="BS33" s="285">
        <v>570</v>
      </c>
      <c r="BT33" s="286" t="s">
        <v>315</v>
      </c>
      <c r="BU33" s="287" t="s">
        <v>368</v>
      </c>
      <c r="BV33" s="286" t="s">
        <v>194</v>
      </c>
      <c r="BW33" s="288" t="s">
        <v>372</v>
      </c>
      <c r="BX33" s="286" t="s">
        <v>194</v>
      </c>
      <c r="BY33" s="289">
        <v>2.2000000000000002</v>
      </c>
      <c r="BZ33" s="1030"/>
      <c r="CA33" s="1059"/>
      <c r="CB33" s="1007"/>
      <c r="CC33" s="1022"/>
      <c r="CD33" s="1004"/>
      <c r="CE33" s="1004"/>
      <c r="CF33" s="1024"/>
      <c r="CG33" s="1026"/>
      <c r="CH33" s="1024"/>
      <c r="CI33" s="1061"/>
      <c r="CJ33" s="1007"/>
      <c r="CK33" s="323">
        <v>6410</v>
      </c>
      <c r="CL33" s="1007"/>
      <c r="CM33" s="1050"/>
      <c r="CN33" s="1046"/>
      <c r="CO33" s="1051"/>
      <c r="CP33" s="1046"/>
      <c r="CQ33" s="1047"/>
      <c r="CR33" s="1046"/>
      <c r="CS33" s="1048"/>
      <c r="CT33" s="1049"/>
      <c r="CU33" s="1007"/>
      <c r="CV33" s="1014"/>
      <c r="CW33" s="1007"/>
      <c r="CX33" s="1022"/>
      <c r="CY33" s="1004"/>
      <c r="CZ33" s="1004"/>
      <c r="DA33" s="1024"/>
      <c r="DB33" s="1026"/>
      <c r="DC33" s="1024"/>
      <c r="DD33" s="1028"/>
      <c r="DE33" s="1007"/>
      <c r="DF33" s="324" t="s">
        <v>291</v>
      </c>
      <c r="DG33" s="1007"/>
      <c r="DH33" s="324" t="s">
        <v>408</v>
      </c>
      <c r="DI33" s="1007"/>
      <c r="DJ33" s="325">
        <v>46.6</v>
      </c>
      <c r="DK33" s="1007"/>
      <c r="DL33" s="324" t="s">
        <v>291</v>
      </c>
      <c r="DM33" s="1007"/>
      <c r="DN33" s="324" t="s">
        <v>408</v>
      </c>
      <c r="DO33" s="1007"/>
      <c r="DP33" s="325">
        <v>38.799999999999997</v>
      </c>
      <c r="DQ33" s="1020"/>
      <c r="DR33" s="326">
        <v>5220</v>
      </c>
      <c r="DS33" s="1008"/>
      <c r="DT33" s="1008"/>
      <c r="DU33" s="340" t="s">
        <v>171</v>
      </c>
      <c r="DV33" s="340"/>
      <c r="DW33" s="203"/>
      <c r="DX33" s="1008"/>
      <c r="DY33" s="1008"/>
      <c r="DZ33" s="340" t="s">
        <v>171</v>
      </c>
      <c r="EA33" s="340"/>
      <c r="EB33" s="334"/>
      <c r="EC33" s="1019"/>
      <c r="ED33" s="1015"/>
      <c r="EE33" s="327" t="s">
        <v>307</v>
      </c>
      <c r="EF33" s="1007"/>
      <c r="EG33" s="1017"/>
      <c r="EH33" s="1024"/>
      <c r="EI33" s="1034"/>
      <c r="EJ33" s="1003"/>
      <c r="EK33" s="1004"/>
      <c r="EL33" s="1003"/>
      <c r="EM33" s="1026"/>
      <c r="EN33" s="1003"/>
      <c r="EO33" s="1036"/>
      <c r="EP33" s="1038"/>
      <c r="EQ33" s="1007"/>
      <c r="ER33" s="1017">
        <v>60</v>
      </c>
      <c r="ES33" s="1024"/>
      <c r="ET33" s="1034"/>
      <c r="EU33" s="1003"/>
      <c r="EV33" s="1004"/>
      <c r="EW33" s="1003"/>
      <c r="EX33" s="1026"/>
      <c r="EY33" s="1003"/>
      <c r="EZ33" s="1036"/>
      <c r="FA33" s="1040"/>
      <c r="FB33" s="1042"/>
      <c r="FC33" s="1007"/>
      <c r="FD33" s="328">
        <v>50</v>
      </c>
      <c r="FE33" s="208"/>
      <c r="FF33" s="1044"/>
    </row>
    <row r="34" spans="1:162" s="266" customFormat="1" ht="38.450000000000003" customHeight="1">
      <c r="A34" s="74" t="s">
        <v>470</v>
      </c>
      <c r="B34" s="969"/>
      <c r="C34" s="968" t="s">
        <v>296</v>
      </c>
      <c r="D34" s="1011" t="s">
        <v>284</v>
      </c>
      <c r="E34" s="265" t="s">
        <v>31</v>
      </c>
      <c r="F34" s="329"/>
      <c r="G34" s="267">
        <v>32520</v>
      </c>
      <c r="H34" s="268">
        <v>42150</v>
      </c>
      <c r="I34" s="235" t="s">
        <v>194</v>
      </c>
      <c r="J34" s="269">
        <v>300</v>
      </c>
      <c r="K34" s="270">
        <v>400</v>
      </c>
      <c r="L34" s="271" t="s">
        <v>315</v>
      </c>
      <c r="M34" s="272" t="s">
        <v>368</v>
      </c>
      <c r="N34" s="273" t="s">
        <v>194</v>
      </c>
      <c r="O34" s="274" t="s">
        <v>369</v>
      </c>
      <c r="P34" s="273" t="s">
        <v>194</v>
      </c>
      <c r="Q34" s="275">
        <v>2.4</v>
      </c>
      <c r="R34" s="276">
        <v>2.4</v>
      </c>
      <c r="S34" s="1007" t="s">
        <v>194</v>
      </c>
      <c r="T34" s="1013">
        <v>840</v>
      </c>
      <c r="U34" s="1007" t="s">
        <v>194</v>
      </c>
      <c r="V34" s="1000">
        <v>8</v>
      </c>
      <c r="W34" s="1002" t="s">
        <v>370</v>
      </c>
      <c r="X34" s="987" t="s">
        <v>368</v>
      </c>
      <c r="Y34" s="987" t="s">
        <v>194</v>
      </c>
      <c r="Z34" s="1005" t="s">
        <v>371</v>
      </c>
      <c r="AA34" s="1007" t="s">
        <v>194</v>
      </c>
      <c r="AB34" s="1013">
        <v>5500</v>
      </c>
      <c r="AC34" s="1007" t="s">
        <v>195</v>
      </c>
      <c r="AD34" s="1021">
        <v>50</v>
      </c>
      <c r="AE34" s="1002" t="s">
        <v>315</v>
      </c>
      <c r="AF34" s="987" t="s">
        <v>368</v>
      </c>
      <c r="AG34" s="1002" t="s">
        <v>194</v>
      </c>
      <c r="AH34" s="1025" t="s">
        <v>372</v>
      </c>
      <c r="AI34" s="1002" t="s">
        <v>194</v>
      </c>
      <c r="AJ34" s="1027">
        <v>2.4</v>
      </c>
      <c r="AK34" s="235" t="s">
        <v>194</v>
      </c>
      <c r="AL34" s="277">
        <v>9630</v>
      </c>
      <c r="AM34" s="1007" t="s">
        <v>194</v>
      </c>
      <c r="AN34" s="278">
        <v>90</v>
      </c>
      <c r="AO34" s="279" t="s">
        <v>370</v>
      </c>
      <c r="AP34" s="272" t="s">
        <v>368</v>
      </c>
      <c r="AQ34" s="280" t="s">
        <v>194</v>
      </c>
      <c r="AR34" s="274" t="s">
        <v>372</v>
      </c>
      <c r="AS34" s="280" t="s">
        <v>194</v>
      </c>
      <c r="AT34" s="281">
        <v>2.6</v>
      </c>
      <c r="AU34" s="282" t="s">
        <v>373</v>
      </c>
      <c r="AV34" s="283" t="s">
        <v>194</v>
      </c>
      <c r="AW34" s="284">
        <v>3850</v>
      </c>
      <c r="AX34" s="221" t="s">
        <v>195</v>
      </c>
      <c r="AY34" s="285">
        <v>30</v>
      </c>
      <c r="AZ34" s="286" t="s">
        <v>315</v>
      </c>
      <c r="BA34" s="287" t="s">
        <v>368</v>
      </c>
      <c r="BB34" s="286" t="s">
        <v>194</v>
      </c>
      <c r="BC34" s="288" t="s">
        <v>372</v>
      </c>
      <c r="BD34" s="286" t="s">
        <v>194</v>
      </c>
      <c r="BE34" s="289">
        <v>3.9</v>
      </c>
      <c r="BF34" s="283"/>
      <c r="BG34" s="290"/>
      <c r="BH34" s="321"/>
      <c r="BI34" s="330"/>
      <c r="BJ34" s="330"/>
      <c r="BK34" s="330"/>
      <c r="BL34" s="330"/>
      <c r="BM34" s="330"/>
      <c r="BN34" s="330"/>
      <c r="BO34" s="330"/>
      <c r="BP34" s="321"/>
      <c r="BQ34" s="290" t="s">
        <v>285</v>
      </c>
      <c r="BR34" s="321"/>
      <c r="BS34" s="331"/>
      <c r="BT34" s="330"/>
      <c r="BU34" s="330"/>
      <c r="BV34" s="330"/>
      <c r="BW34" s="330"/>
      <c r="BX34" s="330"/>
      <c r="BY34" s="330"/>
      <c r="BZ34" s="1029" t="s">
        <v>194</v>
      </c>
      <c r="CA34" s="1058" t="s">
        <v>286</v>
      </c>
      <c r="CB34" s="1007" t="s">
        <v>194</v>
      </c>
      <c r="CC34" s="1021"/>
      <c r="CD34" s="987"/>
      <c r="CE34" s="987"/>
      <c r="CF34" s="1023"/>
      <c r="CG34" s="1025"/>
      <c r="CH34" s="1023"/>
      <c r="CI34" s="1060" t="s">
        <v>286</v>
      </c>
      <c r="CJ34" s="1007"/>
      <c r="CK34" s="332" t="s">
        <v>218</v>
      </c>
      <c r="CL34" s="1007" t="s">
        <v>195</v>
      </c>
      <c r="CM34" s="1050">
        <v>50</v>
      </c>
      <c r="CN34" s="1046" t="s">
        <v>315</v>
      </c>
      <c r="CO34" s="1051" t="s">
        <v>368</v>
      </c>
      <c r="CP34" s="1046" t="s">
        <v>194</v>
      </c>
      <c r="CQ34" s="1047" t="s">
        <v>372</v>
      </c>
      <c r="CR34" s="1046" t="s">
        <v>194</v>
      </c>
      <c r="CS34" s="1048">
        <v>2.4</v>
      </c>
      <c r="CT34" s="1049" t="s">
        <v>375</v>
      </c>
      <c r="CU34" s="1007" t="s">
        <v>195</v>
      </c>
      <c r="CV34" s="1013">
        <v>770</v>
      </c>
      <c r="CW34" s="1007" t="s">
        <v>194</v>
      </c>
      <c r="CX34" s="1021">
        <v>7</v>
      </c>
      <c r="CY34" s="987" t="s">
        <v>315</v>
      </c>
      <c r="CZ34" s="987" t="s">
        <v>368</v>
      </c>
      <c r="DA34" s="1023" t="s">
        <v>194</v>
      </c>
      <c r="DB34" s="1025" t="s">
        <v>372</v>
      </c>
      <c r="DC34" s="1023" t="s">
        <v>194</v>
      </c>
      <c r="DD34" s="1027">
        <v>11.1</v>
      </c>
      <c r="DE34" s="1007" t="s">
        <v>195</v>
      </c>
      <c r="DF34" s="293">
        <v>460</v>
      </c>
      <c r="DG34" s="1007" t="s">
        <v>194</v>
      </c>
      <c r="DH34" s="293">
        <v>4</v>
      </c>
      <c r="DI34" s="1007" t="s">
        <v>195</v>
      </c>
      <c r="DJ34" s="294">
        <v>4</v>
      </c>
      <c r="DK34" s="1007" t="s">
        <v>194</v>
      </c>
      <c r="DL34" s="293">
        <v>80</v>
      </c>
      <c r="DM34" s="1007" t="s">
        <v>194</v>
      </c>
      <c r="DN34" s="293">
        <v>1</v>
      </c>
      <c r="DO34" s="1007" t="s">
        <v>195</v>
      </c>
      <c r="DP34" s="294">
        <v>1</v>
      </c>
      <c r="DQ34" s="1020"/>
      <c r="DR34" s="339" t="s">
        <v>218</v>
      </c>
      <c r="DS34" s="968" t="s">
        <v>410</v>
      </c>
      <c r="DT34" s="968" t="s">
        <v>380</v>
      </c>
      <c r="DU34" s="264" t="s">
        <v>170</v>
      </c>
      <c r="DV34" s="264"/>
      <c r="DW34" s="203"/>
      <c r="DX34" s="968" t="s">
        <v>410</v>
      </c>
      <c r="DY34" s="968" t="s">
        <v>380</v>
      </c>
      <c r="DZ34" s="264" t="s">
        <v>170</v>
      </c>
      <c r="EA34" s="264"/>
      <c r="EB34" s="334"/>
      <c r="EC34" s="1018"/>
      <c r="ED34" s="1015" t="s">
        <v>197</v>
      </c>
      <c r="EE34" s="296">
        <v>245</v>
      </c>
      <c r="EF34" s="1007" t="s">
        <v>199</v>
      </c>
      <c r="EG34" s="1016">
        <v>1110</v>
      </c>
      <c r="EH34" s="1023" t="s">
        <v>194</v>
      </c>
      <c r="EI34" s="1033">
        <v>10</v>
      </c>
      <c r="EJ34" s="1002" t="s">
        <v>315</v>
      </c>
      <c r="EK34" s="987" t="s">
        <v>368</v>
      </c>
      <c r="EL34" s="1002" t="s">
        <v>194</v>
      </c>
      <c r="EM34" s="1025" t="s">
        <v>372</v>
      </c>
      <c r="EN34" s="1002" t="s">
        <v>194</v>
      </c>
      <c r="EO34" s="1035">
        <v>8.9</v>
      </c>
      <c r="EP34" s="1037" t="s">
        <v>373</v>
      </c>
      <c r="EQ34" s="1007" t="s">
        <v>199</v>
      </c>
      <c r="ER34" s="1016">
        <v>5500</v>
      </c>
      <c r="ES34" s="1023" t="s">
        <v>194</v>
      </c>
      <c r="ET34" s="1033">
        <v>50</v>
      </c>
      <c r="EU34" s="1002" t="s">
        <v>315</v>
      </c>
      <c r="EV34" s="987" t="s">
        <v>368</v>
      </c>
      <c r="EW34" s="1002" t="s">
        <v>194</v>
      </c>
      <c r="EX34" s="1025" t="s">
        <v>372</v>
      </c>
      <c r="EY34" s="1002" t="s">
        <v>194</v>
      </c>
      <c r="EZ34" s="1035">
        <v>2.7</v>
      </c>
      <c r="FA34" s="1039" t="s">
        <v>373</v>
      </c>
      <c r="FB34" s="1041" t="s">
        <v>377</v>
      </c>
      <c r="FC34" s="1007" t="s">
        <v>199</v>
      </c>
      <c r="FD34" s="297">
        <v>4310</v>
      </c>
      <c r="FE34" s="208"/>
      <c r="FF34" s="1044"/>
    </row>
    <row r="35" spans="1:162" s="266" customFormat="1" ht="38.450000000000003" customHeight="1">
      <c r="A35" s="74" t="s">
        <v>471</v>
      </c>
      <c r="B35" s="969"/>
      <c r="C35" s="1008"/>
      <c r="D35" s="1012"/>
      <c r="E35" s="299" t="s">
        <v>11</v>
      </c>
      <c r="F35" s="329"/>
      <c r="G35" s="300">
        <v>42150</v>
      </c>
      <c r="H35" s="301"/>
      <c r="I35" s="235" t="s">
        <v>194</v>
      </c>
      <c r="J35" s="302">
        <v>400</v>
      </c>
      <c r="K35" s="303"/>
      <c r="L35" s="304" t="s">
        <v>315</v>
      </c>
      <c r="M35" s="305" t="s">
        <v>368</v>
      </c>
      <c r="N35" s="306" t="s">
        <v>194</v>
      </c>
      <c r="O35" s="307" t="s">
        <v>372</v>
      </c>
      <c r="P35" s="306" t="s">
        <v>194</v>
      </c>
      <c r="Q35" s="308">
        <v>2.4</v>
      </c>
      <c r="R35" s="309"/>
      <c r="S35" s="1007"/>
      <c r="T35" s="1014"/>
      <c r="U35" s="1007"/>
      <c r="V35" s="1001"/>
      <c r="W35" s="1003"/>
      <c r="X35" s="1004"/>
      <c r="Y35" s="1004"/>
      <c r="Z35" s="1006"/>
      <c r="AA35" s="1007"/>
      <c r="AB35" s="1014"/>
      <c r="AC35" s="1007"/>
      <c r="AD35" s="1022"/>
      <c r="AE35" s="1003"/>
      <c r="AF35" s="1004"/>
      <c r="AG35" s="1003"/>
      <c r="AH35" s="1026"/>
      <c r="AI35" s="1003"/>
      <c r="AJ35" s="1028"/>
      <c r="AK35" s="235" t="s">
        <v>194</v>
      </c>
      <c r="AL35" s="302">
        <v>9630</v>
      </c>
      <c r="AM35" s="1007"/>
      <c r="AN35" s="311">
        <v>90</v>
      </c>
      <c r="AO35" s="312" t="s">
        <v>315</v>
      </c>
      <c r="AP35" s="305" t="s">
        <v>368</v>
      </c>
      <c r="AQ35" s="313" t="s">
        <v>194</v>
      </c>
      <c r="AR35" s="310" t="s">
        <v>372</v>
      </c>
      <c r="AS35" s="313" t="s">
        <v>194</v>
      </c>
      <c r="AT35" s="314">
        <v>2.6</v>
      </c>
      <c r="AU35" s="315"/>
      <c r="AV35" s="283"/>
      <c r="AW35" s="224"/>
      <c r="AX35" s="224"/>
      <c r="AY35" s="335"/>
      <c r="AZ35" s="224"/>
      <c r="BA35" s="224"/>
      <c r="BB35" s="224"/>
      <c r="BC35" s="224"/>
      <c r="BD35" s="224"/>
      <c r="BE35" s="224"/>
      <c r="BF35" s="321" t="s">
        <v>195</v>
      </c>
      <c r="BG35" s="322">
        <v>67400</v>
      </c>
      <c r="BH35" s="321" t="s">
        <v>194</v>
      </c>
      <c r="BI35" s="285">
        <v>670</v>
      </c>
      <c r="BJ35" s="286" t="s">
        <v>315</v>
      </c>
      <c r="BK35" s="287" t="s">
        <v>368</v>
      </c>
      <c r="BL35" s="286" t="s">
        <v>194</v>
      </c>
      <c r="BM35" s="288" t="s">
        <v>372</v>
      </c>
      <c r="BN35" s="286" t="s">
        <v>194</v>
      </c>
      <c r="BO35" s="289">
        <v>2.2999999999999998</v>
      </c>
      <c r="BP35" s="247" t="s">
        <v>194</v>
      </c>
      <c r="BQ35" s="322">
        <v>57770</v>
      </c>
      <c r="BR35" s="247" t="s">
        <v>195</v>
      </c>
      <c r="BS35" s="285">
        <v>570</v>
      </c>
      <c r="BT35" s="286" t="s">
        <v>315</v>
      </c>
      <c r="BU35" s="287" t="s">
        <v>368</v>
      </c>
      <c r="BV35" s="286" t="s">
        <v>194</v>
      </c>
      <c r="BW35" s="288" t="s">
        <v>372</v>
      </c>
      <c r="BX35" s="286" t="s">
        <v>194</v>
      </c>
      <c r="BY35" s="289">
        <v>2.2000000000000002</v>
      </c>
      <c r="BZ35" s="1030"/>
      <c r="CA35" s="1059"/>
      <c r="CB35" s="1007"/>
      <c r="CC35" s="1022"/>
      <c r="CD35" s="1004"/>
      <c r="CE35" s="1004"/>
      <c r="CF35" s="1024"/>
      <c r="CG35" s="1026"/>
      <c r="CH35" s="1024"/>
      <c r="CI35" s="1061"/>
      <c r="CJ35" s="1007"/>
      <c r="CK35" s="323">
        <v>5500</v>
      </c>
      <c r="CL35" s="1007"/>
      <c r="CM35" s="1050"/>
      <c r="CN35" s="1046"/>
      <c r="CO35" s="1051"/>
      <c r="CP35" s="1046"/>
      <c r="CQ35" s="1047"/>
      <c r="CR35" s="1046"/>
      <c r="CS35" s="1048"/>
      <c r="CT35" s="1049"/>
      <c r="CU35" s="1007"/>
      <c r="CV35" s="1014"/>
      <c r="CW35" s="1007"/>
      <c r="CX35" s="1022"/>
      <c r="CY35" s="1004"/>
      <c r="CZ35" s="1004"/>
      <c r="DA35" s="1024"/>
      <c r="DB35" s="1026"/>
      <c r="DC35" s="1024"/>
      <c r="DD35" s="1028"/>
      <c r="DE35" s="1007"/>
      <c r="DF35" s="324" t="s">
        <v>291</v>
      </c>
      <c r="DG35" s="1007"/>
      <c r="DH35" s="324" t="s">
        <v>408</v>
      </c>
      <c r="DI35" s="1007"/>
      <c r="DJ35" s="325">
        <v>49.9</v>
      </c>
      <c r="DK35" s="1007"/>
      <c r="DL35" s="324" t="s">
        <v>291</v>
      </c>
      <c r="DM35" s="1007"/>
      <c r="DN35" s="324" t="s">
        <v>408</v>
      </c>
      <c r="DO35" s="1007"/>
      <c r="DP35" s="325">
        <v>33.299999999999997</v>
      </c>
      <c r="DQ35" s="1020"/>
      <c r="DR35" s="326">
        <v>4660</v>
      </c>
      <c r="DS35" s="969"/>
      <c r="DT35" s="1053"/>
      <c r="DU35" s="298" t="s">
        <v>171</v>
      </c>
      <c r="DV35" s="298"/>
      <c r="DW35" s="203"/>
      <c r="DX35" s="969"/>
      <c r="DY35" s="1053"/>
      <c r="DZ35" s="298" t="s">
        <v>171</v>
      </c>
      <c r="EA35" s="298"/>
      <c r="EB35" s="334"/>
      <c r="EC35" s="1019"/>
      <c r="ED35" s="1015"/>
      <c r="EE35" s="327" t="s">
        <v>307</v>
      </c>
      <c r="EF35" s="1007"/>
      <c r="EG35" s="1017"/>
      <c r="EH35" s="1024"/>
      <c r="EI35" s="1034"/>
      <c r="EJ35" s="1003"/>
      <c r="EK35" s="1004"/>
      <c r="EL35" s="1003"/>
      <c r="EM35" s="1026"/>
      <c r="EN35" s="1003"/>
      <c r="EO35" s="1036"/>
      <c r="EP35" s="1038"/>
      <c r="EQ35" s="1007"/>
      <c r="ER35" s="1017">
        <v>50</v>
      </c>
      <c r="ES35" s="1024"/>
      <c r="ET35" s="1034"/>
      <c r="EU35" s="1003"/>
      <c r="EV35" s="1004"/>
      <c r="EW35" s="1003"/>
      <c r="EX35" s="1026"/>
      <c r="EY35" s="1003"/>
      <c r="EZ35" s="1036"/>
      <c r="FA35" s="1040"/>
      <c r="FB35" s="1042"/>
      <c r="FC35" s="1007"/>
      <c r="FD35" s="328">
        <v>40</v>
      </c>
      <c r="FE35" s="208"/>
      <c r="FF35" s="1044"/>
    </row>
    <row r="36" spans="1:162" s="266" customFormat="1" ht="38.450000000000003" customHeight="1">
      <c r="A36" s="74" t="s">
        <v>472</v>
      </c>
      <c r="B36" s="969"/>
      <c r="C36" s="968" t="s">
        <v>297</v>
      </c>
      <c r="D36" s="1011" t="s">
        <v>284</v>
      </c>
      <c r="E36" s="265" t="s">
        <v>31</v>
      </c>
      <c r="F36" s="329"/>
      <c r="G36" s="267">
        <v>31450</v>
      </c>
      <c r="H36" s="268">
        <v>41080</v>
      </c>
      <c r="I36" s="235" t="s">
        <v>194</v>
      </c>
      <c r="J36" s="269">
        <v>290</v>
      </c>
      <c r="K36" s="270">
        <v>390</v>
      </c>
      <c r="L36" s="271" t="s">
        <v>315</v>
      </c>
      <c r="M36" s="272" t="s">
        <v>368</v>
      </c>
      <c r="N36" s="273" t="s">
        <v>194</v>
      </c>
      <c r="O36" s="274" t="s">
        <v>369</v>
      </c>
      <c r="P36" s="273" t="s">
        <v>194</v>
      </c>
      <c r="Q36" s="275">
        <v>2.4</v>
      </c>
      <c r="R36" s="276">
        <v>2.4</v>
      </c>
      <c r="S36" s="1007" t="s">
        <v>194</v>
      </c>
      <c r="T36" s="1013">
        <v>730</v>
      </c>
      <c r="U36" s="1007" t="s">
        <v>194</v>
      </c>
      <c r="V36" s="1000">
        <v>7</v>
      </c>
      <c r="W36" s="1002" t="s">
        <v>370</v>
      </c>
      <c r="X36" s="987" t="s">
        <v>368</v>
      </c>
      <c r="Y36" s="987" t="s">
        <v>194</v>
      </c>
      <c r="Z36" s="1005" t="s">
        <v>371</v>
      </c>
      <c r="AA36" s="1007" t="s">
        <v>194</v>
      </c>
      <c r="AB36" s="1013">
        <v>4810</v>
      </c>
      <c r="AC36" s="1007" t="s">
        <v>195</v>
      </c>
      <c r="AD36" s="1021">
        <v>40</v>
      </c>
      <c r="AE36" s="1002" t="s">
        <v>315</v>
      </c>
      <c r="AF36" s="987" t="s">
        <v>368</v>
      </c>
      <c r="AG36" s="1002" t="s">
        <v>194</v>
      </c>
      <c r="AH36" s="1025" t="s">
        <v>372</v>
      </c>
      <c r="AI36" s="1002" t="s">
        <v>194</v>
      </c>
      <c r="AJ36" s="1027">
        <v>2.7</v>
      </c>
      <c r="AK36" s="235" t="s">
        <v>194</v>
      </c>
      <c r="AL36" s="277">
        <v>9630</v>
      </c>
      <c r="AM36" s="1007" t="s">
        <v>194</v>
      </c>
      <c r="AN36" s="278">
        <v>90</v>
      </c>
      <c r="AO36" s="279" t="s">
        <v>370</v>
      </c>
      <c r="AP36" s="272" t="s">
        <v>368</v>
      </c>
      <c r="AQ36" s="280" t="s">
        <v>194</v>
      </c>
      <c r="AR36" s="274" t="s">
        <v>372</v>
      </c>
      <c r="AS36" s="280" t="s">
        <v>194</v>
      </c>
      <c r="AT36" s="281">
        <v>2.6</v>
      </c>
      <c r="AU36" s="282" t="s">
        <v>373</v>
      </c>
      <c r="AV36" s="283" t="s">
        <v>194</v>
      </c>
      <c r="AW36" s="284">
        <v>3850</v>
      </c>
      <c r="AX36" s="221" t="s">
        <v>195</v>
      </c>
      <c r="AY36" s="285">
        <v>30</v>
      </c>
      <c r="AZ36" s="286" t="s">
        <v>315</v>
      </c>
      <c r="BA36" s="287" t="s">
        <v>368</v>
      </c>
      <c r="BB36" s="286" t="s">
        <v>194</v>
      </c>
      <c r="BC36" s="288" t="s">
        <v>372</v>
      </c>
      <c r="BD36" s="286" t="s">
        <v>194</v>
      </c>
      <c r="BE36" s="289">
        <v>3.9</v>
      </c>
      <c r="BF36" s="283"/>
      <c r="BG36" s="290"/>
      <c r="BH36" s="321"/>
      <c r="BI36" s="330"/>
      <c r="BJ36" s="330"/>
      <c r="BK36" s="330"/>
      <c r="BL36" s="330"/>
      <c r="BM36" s="330"/>
      <c r="BN36" s="330"/>
      <c r="BO36" s="330"/>
      <c r="BP36" s="321"/>
      <c r="BQ36" s="290" t="s">
        <v>285</v>
      </c>
      <c r="BR36" s="321"/>
      <c r="BS36" s="331"/>
      <c r="BT36" s="330"/>
      <c r="BU36" s="330"/>
      <c r="BV36" s="330"/>
      <c r="BW36" s="330"/>
      <c r="BX36" s="330"/>
      <c r="BY36" s="330"/>
      <c r="BZ36" s="1029" t="s">
        <v>194</v>
      </c>
      <c r="CA36" s="1058" t="s">
        <v>286</v>
      </c>
      <c r="CB36" s="1007" t="s">
        <v>194</v>
      </c>
      <c r="CC36" s="1021"/>
      <c r="CD36" s="987"/>
      <c r="CE36" s="987"/>
      <c r="CF36" s="1023"/>
      <c r="CG36" s="1025"/>
      <c r="CH36" s="1023"/>
      <c r="CI36" s="1060" t="s">
        <v>286</v>
      </c>
      <c r="CJ36" s="1007"/>
      <c r="CK36" s="332" t="s">
        <v>222</v>
      </c>
      <c r="CL36" s="1007" t="s">
        <v>195</v>
      </c>
      <c r="CM36" s="1050">
        <v>40</v>
      </c>
      <c r="CN36" s="1046" t="s">
        <v>315</v>
      </c>
      <c r="CO36" s="1051" t="s">
        <v>368</v>
      </c>
      <c r="CP36" s="1046" t="s">
        <v>194</v>
      </c>
      <c r="CQ36" s="1047" t="s">
        <v>372</v>
      </c>
      <c r="CR36" s="1046" t="s">
        <v>194</v>
      </c>
      <c r="CS36" s="1048">
        <v>2.7</v>
      </c>
      <c r="CT36" s="1049" t="s">
        <v>375</v>
      </c>
      <c r="CU36" s="1007" t="s">
        <v>195</v>
      </c>
      <c r="CV36" s="1013">
        <v>670</v>
      </c>
      <c r="CW36" s="1007" t="s">
        <v>194</v>
      </c>
      <c r="CX36" s="1021">
        <v>6</v>
      </c>
      <c r="CY36" s="987" t="s">
        <v>315</v>
      </c>
      <c r="CZ36" s="987" t="s">
        <v>368</v>
      </c>
      <c r="DA36" s="1023" t="s">
        <v>194</v>
      </c>
      <c r="DB36" s="1025" t="s">
        <v>372</v>
      </c>
      <c r="DC36" s="1023" t="s">
        <v>194</v>
      </c>
      <c r="DD36" s="1027">
        <v>11.3</v>
      </c>
      <c r="DE36" s="1007" t="s">
        <v>195</v>
      </c>
      <c r="DF36" s="293">
        <v>420</v>
      </c>
      <c r="DG36" s="1007" t="s">
        <v>194</v>
      </c>
      <c r="DH36" s="293">
        <v>4</v>
      </c>
      <c r="DI36" s="1007" t="s">
        <v>195</v>
      </c>
      <c r="DJ36" s="294">
        <v>4</v>
      </c>
      <c r="DK36" s="1007" t="s">
        <v>194</v>
      </c>
      <c r="DL36" s="293">
        <v>70</v>
      </c>
      <c r="DM36" s="1007" t="s">
        <v>194</v>
      </c>
      <c r="DN36" s="293">
        <v>1</v>
      </c>
      <c r="DO36" s="1007" t="s">
        <v>195</v>
      </c>
      <c r="DP36" s="294">
        <v>1</v>
      </c>
      <c r="DQ36" s="1020"/>
      <c r="DR36" s="339" t="s">
        <v>222</v>
      </c>
      <c r="DS36" s="969"/>
      <c r="DT36" s="1052" t="s">
        <v>386</v>
      </c>
      <c r="DU36" s="298" t="s">
        <v>170</v>
      </c>
      <c r="DV36" s="298"/>
      <c r="DW36" s="203"/>
      <c r="DX36" s="969"/>
      <c r="DY36" s="1052" t="s">
        <v>386</v>
      </c>
      <c r="DZ36" s="298" t="s">
        <v>170</v>
      </c>
      <c r="EA36" s="298"/>
      <c r="EB36" s="334"/>
      <c r="EC36" s="1018"/>
      <c r="ED36" s="1015" t="s">
        <v>197</v>
      </c>
      <c r="EE36" s="296">
        <v>245</v>
      </c>
      <c r="EF36" s="1007" t="s">
        <v>199</v>
      </c>
      <c r="EG36" s="1016">
        <v>970</v>
      </c>
      <c r="EH36" s="1023" t="s">
        <v>194</v>
      </c>
      <c r="EI36" s="1033">
        <v>10</v>
      </c>
      <c r="EJ36" s="1002" t="s">
        <v>315</v>
      </c>
      <c r="EK36" s="987" t="s">
        <v>368</v>
      </c>
      <c r="EL36" s="1002" t="s">
        <v>194</v>
      </c>
      <c r="EM36" s="1025" t="s">
        <v>372</v>
      </c>
      <c r="EN36" s="1002" t="s">
        <v>194</v>
      </c>
      <c r="EO36" s="1035">
        <v>7.8</v>
      </c>
      <c r="EP36" s="1037" t="s">
        <v>373</v>
      </c>
      <c r="EQ36" s="1007" t="s">
        <v>199</v>
      </c>
      <c r="ER36" s="1016">
        <v>4810</v>
      </c>
      <c r="ES36" s="1023" t="s">
        <v>194</v>
      </c>
      <c r="ET36" s="1033">
        <v>40</v>
      </c>
      <c r="EU36" s="1002" t="s">
        <v>315</v>
      </c>
      <c r="EV36" s="987" t="s">
        <v>368</v>
      </c>
      <c r="EW36" s="1002" t="s">
        <v>194</v>
      </c>
      <c r="EX36" s="1025" t="s">
        <v>372</v>
      </c>
      <c r="EY36" s="1002" t="s">
        <v>194</v>
      </c>
      <c r="EZ36" s="1035">
        <v>2.9</v>
      </c>
      <c r="FA36" s="1039" t="s">
        <v>373</v>
      </c>
      <c r="FB36" s="1041" t="s">
        <v>377</v>
      </c>
      <c r="FC36" s="1007" t="s">
        <v>199</v>
      </c>
      <c r="FD36" s="297">
        <v>3770</v>
      </c>
      <c r="FE36" s="208"/>
      <c r="FF36" s="1044"/>
    </row>
    <row r="37" spans="1:162" s="266" customFormat="1" ht="38.450000000000003" customHeight="1">
      <c r="A37" s="74" t="s">
        <v>473</v>
      </c>
      <c r="B37" s="969"/>
      <c r="C37" s="1008"/>
      <c r="D37" s="1012"/>
      <c r="E37" s="299" t="s">
        <v>11</v>
      </c>
      <c r="F37" s="329"/>
      <c r="G37" s="300">
        <v>41080</v>
      </c>
      <c r="H37" s="301"/>
      <c r="I37" s="235" t="s">
        <v>194</v>
      </c>
      <c r="J37" s="302">
        <v>390</v>
      </c>
      <c r="K37" s="303"/>
      <c r="L37" s="304" t="s">
        <v>315</v>
      </c>
      <c r="M37" s="305" t="s">
        <v>368</v>
      </c>
      <c r="N37" s="306" t="s">
        <v>194</v>
      </c>
      <c r="O37" s="307" t="s">
        <v>372</v>
      </c>
      <c r="P37" s="306" t="s">
        <v>194</v>
      </c>
      <c r="Q37" s="308">
        <v>2.4</v>
      </c>
      <c r="R37" s="309"/>
      <c r="S37" s="1007"/>
      <c r="T37" s="1014"/>
      <c r="U37" s="1007"/>
      <c r="V37" s="1001"/>
      <c r="W37" s="1003"/>
      <c r="X37" s="1004"/>
      <c r="Y37" s="1004"/>
      <c r="Z37" s="1006"/>
      <c r="AA37" s="1007"/>
      <c r="AB37" s="1014"/>
      <c r="AC37" s="1007"/>
      <c r="AD37" s="1022"/>
      <c r="AE37" s="1003"/>
      <c r="AF37" s="1004"/>
      <c r="AG37" s="1003"/>
      <c r="AH37" s="1026"/>
      <c r="AI37" s="1003"/>
      <c r="AJ37" s="1028"/>
      <c r="AK37" s="235" t="s">
        <v>194</v>
      </c>
      <c r="AL37" s="302">
        <v>9630</v>
      </c>
      <c r="AM37" s="1007"/>
      <c r="AN37" s="311">
        <v>90</v>
      </c>
      <c r="AO37" s="312" t="s">
        <v>315</v>
      </c>
      <c r="AP37" s="305" t="s">
        <v>368</v>
      </c>
      <c r="AQ37" s="313" t="s">
        <v>194</v>
      </c>
      <c r="AR37" s="310" t="s">
        <v>372</v>
      </c>
      <c r="AS37" s="313" t="s">
        <v>194</v>
      </c>
      <c r="AT37" s="314">
        <v>2.6</v>
      </c>
      <c r="AU37" s="315"/>
      <c r="AV37" s="283"/>
      <c r="AW37" s="224"/>
      <c r="AX37" s="224"/>
      <c r="AY37" s="335"/>
      <c r="AZ37" s="224"/>
      <c r="BA37" s="224"/>
      <c r="BB37" s="224"/>
      <c r="BC37" s="224"/>
      <c r="BD37" s="224"/>
      <c r="BE37" s="224"/>
      <c r="BF37" s="321" t="s">
        <v>195</v>
      </c>
      <c r="BG37" s="322">
        <v>67400</v>
      </c>
      <c r="BH37" s="321" t="s">
        <v>194</v>
      </c>
      <c r="BI37" s="285">
        <v>670</v>
      </c>
      <c r="BJ37" s="286" t="s">
        <v>315</v>
      </c>
      <c r="BK37" s="287" t="s">
        <v>368</v>
      </c>
      <c r="BL37" s="286" t="s">
        <v>194</v>
      </c>
      <c r="BM37" s="288" t="s">
        <v>372</v>
      </c>
      <c r="BN37" s="286" t="s">
        <v>194</v>
      </c>
      <c r="BO37" s="289">
        <v>2.2999999999999998</v>
      </c>
      <c r="BP37" s="247" t="s">
        <v>194</v>
      </c>
      <c r="BQ37" s="322">
        <v>57770</v>
      </c>
      <c r="BR37" s="247" t="s">
        <v>195</v>
      </c>
      <c r="BS37" s="285">
        <v>570</v>
      </c>
      <c r="BT37" s="286" t="s">
        <v>315</v>
      </c>
      <c r="BU37" s="287" t="s">
        <v>368</v>
      </c>
      <c r="BV37" s="286" t="s">
        <v>194</v>
      </c>
      <c r="BW37" s="288" t="s">
        <v>372</v>
      </c>
      <c r="BX37" s="286" t="s">
        <v>194</v>
      </c>
      <c r="BY37" s="289">
        <v>2.2000000000000002</v>
      </c>
      <c r="BZ37" s="1030"/>
      <c r="CA37" s="1059"/>
      <c r="CB37" s="1007"/>
      <c r="CC37" s="1022"/>
      <c r="CD37" s="1004"/>
      <c r="CE37" s="1004"/>
      <c r="CF37" s="1024"/>
      <c r="CG37" s="1026"/>
      <c r="CH37" s="1024"/>
      <c r="CI37" s="1061"/>
      <c r="CJ37" s="1007"/>
      <c r="CK37" s="323">
        <v>4810</v>
      </c>
      <c r="CL37" s="1007"/>
      <c r="CM37" s="1050"/>
      <c r="CN37" s="1046"/>
      <c r="CO37" s="1051"/>
      <c r="CP37" s="1046"/>
      <c r="CQ37" s="1047"/>
      <c r="CR37" s="1046"/>
      <c r="CS37" s="1048"/>
      <c r="CT37" s="1049"/>
      <c r="CU37" s="1007"/>
      <c r="CV37" s="1014"/>
      <c r="CW37" s="1007"/>
      <c r="CX37" s="1022"/>
      <c r="CY37" s="1004"/>
      <c r="CZ37" s="1004"/>
      <c r="DA37" s="1024"/>
      <c r="DB37" s="1026"/>
      <c r="DC37" s="1024"/>
      <c r="DD37" s="1028"/>
      <c r="DE37" s="1007"/>
      <c r="DF37" s="324" t="s">
        <v>291</v>
      </c>
      <c r="DG37" s="1007"/>
      <c r="DH37" s="324" t="s">
        <v>408</v>
      </c>
      <c r="DI37" s="1007"/>
      <c r="DJ37" s="325">
        <v>43.7</v>
      </c>
      <c r="DK37" s="1007"/>
      <c r="DL37" s="324" t="s">
        <v>291</v>
      </c>
      <c r="DM37" s="1007"/>
      <c r="DN37" s="324" t="s">
        <v>408</v>
      </c>
      <c r="DO37" s="1007"/>
      <c r="DP37" s="325">
        <v>29.1</v>
      </c>
      <c r="DQ37" s="1020"/>
      <c r="DR37" s="326">
        <v>4250</v>
      </c>
      <c r="DS37" s="969"/>
      <c r="DT37" s="1053"/>
      <c r="DU37" s="298" t="s">
        <v>171</v>
      </c>
      <c r="DV37" s="298"/>
      <c r="DW37" s="203"/>
      <c r="DX37" s="969"/>
      <c r="DY37" s="1053"/>
      <c r="DZ37" s="298" t="s">
        <v>171</v>
      </c>
      <c r="EA37" s="298"/>
      <c r="EB37" s="334"/>
      <c r="EC37" s="1019"/>
      <c r="ED37" s="1015"/>
      <c r="EE37" s="327" t="s">
        <v>307</v>
      </c>
      <c r="EF37" s="1007"/>
      <c r="EG37" s="1017"/>
      <c r="EH37" s="1024"/>
      <c r="EI37" s="1034"/>
      <c r="EJ37" s="1003"/>
      <c r="EK37" s="1004"/>
      <c r="EL37" s="1003"/>
      <c r="EM37" s="1026"/>
      <c r="EN37" s="1003"/>
      <c r="EO37" s="1036"/>
      <c r="EP37" s="1038"/>
      <c r="EQ37" s="1007"/>
      <c r="ER37" s="1017">
        <v>40</v>
      </c>
      <c r="ES37" s="1024"/>
      <c r="ET37" s="1034"/>
      <c r="EU37" s="1003"/>
      <c r="EV37" s="1004"/>
      <c r="EW37" s="1003"/>
      <c r="EX37" s="1026"/>
      <c r="EY37" s="1003"/>
      <c r="EZ37" s="1036"/>
      <c r="FA37" s="1040"/>
      <c r="FB37" s="1042"/>
      <c r="FC37" s="1007"/>
      <c r="FD37" s="328">
        <v>30</v>
      </c>
      <c r="FE37" s="208"/>
      <c r="FF37" s="1044"/>
    </row>
    <row r="38" spans="1:162" s="266" customFormat="1" ht="38.450000000000003" customHeight="1">
      <c r="A38" s="74" t="s">
        <v>474</v>
      </c>
      <c r="B38" s="969"/>
      <c r="C38" s="968" t="s">
        <v>298</v>
      </c>
      <c r="D38" s="1011" t="s">
        <v>284</v>
      </c>
      <c r="E38" s="265" t="s">
        <v>31</v>
      </c>
      <c r="F38" s="329"/>
      <c r="G38" s="267">
        <v>30600</v>
      </c>
      <c r="H38" s="268">
        <v>40230</v>
      </c>
      <c r="I38" s="235" t="s">
        <v>194</v>
      </c>
      <c r="J38" s="269">
        <v>280</v>
      </c>
      <c r="K38" s="270">
        <v>380</v>
      </c>
      <c r="L38" s="271" t="s">
        <v>315</v>
      </c>
      <c r="M38" s="272" t="s">
        <v>368</v>
      </c>
      <c r="N38" s="273" t="s">
        <v>194</v>
      </c>
      <c r="O38" s="274" t="s">
        <v>369</v>
      </c>
      <c r="P38" s="273" t="s">
        <v>194</v>
      </c>
      <c r="Q38" s="275">
        <v>2.4</v>
      </c>
      <c r="R38" s="276">
        <v>2.4</v>
      </c>
      <c r="S38" s="1007" t="s">
        <v>194</v>
      </c>
      <c r="T38" s="1013">
        <v>650</v>
      </c>
      <c r="U38" s="1007" t="s">
        <v>194</v>
      </c>
      <c r="V38" s="1000">
        <v>6</v>
      </c>
      <c r="W38" s="1002" t="s">
        <v>370</v>
      </c>
      <c r="X38" s="987" t="s">
        <v>368</v>
      </c>
      <c r="Y38" s="987" t="s">
        <v>194</v>
      </c>
      <c r="Z38" s="1005" t="s">
        <v>371</v>
      </c>
      <c r="AA38" s="1007" t="s">
        <v>194</v>
      </c>
      <c r="AB38" s="1013">
        <v>4270</v>
      </c>
      <c r="AC38" s="1007" t="s">
        <v>195</v>
      </c>
      <c r="AD38" s="1021">
        <v>40</v>
      </c>
      <c r="AE38" s="1002" t="s">
        <v>315</v>
      </c>
      <c r="AF38" s="987" t="s">
        <v>368</v>
      </c>
      <c r="AG38" s="1002" t="s">
        <v>194</v>
      </c>
      <c r="AH38" s="1025" t="s">
        <v>372</v>
      </c>
      <c r="AI38" s="1002" t="s">
        <v>194</v>
      </c>
      <c r="AJ38" s="1027">
        <v>2.4</v>
      </c>
      <c r="AK38" s="235" t="s">
        <v>194</v>
      </c>
      <c r="AL38" s="277">
        <v>9630</v>
      </c>
      <c r="AM38" s="1007" t="s">
        <v>194</v>
      </c>
      <c r="AN38" s="278">
        <v>90</v>
      </c>
      <c r="AO38" s="279" t="s">
        <v>370</v>
      </c>
      <c r="AP38" s="272" t="s">
        <v>368</v>
      </c>
      <c r="AQ38" s="280" t="s">
        <v>194</v>
      </c>
      <c r="AR38" s="274" t="s">
        <v>372</v>
      </c>
      <c r="AS38" s="280" t="s">
        <v>194</v>
      </c>
      <c r="AT38" s="281">
        <v>2.6</v>
      </c>
      <c r="AU38" s="282" t="s">
        <v>373</v>
      </c>
      <c r="AV38" s="283" t="s">
        <v>194</v>
      </c>
      <c r="AW38" s="284">
        <v>3850</v>
      </c>
      <c r="AX38" s="221" t="s">
        <v>195</v>
      </c>
      <c r="AY38" s="285">
        <v>30</v>
      </c>
      <c r="AZ38" s="286" t="s">
        <v>315</v>
      </c>
      <c r="BA38" s="287" t="s">
        <v>368</v>
      </c>
      <c r="BB38" s="286" t="s">
        <v>194</v>
      </c>
      <c r="BC38" s="288" t="s">
        <v>372</v>
      </c>
      <c r="BD38" s="286" t="s">
        <v>194</v>
      </c>
      <c r="BE38" s="289">
        <v>3.9</v>
      </c>
      <c r="BF38" s="283"/>
      <c r="BG38" s="290"/>
      <c r="BH38" s="321"/>
      <c r="BI38" s="330"/>
      <c r="BJ38" s="330"/>
      <c r="BK38" s="330"/>
      <c r="BL38" s="330"/>
      <c r="BM38" s="330"/>
      <c r="BN38" s="330"/>
      <c r="BO38" s="330"/>
      <c r="BP38" s="321"/>
      <c r="BQ38" s="290" t="s">
        <v>285</v>
      </c>
      <c r="BR38" s="321"/>
      <c r="BS38" s="331"/>
      <c r="BT38" s="330"/>
      <c r="BU38" s="330"/>
      <c r="BV38" s="330"/>
      <c r="BW38" s="330"/>
      <c r="BX38" s="330"/>
      <c r="BY38" s="330"/>
      <c r="BZ38" s="1029" t="s">
        <v>194</v>
      </c>
      <c r="CA38" s="1031">
        <v>660</v>
      </c>
      <c r="CB38" s="1007" t="s">
        <v>194</v>
      </c>
      <c r="CC38" s="1021">
        <v>6</v>
      </c>
      <c r="CD38" s="987" t="s">
        <v>315</v>
      </c>
      <c r="CE38" s="987" t="s">
        <v>368</v>
      </c>
      <c r="CF38" s="1023" t="s">
        <v>194</v>
      </c>
      <c r="CG38" s="1025" t="s">
        <v>372</v>
      </c>
      <c r="CH38" s="1023" t="s">
        <v>194</v>
      </c>
      <c r="CI38" s="1027">
        <v>10.1</v>
      </c>
      <c r="CJ38" s="1007"/>
      <c r="CK38" s="332" t="s">
        <v>230</v>
      </c>
      <c r="CL38" s="1007" t="s">
        <v>195</v>
      </c>
      <c r="CM38" s="1050">
        <v>40</v>
      </c>
      <c r="CN38" s="1046" t="s">
        <v>315</v>
      </c>
      <c r="CO38" s="1051" t="s">
        <v>368</v>
      </c>
      <c r="CP38" s="1046" t="s">
        <v>194</v>
      </c>
      <c r="CQ38" s="1047" t="s">
        <v>372</v>
      </c>
      <c r="CR38" s="1046" t="s">
        <v>194</v>
      </c>
      <c r="CS38" s="1048">
        <v>2.4</v>
      </c>
      <c r="CT38" s="1049" t="s">
        <v>375</v>
      </c>
      <c r="CU38" s="1007" t="s">
        <v>195</v>
      </c>
      <c r="CV38" s="1013">
        <v>600</v>
      </c>
      <c r="CW38" s="1007" t="s">
        <v>194</v>
      </c>
      <c r="CX38" s="1021">
        <v>6</v>
      </c>
      <c r="CY38" s="987" t="s">
        <v>315</v>
      </c>
      <c r="CZ38" s="987" t="s">
        <v>368</v>
      </c>
      <c r="DA38" s="1023" t="s">
        <v>194</v>
      </c>
      <c r="DB38" s="1025" t="s">
        <v>372</v>
      </c>
      <c r="DC38" s="1023" t="s">
        <v>194</v>
      </c>
      <c r="DD38" s="1027">
        <v>10.1</v>
      </c>
      <c r="DE38" s="1007" t="s">
        <v>195</v>
      </c>
      <c r="DF38" s="293">
        <v>390</v>
      </c>
      <c r="DG38" s="1007" t="s">
        <v>194</v>
      </c>
      <c r="DH38" s="293">
        <v>3</v>
      </c>
      <c r="DI38" s="1007" t="s">
        <v>195</v>
      </c>
      <c r="DJ38" s="294">
        <v>3</v>
      </c>
      <c r="DK38" s="1007" t="s">
        <v>194</v>
      </c>
      <c r="DL38" s="293">
        <v>70</v>
      </c>
      <c r="DM38" s="1007" t="s">
        <v>194</v>
      </c>
      <c r="DN38" s="293">
        <v>1</v>
      </c>
      <c r="DO38" s="1007" t="s">
        <v>195</v>
      </c>
      <c r="DP38" s="294">
        <v>1</v>
      </c>
      <c r="DQ38" s="1020"/>
      <c r="DR38" s="339" t="s">
        <v>230</v>
      </c>
      <c r="DS38" s="969"/>
      <c r="DT38" s="1052" t="s">
        <v>393</v>
      </c>
      <c r="DU38" s="298" t="s">
        <v>170</v>
      </c>
      <c r="DV38" s="298"/>
      <c r="DW38" s="203"/>
      <c r="DX38" s="969"/>
      <c r="DY38" s="1052" t="s">
        <v>393</v>
      </c>
      <c r="DZ38" s="298" t="s">
        <v>170</v>
      </c>
      <c r="EA38" s="298"/>
      <c r="EB38" s="334"/>
      <c r="EC38" s="1018"/>
      <c r="ED38" s="1015" t="s">
        <v>197</v>
      </c>
      <c r="EE38" s="296">
        <v>245</v>
      </c>
      <c r="EF38" s="1007" t="s">
        <v>199</v>
      </c>
      <c r="EG38" s="1016">
        <v>860</v>
      </c>
      <c r="EH38" s="1023" t="s">
        <v>194</v>
      </c>
      <c r="EI38" s="1033">
        <v>9</v>
      </c>
      <c r="EJ38" s="1002" t="s">
        <v>315</v>
      </c>
      <c r="EK38" s="987" t="s">
        <v>368</v>
      </c>
      <c r="EL38" s="1002" t="s">
        <v>194</v>
      </c>
      <c r="EM38" s="1025" t="s">
        <v>372</v>
      </c>
      <c r="EN38" s="1002" t="s">
        <v>194</v>
      </c>
      <c r="EO38" s="1035">
        <v>7.7</v>
      </c>
      <c r="EP38" s="1037" t="s">
        <v>373</v>
      </c>
      <c r="EQ38" s="1007" t="s">
        <v>199</v>
      </c>
      <c r="ER38" s="1016">
        <v>4280</v>
      </c>
      <c r="ES38" s="1023" t="s">
        <v>194</v>
      </c>
      <c r="ET38" s="1033">
        <v>40</v>
      </c>
      <c r="EU38" s="1002" t="s">
        <v>315</v>
      </c>
      <c r="EV38" s="987" t="s">
        <v>368</v>
      </c>
      <c r="EW38" s="1002" t="s">
        <v>194</v>
      </c>
      <c r="EX38" s="1025" t="s">
        <v>372</v>
      </c>
      <c r="EY38" s="1002" t="s">
        <v>194</v>
      </c>
      <c r="EZ38" s="1035">
        <v>2.6</v>
      </c>
      <c r="FA38" s="1039" t="s">
        <v>373</v>
      </c>
      <c r="FB38" s="1041" t="s">
        <v>377</v>
      </c>
      <c r="FC38" s="1007" t="s">
        <v>199</v>
      </c>
      <c r="FD38" s="297">
        <v>3350</v>
      </c>
      <c r="FE38" s="208"/>
      <c r="FF38" s="1044"/>
    </row>
    <row r="39" spans="1:162" s="266" customFormat="1" ht="38.450000000000003" customHeight="1">
      <c r="A39" s="74" t="s">
        <v>475</v>
      </c>
      <c r="B39" s="969"/>
      <c r="C39" s="1008"/>
      <c r="D39" s="1012"/>
      <c r="E39" s="299" t="s">
        <v>11</v>
      </c>
      <c r="F39" s="329"/>
      <c r="G39" s="300">
        <v>40230</v>
      </c>
      <c r="H39" s="301"/>
      <c r="I39" s="235" t="s">
        <v>194</v>
      </c>
      <c r="J39" s="302">
        <v>380</v>
      </c>
      <c r="K39" s="303"/>
      <c r="L39" s="304" t="s">
        <v>315</v>
      </c>
      <c r="M39" s="305" t="s">
        <v>368</v>
      </c>
      <c r="N39" s="306" t="s">
        <v>194</v>
      </c>
      <c r="O39" s="307" t="s">
        <v>372</v>
      </c>
      <c r="P39" s="306" t="s">
        <v>194</v>
      </c>
      <c r="Q39" s="308">
        <v>2.4</v>
      </c>
      <c r="R39" s="309"/>
      <c r="S39" s="1007"/>
      <c r="T39" s="1014"/>
      <c r="U39" s="1007"/>
      <c r="V39" s="1001"/>
      <c r="W39" s="1003"/>
      <c r="X39" s="1004"/>
      <c r="Y39" s="1004"/>
      <c r="Z39" s="1006"/>
      <c r="AA39" s="1007"/>
      <c r="AB39" s="1014"/>
      <c r="AC39" s="1007"/>
      <c r="AD39" s="1022"/>
      <c r="AE39" s="1003"/>
      <c r="AF39" s="1004"/>
      <c r="AG39" s="1003"/>
      <c r="AH39" s="1026"/>
      <c r="AI39" s="1003"/>
      <c r="AJ39" s="1028"/>
      <c r="AK39" s="235" t="s">
        <v>194</v>
      </c>
      <c r="AL39" s="302">
        <v>9630</v>
      </c>
      <c r="AM39" s="1007"/>
      <c r="AN39" s="311">
        <v>90</v>
      </c>
      <c r="AO39" s="312" t="s">
        <v>315</v>
      </c>
      <c r="AP39" s="305" t="s">
        <v>368</v>
      </c>
      <c r="AQ39" s="313" t="s">
        <v>194</v>
      </c>
      <c r="AR39" s="310" t="s">
        <v>372</v>
      </c>
      <c r="AS39" s="313" t="s">
        <v>194</v>
      </c>
      <c r="AT39" s="314">
        <v>2.6</v>
      </c>
      <c r="AU39" s="315"/>
      <c r="AV39" s="283"/>
      <c r="AW39" s="224"/>
      <c r="AX39" s="224"/>
      <c r="AY39" s="335"/>
      <c r="AZ39" s="224"/>
      <c r="BA39" s="224"/>
      <c r="BB39" s="224"/>
      <c r="BC39" s="224"/>
      <c r="BD39" s="224"/>
      <c r="BE39" s="224"/>
      <c r="BF39" s="321" t="s">
        <v>195</v>
      </c>
      <c r="BG39" s="322">
        <v>67400</v>
      </c>
      <c r="BH39" s="321" t="s">
        <v>194</v>
      </c>
      <c r="BI39" s="285">
        <v>670</v>
      </c>
      <c r="BJ39" s="286" t="s">
        <v>315</v>
      </c>
      <c r="BK39" s="287" t="s">
        <v>368</v>
      </c>
      <c r="BL39" s="286" t="s">
        <v>194</v>
      </c>
      <c r="BM39" s="288" t="s">
        <v>372</v>
      </c>
      <c r="BN39" s="286" t="s">
        <v>194</v>
      </c>
      <c r="BO39" s="289">
        <v>2.2999999999999998</v>
      </c>
      <c r="BP39" s="247" t="s">
        <v>194</v>
      </c>
      <c r="BQ39" s="322">
        <v>57770</v>
      </c>
      <c r="BR39" s="247" t="s">
        <v>195</v>
      </c>
      <c r="BS39" s="285">
        <v>570</v>
      </c>
      <c r="BT39" s="286" t="s">
        <v>315</v>
      </c>
      <c r="BU39" s="287" t="s">
        <v>368</v>
      </c>
      <c r="BV39" s="286" t="s">
        <v>194</v>
      </c>
      <c r="BW39" s="288" t="s">
        <v>372</v>
      </c>
      <c r="BX39" s="286" t="s">
        <v>194</v>
      </c>
      <c r="BY39" s="289">
        <v>2.2000000000000002</v>
      </c>
      <c r="BZ39" s="1030"/>
      <c r="CA39" s="1032"/>
      <c r="CB39" s="1007"/>
      <c r="CC39" s="1022"/>
      <c r="CD39" s="1004"/>
      <c r="CE39" s="1004"/>
      <c r="CF39" s="1024"/>
      <c r="CG39" s="1026"/>
      <c r="CH39" s="1024"/>
      <c r="CI39" s="1028"/>
      <c r="CJ39" s="1007"/>
      <c r="CK39" s="323">
        <v>4270</v>
      </c>
      <c r="CL39" s="1007"/>
      <c r="CM39" s="1050"/>
      <c r="CN39" s="1046"/>
      <c r="CO39" s="1051"/>
      <c r="CP39" s="1046"/>
      <c r="CQ39" s="1047"/>
      <c r="CR39" s="1046"/>
      <c r="CS39" s="1048"/>
      <c r="CT39" s="1049"/>
      <c r="CU39" s="1007"/>
      <c r="CV39" s="1014"/>
      <c r="CW39" s="1007"/>
      <c r="CX39" s="1022"/>
      <c r="CY39" s="1004"/>
      <c r="CZ39" s="1004"/>
      <c r="DA39" s="1024"/>
      <c r="DB39" s="1026"/>
      <c r="DC39" s="1024"/>
      <c r="DD39" s="1028"/>
      <c r="DE39" s="1007"/>
      <c r="DF39" s="324" t="s">
        <v>291</v>
      </c>
      <c r="DG39" s="1007"/>
      <c r="DH39" s="324" t="s">
        <v>408</v>
      </c>
      <c r="DI39" s="1007"/>
      <c r="DJ39" s="325">
        <v>51.8</v>
      </c>
      <c r="DK39" s="1007"/>
      <c r="DL39" s="324" t="s">
        <v>291</v>
      </c>
      <c r="DM39" s="1007"/>
      <c r="DN39" s="324" t="s">
        <v>408</v>
      </c>
      <c r="DO39" s="1007"/>
      <c r="DP39" s="325">
        <v>25.9</v>
      </c>
      <c r="DQ39" s="1020"/>
      <c r="DR39" s="326">
        <v>3920</v>
      </c>
      <c r="DS39" s="969"/>
      <c r="DT39" s="1053"/>
      <c r="DU39" s="298" t="s">
        <v>171</v>
      </c>
      <c r="DV39" s="298"/>
      <c r="DW39" s="203"/>
      <c r="DX39" s="969"/>
      <c r="DY39" s="1053"/>
      <c r="DZ39" s="298" t="s">
        <v>171</v>
      </c>
      <c r="EA39" s="298"/>
      <c r="EB39" s="334"/>
      <c r="EC39" s="1019"/>
      <c r="ED39" s="1015"/>
      <c r="EE39" s="327" t="s">
        <v>307</v>
      </c>
      <c r="EF39" s="1007"/>
      <c r="EG39" s="1017"/>
      <c r="EH39" s="1024"/>
      <c r="EI39" s="1034"/>
      <c r="EJ39" s="1003"/>
      <c r="EK39" s="1004"/>
      <c r="EL39" s="1003"/>
      <c r="EM39" s="1026"/>
      <c r="EN39" s="1003"/>
      <c r="EO39" s="1036"/>
      <c r="EP39" s="1038"/>
      <c r="EQ39" s="1007"/>
      <c r="ER39" s="1017">
        <v>40</v>
      </c>
      <c r="ES39" s="1024"/>
      <c r="ET39" s="1034"/>
      <c r="EU39" s="1003"/>
      <c r="EV39" s="1004"/>
      <c r="EW39" s="1003"/>
      <c r="EX39" s="1026"/>
      <c r="EY39" s="1003"/>
      <c r="EZ39" s="1036"/>
      <c r="FA39" s="1040"/>
      <c r="FB39" s="1042"/>
      <c r="FC39" s="1007"/>
      <c r="FD39" s="328">
        <v>30</v>
      </c>
      <c r="FE39" s="208"/>
      <c r="FF39" s="1044"/>
    </row>
    <row r="40" spans="1:162" s="266" customFormat="1" ht="38.450000000000003" customHeight="1">
      <c r="A40" s="74" t="s">
        <v>476</v>
      </c>
      <c r="B40" s="969"/>
      <c r="C40" s="968" t="s">
        <v>299</v>
      </c>
      <c r="D40" s="1011" t="s">
        <v>284</v>
      </c>
      <c r="E40" s="265" t="s">
        <v>31</v>
      </c>
      <c r="F40" s="329"/>
      <c r="G40" s="267">
        <v>29940</v>
      </c>
      <c r="H40" s="268">
        <v>39570</v>
      </c>
      <c r="I40" s="235" t="s">
        <v>194</v>
      </c>
      <c r="J40" s="269">
        <v>270</v>
      </c>
      <c r="K40" s="270">
        <v>370</v>
      </c>
      <c r="L40" s="271" t="s">
        <v>315</v>
      </c>
      <c r="M40" s="272" t="s">
        <v>368</v>
      </c>
      <c r="N40" s="273" t="s">
        <v>194</v>
      </c>
      <c r="O40" s="274" t="s">
        <v>369</v>
      </c>
      <c r="P40" s="273" t="s">
        <v>194</v>
      </c>
      <c r="Q40" s="275">
        <v>2.4</v>
      </c>
      <c r="R40" s="276">
        <v>2.4</v>
      </c>
      <c r="S40" s="1007" t="s">
        <v>194</v>
      </c>
      <c r="T40" s="1013">
        <v>580</v>
      </c>
      <c r="U40" s="1007" t="s">
        <v>194</v>
      </c>
      <c r="V40" s="1000">
        <v>5</v>
      </c>
      <c r="W40" s="1002" t="s">
        <v>370</v>
      </c>
      <c r="X40" s="987" t="s">
        <v>368</v>
      </c>
      <c r="Y40" s="987" t="s">
        <v>194</v>
      </c>
      <c r="Z40" s="1005" t="s">
        <v>371</v>
      </c>
      <c r="AA40" s="1007" t="s">
        <v>194</v>
      </c>
      <c r="AB40" s="1013">
        <v>3850</v>
      </c>
      <c r="AC40" s="1007" t="s">
        <v>195</v>
      </c>
      <c r="AD40" s="1021">
        <v>30</v>
      </c>
      <c r="AE40" s="1002" t="s">
        <v>315</v>
      </c>
      <c r="AF40" s="987" t="s">
        <v>368</v>
      </c>
      <c r="AG40" s="1002" t="s">
        <v>194</v>
      </c>
      <c r="AH40" s="1025" t="s">
        <v>372</v>
      </c>
      <c r="AI40" s="1002" t="s">
        <v>194</v>
      </c>
      <c r="AJ40" s="1027">
        <v>2.8</v>
      </c>
      <c r="AK40" s="235" t="s">
        <v>194</v>
      </c>
      <c r="AL40" s="277">
        <v>9630</v>
      </c>
      <c r="AM40" s="1007" t="s">
        <v>194</v>
      </c>
      <c r="AN40" s="278">
        <v>90</v>
      </c>
      <c r="AO40" s="279" t="s">
        <v>370</v>
      </c>
      <c r="AP40" s="272" t="s">
        <v>368</v>
      </c>
      <c r="AQ40" s="280" t="s">
        <v>194</v>
      </c>
      <c r="AR40" s="274" t="s">
        <v>372</v>
      </c>
      <c r="AS40" s="280" t="s">
        <v>194</v>
      </c>
      <c r="AT40" s="281">
        <v>2.6</v>
      </c>
      <c r="AU40" s="282" t="s">
        <v>373</v>
      </c>
      <c r="AV40" s="283" t="s">
        <v>194</v>
      </c>
      <c r="AW40" s="284">
        <v>3850</v>
      </c>
      <c r="AX40" s="221" t="s">
        <v>195</v>
      </c>
      <c r="AY40" s="285">
        <v>30</v>
      </c>
      <c r="AZ40" s="286" t="s">
        <v>315</v>
      </c>
      <c r="BA40" s="287" t="s">
        <v>368</v>
      </c>
      <c r="BB40" s="286" t="s">
        <v>194</v>
      </c>
      <c r="BC40" s="288" t="s">
        <v>372</v>
      </c>
      <c r="BD40" s="286" t="s">
        <v>194</v>
      </c>
      <c r="BE40" s="289">
        <v>3.9</v>
      </c>
      <c r="BF40" s="283"/>
      <c r="BG40" s="290"/>
      <c r="BH40" s="321"/>
      <c r="BI40" s="330"/>
      <c r="BJ40" s="330"/>
      <c r="BK40" s="330"/>
      <c r="BL40" s="330"/>
      <c r="BM40" s="330"/>
      <c r="BN40" s="330"/>
      <c r="BO40" s="330"/>
      <c r="BP40" s="321"/>
      <c r="BQ40" s="290" t="s">
        <v>285</v>
      </c>
      <c r="BR40" s="321"/>
      <c r="BS40" s="331"/>
      <c r="BT40" s="330"/>
      <c r="BU40" s="330"/>
      <c r="BV40" s="330"/>
      <c r="BW40" s="330"/>
      <c r="BX40" s="330"/>
      <c r="BY40" s="330"/>
      <c r="BZ40" s="1029" t="s">
        <v>194</v>
      </c>
      <c r="CA40" s="1031">
        <v>600</v>
      </c>
      <c r="CB40" s="1007" t="s">
        <v>194</v>
      </c>
      <c r="CC40" s="1021">
        <v>6</v>
      </c>
      <c r="CD40" s="987" t="s">
        <v>315</v>
      </c>
      <c r="CE40" s="987" t="s">
        <v>368</v>
      </c>
      <c r="CF40" s="1023" t="s">
        <v>194</v>
      </c>
      <c r="CG40" s="1025" t="s">
        <v>372</v>
      </c>
      <c r="CH40" s="1023" t="s">
        <v>194</v>
      </c>
      <c r="CI40" s="1027">
        <v>9.1</v>
      </c>
      <c r="CJ40" s="1007"/>
      <c r="CK40" s="332" t="s">
        <v>235</v>
      </c>
      <c r="CL40" s="1007" t="s">
        <v>195</v>
      </c>
      <c r="CM40" s="1050">
        <v>30</v>
      </c>
      <c r="CN40" s="1046" t="s">
        <v>315</v>
      </c>
      <c r="CO40" s="1051" t="s">
        <v>368</v>
      </c>
      <c r="CP40" s="1046" t="s">
        <v>194</v>
      </c>
      <c r="CQ40" s="1047" t="s">
        <v>372</v>
      </c>
      <c r="CR40" s="1046" t="s">
        <v>194</v>
      </c>
      <c r="CS40" s="1048">
        <v>2.8</v>
      </c>
      <c r="CT40" s="1049" t="s">
        <v>375</v>
      </c>
      <c r="CU40" s="1007" t="s">
        <v>195</v>
      </c>
      <c r="CV40" s="1013">
        <v>540</v>
      </c>
      <c r="CW40" s="1007" t="s">
        <v>194</v>
      </c>
      <c r="CX40" s="1021">
        <v>5</v>
      </c>
      <c r="CY40" s="987" t="s">
        <v>315</v>
      </c>
      <c r="CZ40" s="987" t="s">
        <v>368</v>
      </c>
      <c r="DA40" s="1023" t="s">
        <v>194</v>
      </c>
      <c r="DB40" s="1025" t="s">
        <v>372</v>
      </c>
      <c r="DC40" s="1023" t="s">
        <v>194</v>
      </c>
      <c r="DD40" s="1027">
        <v>10.9</v>
      </c>
      <c r="DE40" s="1007" t="s">
        <v>195</v>
      </c>
      <c r="DF40" s="293">
        <v>370</v>
      </c>
      <c r="DG40" s="1007" t="s">
        <v>194</v>
      </c>
      <c r="DH40" s="293">
        <v>3</v>
      </c>
      <c r="DI40" s="1007" t="s">
        <v>195</v>
      </c>
      <c r="DJ40" s="294">
        <v>3</v>
      </c>
      <c r="DK40" s="1007" t="s">
        <v>194</v>
      </c>
      <c r="DL40" s="293">
        <v>60</v>
      </c>
      <c r="DM40" s="1007" t="s">
        <v>194</v>
      </c>
      <c r="DN40" s="293">
        <v>1</v>
      </c>
      <c r="DO40" s="1007" t="s">
        <v>195</v>
      </c>
      <c r="DP40" s="294">
        <v>1</v>
      </c>
      <c r="DQ40" s="1020"/>
      <c r="DR40" s="339" t="s">
        <v>235</v>
      </c>
      <c r="DS40" s="969"/>
      <c r="DT40" s="1052" t="s">
        <v>399</v>
      </c>
      <c r="DU40" s="298" t="s">
        <v>170</v>
      </c>
      <c r="DV40" s="298"/>
      <c r="DW40" s="203"/>
      <c r="DX40" s="969"/>
      <c r="DY40" s="1052" t="s">
        <v>399</v>
      </c>
      <c r="DZ40" s="298" t="s">
        <v>170</v>
      </c>
      <c r="EA40" s="298"/>
      <c r="EB40" s="334"/>
      <c r="EC40" s="1018"/>
      <c r="ED40" s="1015" t="s">
        <v>197</v>
      </c>
      <c r="EE40" s="296">
        <v>245</v>
      </c>
      <c r="EF40" s="1007" t="s">
        <v>199</v>
      </c>
      <c r="EG40" s="1016">
        <v>770</v>
      </c>
      <c r="EH40" s="1023" t="s">
        <v>194</v>
      </c>
      <c r="EI40" s="1033">
        <v>8</v>
      </c>
      <c r="EJ40" s="1002" t="s">
        <v>315</v>
      </c>
      <c r="EK40" s="987" t="s">
        <v>368</v>
      </c>
      <c r="EL40" s="1002" t="s">
        <v>194</v>
      </c>
      <c r="EM40" s="1025" t="s">
        <v>372</v>
      </c>
      <c r="EN40" s="1002" t="s">
        <v>194</v>
      </c>
      <c r="EO40" s="1035">
        <v>7.8</v>
      </c>
      <c r="EP40" s="1037" t="s">
        <v>373</v>
      </c>
      <c r="EQ40" s="1007" t="s">
        <v>199</v>
      </c>
      <c r="ER40" s="1016">
        <v>3850</v>
      </c>
      <c r="ES40" s="1023" t="s">
        <v>194</v>
      </c>
      <c r="ET40" s="1033">
        <v>30</v>
      </c>
      <c r="EU40" s="1002" t="s">
        <v>315</v>
      </c>
      <c r="EV40" s="987" t="s">
        <v>368</v>
      </c>
      <c r="EW40" s="1002" t="s">
        <v>194</v>
      </c>
      <c r="EX40" s="1025" t="s">
        <v>372</v>
      </c>
      <c r="EY40" s="1002" t="s">
        <v>194</v>
      </c>
      <c r="EZ40" s="1035">
        <v>3.1</v>
      </c>
      <c r="FA40" s="1039" t="s">
        <v>373</v>
      </c>
      <c r="FB40" s="1041" t="s">
        <v>377</v>
      </c>
      <c r="FC40" s="1007" t="s">
        <v>199</v>
      </c>
      <c r="FD40" s="297">
        <v>3020</v>
      </c>
      <c r="FE40" s="208"/>
      <c r="FF40" s="1044"/>
    </row>
    <row r="41" spans="1:162" s="266" customFormat="1" ht="38.450000000000003" customHeight="1">
      <c r="A41" s="74" t="s">
        <v>477</v>
      </c>
      <c r="B41" s="969"/>
      <c r="C41" s="1008"/>
      <c r="D41" s="1012"/>
      <c r="E41" s="299" t="s">
        <v>11</v>
      </c>
      <c r="F41" s="329"/>
      <c r="G41" s="300">
        <v>39570</v>
      </c>
      <c r="H41" s="301"/>
      <c r="I41" s="235" t="s">
        <v>194</v>
      </c>
      <c r="J41" s="302">
        <v>370</v>
      </c>
      <c r="K41" s="303"/>
      <c r="L41" s="304" t="s">
        <v>315</v>
      </c>
      <c r="M41" s="305" t="s">
        <v>368</v>
      </c>
      <c r="N41" s="306" t="s">
        <v>194</v>
      </c>
      <c r="O41" s="307" t="s">
        <v>372</v>
      </c>
      <c r="P41" s="306" t="s">
        <v>194</v>
      </c>
      <c r="Q41" s="308">
        <v>2.4</v>
      </c>
      <c r="R41" s="309"/>
      <c r="S41" s="1007"/>
      <c r="T41" s="1014"/>
      <c r="U41" s="1007"/>
      <c r="V41" s="1001"/>
      <c r="W41" s="1003"/>
      <c r="X41" s="1004"/>
      <c r="Y41" s="1004"/>
      <c r="Z41" s="1006"/>
      <c r="AA41" s="1007"/>
      <c r="AB41" s="1014"/>
      <c r="AC41" s="1007"/>
      <c r="AD41" s="1022"/>
      <c r="AE41" s="1003"/>
      <c r="AF41" s="1004"/>
      <c r="AG41" s="1003"/>
      <c r="AH41" s="1026"/>
      <c r="AI41" s="1003"/>
      <c r="AJ41" s="1028"/>
      <c r="AK41" s="235" t="s">
        <v>194</v>
      </c>
      <c r="AL41" s="302">
        <v>9630</v>
      </c>
      <c r="AM41" s="1007"/>
      <c r="AN41" s="311">
        <v>90</v>
      </c>
      <c r="AO41" s="312" t="s">
        <v>315</v>
      </c>
      <c r="AP41" s="305" t="s">
        <v>368</v>
      </c>
      <c r="AQ41" s="313" t="s">
        <v>194</v>
      </c>
      <c r="AR41" s="310" t="s">
        <v>372</v>
      </c>
      <c r="AS41" s="313" t="s">
        <v>194</v>
      </c>
      <c r="AT41" s="314">
        <v>2.6</v>
      </c>
      <c r="AU41" s="315"/>
      <c r="AV41" s="283"/>
      <c r="AW41" s="224"/>
      <c r="AX41" s="224"/>
      <c r="AY41" s="335"/>
      <c r="AZ41" s="224"/>
      <c r="BA41" s="224"/>
      <c r="BB41" s="224"/>
      <c r="BC41" s="224"/>
      <c r="BD41" s="224"/>
      <c r="BE41" s="224"/>
      <c r="BF41" s="321" t="s">
        <v>195</v>
      </c>
      <c r="BG41" s="322">
        <v>67400</v>
      </c>
      <c r="BH41" s="321" t="s">
        <v>194</v>
      </c>
      <c r="BI41" s="285">
        <v>670</v>
      </c>
      <c r="BJ41" s="286" t="s">
        <v>315</v>
      </c>
      <c r="BK41" s="287" t="s">
        <v>368</v>
      </c>
      <c r="BL41" s="286" t="s">
        <v>194</v>
      </c>
      <c r="BM41" s="288" t="s">
        <v>372</v>
      </c>
      <c r="BN41" s="286" t="s">
        <v>194</v>
      </c>
      <c r="BO41" s="289">
        <v>2.2999999999999998</v>
      </c>
      <c r="BP41" s="247" t="s">
        <v>194</v>
      </c>
      <c r="BQ41" s="322">
        <v>57770</v>
      </c>
      <c r="BR41" s="247" t="s">
        <v>195</v>
      </c>
      <c r="BS41" s="285">
        <v>570</v>
      </c>
      <c r="BT41" s="286" t="s">
        <v>315</v>
      </c>
      <c r="BU41" s="287" t="s">
        <v>368</v>
      </c>
      <c r="BV41" s="286" t="s">
        <v>194</v>
      </c>
      <c r="BW41" s="288" t="s">
        <v>372</v>
      </c>
      <c r="BX41" s="286" t="s">
        <v>194</v>
      </c>
      <c r="BY41" s="289">
        <v>2.2000000000000002</v>
      </c>
      <c r="BZ41" s="1030"/>
      <c r="CA41" s="1032"/>
      <c r="CB41" s="1007"/>
      <c r="CC41" s="1022"/>
      <c r="CD41" s="1004"/>
      <c r="CE41" s="1004"/>
      <c r="CF41" s="1024"/>
      <c r="CG41" s="1026"/>
      <c r="CH41" s="1024"/>
      <c r="CI41" s="1028"/>
      <c r="CJ41" s="1007"/>
      <c r="CK41" s="323">
        <v>3850</v>
      </c>
      <c r="CL41" s="1007"/>
      <c r="CM41" s="1050"/>
      <c r="CN41" s="1046"/>
      <c r="CO41" s="1051"/>
      <c r="CP41" s="1046"/>
      <c r="CQ41" s="1047"/>
      <c r="CR41" s="1046"/>
      <c r="CS41" s="1048"/>
      <c r="CT41" s="1049"/>
      <c r="CU41" s="1007"/>
      <c r="CV41" s="1014"/>
      <c r="CW41" s="1007"/>
      <c r="CX41" s="1022"/>
      <c r="CY41" s="1004"/>
      <c r="CZ41" s="1004"/>
      <c r="DA41" s="1024"/>
      <c r="DB41" s="1026"/>
      <c r="DC41" s="1024"/>
      <c r="DD41" s="1028"/>
      <c r="DE41" s="1007"/>
      <c r="DF41" s="324" t="s">
        <v>291</v>
      </c>
      <c r="DG41" s="1007"/>
      <c r="DH41" s="324" t="s">
        <v>408</v>
      </c>
      <c r="DI41" s="1007"/>
      <c r="DJ41" s="325">
        <v>46.6</v>
      </c>
      <c r="DK41" s="1007"/>
      <c r="DL41" s="324" t="s">
        <v>291</v>
      </c>
      <c r="DM41" s="1007"/>
      <c r="DN41" s="324" t="s">
        <v>408</v>
      </c>
      <c r="DO41" s="1007"/>
      <c r="DP41" s="325">
        <v>23.3</v>
      </c>
      <c r="DQ41" s="1020"/>
      <c r="DR41" s="326">
        <v>3660</v>
      </c>
      <c r="DS41" s="1008"/>
      <c r="DT41" s="1008"/>
      <c r="DU41" s="340" t="s">
        <v>171</v>
      </c>
      <c r="DV41" s="340"/>
      <c r="DW41" s="203"/>
      <c r="DX41" s="1008"/>
      <c r="DY41" s="1008"/>
      <c r="DZ41" s="340" t="s">
        <v>171</v>
      </c>
      <c r="EA41" s="340"/>
      <c r="EB41" s="334"/>
      <c r="EC41" s="1019"/>
      <c r="ED41" s="1015"/>
      <c r="EE41" s="327" t="s">
        <v>307</v>
      </c>
      <c r="EF41" s="1007"/>
      <c r="EG41" s="1017"/>
      <c r="EH41" s="1024"/>
      <c r="EI41" s="1034"/>
      <c r="EJ41" s="1003"/>
      <c r="EK41" s="1004"/>
      <c r="EL41" s="1003"/>
      <c r="EM41" s="1026"/>
      <c r="EN41" s="1003"/>
      <c r="EO41" s="1036"/>
      <c r="EP41" s="1038"/>
      <c r="EQ41" s="1007"/>
      <c r="ER41" s="1017">
        <v>30</v>
      </c>
      <c r="ES41" s="1024"/>
      <c r="ET41" s="1034"/>
      <c r="EU41" s="1003"/>
      <c r="EV41" s="1004"/>
      <c r="EW41" s="1003"/>
      <c r="EX41" s="1026"/>
      <c r="EY41" s="1003"/>
      <c r="EZ41" s="1036"/>
      <c r="FA41" s="1040"/>
      <c r="FB41" s="1042"/>
      <c r="FC41" s="1007"/>
      <c r="FD41" s="328">
        <v>30</v>
      </c>
      <c r="FE41" s="208"/>
      <c r="FF41" s="1044"/>
    </row>
    <row r="42" spans="1:162" s="266" customFormat="1" ht="38.450000000000003" customHeight="1">
      <c r="A42" s="74" t="s">
        <v>478</v>
      </c>
      <c r="B42" s="969"/>
      <c r="C42" s="968" t="s">
        <v>300</v>
      </c>
      <c r="D42" s="1011" t="s">
        <v>284</v>
      </c>
      <c r="E42" s="265" t="s">
        <v>31</v>
      </c>
      <c r="F42" s="329"/>
      <c r="G42" s="267">
        <v>28940</v>
      </c>
      <c r="H42" s="268">
        <v>38570</v>
      </c>
      <c r="I42" s="235" t="s">
        <v>194</v>
      </c>
      <c r="J42" s="269">
        <v>260</v>
      </c>
      <c r="K42" s="270">
        <v>360</v>
      </c>
      <c r="L42" s="271" t="s">
        <v>315</v>
      </c>
      <c r="M42" s="272" t="s">
        <v>368</v>
      </c>
      <c r="N42" s="273" t="s">
        <v>194</v>
      </c>
      <c r="O42" s="274" t="s">
        <v>369</v>
      </c>
      <c r="P42" s="273" t="s">
        <v>194</v>
      </c>
      <c r="Q42" s="275">
        <v>2.2999999999999998</v>
      </c>
      <c r="R42" s="276">
        <v>2.2999999999999998</v>
      </c>
      <c r="S42" s="1007" t="s">
        <v>194</v>
      </c>
      <c r="T42" s="1013">
        <v>490</v>
      </c>
      <c r="U42" s="1007" t="s">
        <v>194</v>
      </c>
      <c r="V42" s="1000">
        <v>4</v>
      </c>
      <c r="W42" s="1002" t="s">
        <v>370</v>
      </c>
      <c r="X42" s="987" t="s">
        <v>368</v>
      </c>
      <c r="Y42" s="987" t="s">
        <v>194</v>
      </c>
      <c r="Z42" s="1005" t="s">
        <v>371</v>
      </c>
      <c r="AA42" s="1007" t="s">
        <v>194</v>
      </c>
      <c r="AB42" s="1013">
        <v>3200</v>
      </c>
      <c r="AC42" s="1007" t="s">
        <v>195</v>
      </c>
      <c r="AD42" s="1021">
        <v>30</v>
      </c>
      <c r="AE42" s="1002" t="s">
        <v>315</v>
      </c>
      <c r="AF42" s="987" t="s">
        <v>368</v>
      </c>
      <c r="AG42" s="1002" t="s">
        <v>194</v>
      </c>
      <c r="AH42" s="1025" t="s">
        <v>372</v>
      </c>
      <c r="AI42" s="1002" t="s">
        <v>194</v>
      </c>
      <c r="AJ42" s="1027">
        <v>2.4</v>
      </c>
      <c r="AK42" s="235" t="s">
        <v>194</v>
      </c>
      <c r="AL42" s="277">
        <v>9630</v>
      </c>
      <c r="AM42" s="1007" t="s">
        <v>194</v>
      </c>
      <c r="AN42" s="278">
        <v>90</v>
      </c>
      <c r="AO42" s="279" t="s">
        <v>370</v>
      </c>
      <c r="AP42" s="272" t="s">
        <v>368</v>
      </c>
      <c r="AQ42" s="280" t="s">
        <v>194</v>
      </c>
      <c r="AR42" s="274" t="s">
        <v>372</v>
      </c>
      <c r="AS42" s="280" t="s">
        <v>194</v>
      </c>
      <c r="AT42" s="281">
        <v>2.6</v>
      </c>
      <c r="AU42" s="282" t="s">
        <v>373</v>
      </c>
      <c r="AV42" s="283" t="s">
        <v>194</v>
      </c>
      <c r="AW42" s="284">
        <v>3850</v>
      </c>
      <c r="AX42" s="221" t="s">
        <v>195</v>
      </c>
      <c r="AY42" s="285">
        <v>30</v>
      </c>
      <c r="AZ42" s="286" t="s">
        <v>315</v>
      </c>
      <c r="BA42" s="287" t="s">
        <v>368</v>
      </c>
      <c r="BB42" s="286" t="s">
        <v>194</v>
      </c>
      <c r="BC42" s="288" t="s">
        <v>372</v>
      </c>
      <c r="BD42" s="286" t="s">
        <v>194</v>
      </c>
      <c r="BE42" s="289">
        <v>3.9</v>
      </c>
      <c r="BF42" s="283"/>
      <c r="BG42" s="290"/>
      <c r="BH42" s="321"/>
      <c r="BI42" s="330"/>
      <c r="BJ42" s="330"/>
      <c r="BK42" s="330"/>
      <c r="BL42" s="330"/>
      <c r="BM42" s="330"/>
      <c r="BN42" s="330"/>
      <c r="BO42" s="330"/>
      <c r="BP42" s="321"/>
      <c r="BQ42" s="290" t="s">
        <v>285</v>
      </c>
      <c r="BR42" s="321"/>
      <c r="BS42" s="331"/>
      <c r="BT42" s="330"/>
      <c r="BU42" s="330"/>
      <c r="BV42" s="330"/>
      <c r="BW42" s="330"/>
      <c r="BX42" s="330"/>
      <c r="BY42" s="330"/>
      <c r="BZ42" s="1029" t="s">
        <v>194</v>
      </c>
      <c r="CA42" s="1031">
        <v>500</v>
      </c>
      <c r="CB42" s="1007" t="s">
        <v>194</v>
      </c>
      <c r="CC42" s="1021">
        <v>5</v>
      </c>
      <c r="CD42" s="987" t="s">
        <v>315</v>
      </c>
      <c r="CE42" s="987" t="s">
        <v>368</v>
      </c>
      <c r="CF42" s="1023" t="s">
        <v>194</v>
      </c>
      <c r="CG42" s="1025" t="s">
        <v>372</v>
      </c>
      <c r="CH42" s="1023" t="s">
        <v>194</v>
      </c>
      <c r="CI42" s="1027">
        <v>9.1</v>
      </c>
      <c r="CJ42" s="1007"/>
      <c r="CK42" s="332" t="s">
        <v>239</v>
      </c>
      <c r="CL42" s="1007" t="s">
        <v>195</v>
      </c>
      <c r="CM42" s="1050">
        <v>30</v>
      </c>
      <c r="CN42" s="1046" t="s">
        <v>315</v>
      </c>
      <c r="CO42" s="1051" t="s">
        <v>368</v>
      </c>
      <c r="CP42" s="1046" t="s">
        <v>194</v>
      </c>
      <c r="CQ42" s="1047" t="s">
        <v>372</v>
      </c>
      <c r="CR42" s="1046" t="s">
        <v>194</v>
      </c>
      <c r="CS42" s="1048">
        <v>2.4</v>
      </c>
      <c r="CT42" s="1049" t="s">
        <v>375</v>
      </c>
      <c r="CU42" s="1007" t="s">
        <v>195</v>
      </c>
      <c r="CV42" s="1013">
        <v>520</v>
      </c>
      <c r="CW42" s="1007" t="s">
        <v>194</v>
      </c>
      <c r="CX42" s="1021">
        <v>5</v>
      </c>
      <c r="CY42" s="987" t="s">
        <v>315</v>
      </c>
      <c r="CZ42" s="987" t="s">
        <v>368</v>
      </c>
      <c r="DA42" s="1023" t="s">
        <v>194</v>
      </c>
      <c r="DB42" s="1025" t="s">
        <v>372</v>
      </c>
      <c r="DC42" s="1023" t="s">
        <v>194</v>
      </c>
      <c r="DD42" s="1027">
        <v>16.8</v>
      </c>
      <c r="DE42" s="1007" t="s">
        <v>195</v>
      </c>
      <c r="DF42" s="293">
        <v>320</v>
      </c>
      <c r="DG42" s="1007" t="s">
        <v>194</v>
      </c>
      <c r="DH42" s="293">
        <v>3</v>
      </c>
      <c r="DI42" s="1007" t="s">
        <v>195</v>
      </c>
      <c r="DJ42" s="294">
        <v>3</v>
      </c>
      <c r="DK42" s="1007" t="s">
        <v>194</v>
      </c>
      <c r="DL42" s="293">
        <v>50</v>
      </c>
      <c r="DM42" s="1007" t="s">
        <v>194</v>
      </c>
      <c r="DN42" s="293">
        <v>1</v>
      </c>
      <c r="DO42" s="1007" t="s">
        <v>195</v>
      </c>
      <c r="DP42" s="294">
        <v>1</v>
      </c>
      <c r="DQ42" s="1020"/>
      <c r="DR42" s="339" t="s">
        <v>239</v>
      </c>
      <c r="DS42" s="968" t="s">
        <v>411</v>
      </c>
      <c r="DT42" s="968" t="s">
        <v>380</v>
      </c>
      <c r="DU42" s="264" t="s">
        <v>170</v>
      </c>
      <c r="DV42" s="264"/>
      <c r="DW42" s="203"/>
      <c r="DX42" s="968" t="s">
        <v>411</v>
      </c>
      <c r="DY42" s="968" t="s">
        <v>380</v>
      </c>
      <c r="DZ42" s="264" t="s">
        <v>170</v>
      </c>
      <c r="EA42" s="264"/>
      <c r="EB42" s="334"/>
      <c r="EC42" s="1018"/>
      <c r="ED42" s="1015" t="s">
        <v>197</v>
      </c>
      <c r="EE42" s="296">
        <v>245</v>
      </c>
      <c r="EF42" s="1007" t="s">
        <v>199</v>
      </c>
      <c r="EG42" s="1016">
        <v>640</v>
      </c>
      <c r="EH42" s="1023" t="s">
        <v>194</v>
      </c>
      <c r="EI42" s="1033">
        <v>6</v>
      </c>
      <c r="EJ42" s="1002" t="s">
        <v>315</v>
      </c>
      <c r="EK42" s="987" t="s">
        <v>368</v>
      </c>
      <c r="EL42" s="1002" t="s">
        <v>194</v>
      </c>
      <c r="EM42" s="1025" t="s">
        <v>372</v>
      </c>
      <c r="EN42" s="1002" t="s">
        <v>194</v>
      </c>
      <c r="EO42" s="1035">
        <v>8.6</v>
      </c>
      <c r="EP42" s="1037" t="s">
        <v>373</v>
      </c>
      <c r="EQ42" s="1007" t="s">
        <v>199</v>
      </c>
      <c r="ER42" s="1016">
        <v>3210</v>
      </c>
      <c r="ES42" s="1023" t="s">
        <v>194</v>
      </c>
      <c r="ET42" s="1033">
        <v>30</v>
      </c>
      <c r="EU42" s="1002" t="s">
        <v>315</v>
      </c>
      <c r="EV42" s="987" t="s">
        <v>368</v>
      </c>
      <c r="EW42" s="1002" t="s">
        <v>194</v>
      </c>
      <c r="EX42" s="1025" t="s">
        <v>372</v>
      </c>
      <c r="EY42" s="1002" t="s">
        <v>194</v>
      </c>
      <c r="EZ42" s="1035">
        <v>2.6</v>
      </c>
      <c r="FA42" s="1039" t="s">
        <v>373</v>
      </c>
      <c r="FB42" s="1041" t="s">
        <v>377</v>
      </c>
      <c r="FC42" s="1007" t="s">
        <v>199</v>
      </c>
      <c r="FD42" s="297">
        <v>2510</v>
      </c>
      <c r="FE42" s="208"/>
      <c r="FF42" s="1044"/>
    </row>
    <row r="43" spans="1:162" s="266" customFormat="1" ht="38.450000000000003" customHeight="1">
      <c r="A43" s="74" t="s">
        <v>479</v>
      </c>
      <c r="B43" s="969"/>
      <c r="C43" s="1008"/>
      <c r="D43" s="1012"/>
      <c r="E43" s="299" t="s">
        <v>11</v>
      </c>
      <c r="F43" s="329"/>
      <c r="G43" s="300">
        <v>38570</v>
      </c>
      <c r="H43" s="301"/>
      <c r="I43" s="235" t="s">
        <v>194</v>
      </c>
      <c r="J43" s="302">
        <v>360</v>
      </c>
      <c r="K43" s="303"/>
      <c r="L43" s="304" t="s">
        <v>315</v>
      </c>
      <c r="M43" s="305" t="s">
        <v>368</v>
      </c>
      <c r="N43" s="306" t="s">
        <v>194</v>
      </c>
      <c r="O43" s="307" t="s">
        <v>372</v>
      </c>
      <c r="P43" s="306" t="s">
        <v>194</v>
      </c>
      <c r="Q43" s="308">
        <v>2.2999999999999998</v>
      </c>
      <c r="R43" s="309"/>
      <c r="S43" s="1007"/>
      <c r="T43" s="1014"/>
      <c r="U43" s="1007"/>
      <c r="V43" s="1001"/>
      <c r="W43" s="1003"/>
      <c r="X43" s="1004"/>
      <c r="Y43" s="1004"/>
      <c r="Z43" s="1006"/>
      <c r="AA43" s="1007"/>
      <c r="AB43" s="1014"/>
      <c r="AC43" s="1007"/>
      <c r="AD43" s="1022"/>
      <c r="AE43" s="1003"/>
      <c r="AF43" s="1004"/>
      <c r="AG43" s="1003"/>
      <c r="AH43" s="1026"/>
      <c r="AI43" s="1003"/>
      <c r="AJ43" s="1028"/>
      <c r="AK43" s="235" t="s">
        <v>194</v>
      </c>
      <c r="AL43" s="302">
        <v>9630</v>
      </c>
      <c r="AM43" s="1007"/>
      <c r="AN43" s="311">
        <v>90</v>
      </c>
      <c r="AO43" s="312" t="s">
        <v>315</v>
      </c>
      <c r="AP43" s="305" t="s">
        <v>368</v>
      </c>
      <c r="AQ43" s="313" t="s">
        <v>194</v>
      </c>
      <c r="AR43" s="310" t="s">
        <v>372</v>
      </c>
      <c r="AS43" s="313" t="s">
        <v>194</v>
      </c>
      <c r="AT43" s="314">
        <v>2.6</v>
      </c>
      <c r="AU43" s="315"/>
      <c r="AV43" s="283"/>
      <c r="AW43" s="224"/>
      <c r="AX43" s="224"/>
      <c r="AY43" s="335"/>
      <c r="AZ43" s="224"/>
      <c r="BA43" s="224"/>
      <c r="BB43" s="224"/>
      <c r="BC43" s="224"/>
      <c r="BD43" s="224"/>
      <c r="BE43" s="224"/>
      <c r="BF43" s="321" t="s">
        <v>195</v>
      </c>
      <c r="BG43" s="322">
        <v>67400</v>
      </c>
      <c r="BH43" s="321" t="s">
        <v>194</v>
      </c>
      <c r="BI43" s="285">
        <v>670</v>
      </c>
      <c r="BJ43" s="286" t="s">
        <v>315</v>
      </c>
      <c r="BK43" s="287" t="s">
        <v>368</v>
      </c>
      <c r="BL43" s="286" t="s">
        <v>194</v>
      </c>
      <c r="BM43" s="288" t="s">
        <v>372</v>
      </c>
      <c r="BN43" s="286" t="s">
        <v>194</v>
      </c>
      <c r="BO43" s="289">
        <v>2.2999999999999998</v>
      </c>
      <c r="BP43" s="247" t="s">
        <v>194</v>
      </c>
      <c r="BQ43" s="322">
        <v>57770</v>
      </c>
      <c r="BR43" s="247" t="s">
        <v>195</v>
      </c>
      <c r="BS43" s="285">
        <v>570</v>
      </c>
      <c r="BT43" s="286" t="s">
        <v>315</v>
      </c>
      <c r="BU43" s="287" t="s">
        <v>368</v>
      </c>
      <c r="BV43" s="286" t="s">
        <v>194</v>
      </c>
      <c r="BW43" s="288" t="s">
        <v>372</v>
      </c>
      <c r="BX43" s="286" t="s">
        <v>194</v>
      </c>
      <c r="BY43" s="289">
        <v>2.2000000000000002</v>
      </c>
      <c r="BZ43" s="1030"/>
      <c r="CA43" s="1032"/>
      <c r="CB43" s="1007"/>
      <c r="CC43" s="1022"/>
      <c r="CD43" s="1004"/>
      <c r="CE43" s="1004"/>
      <c r="CF43" s="1024"/>
      <c r="CG43" s="1026"/>
      <c r="CH43" s="1024"/>
      <c r="CI43" s="1028"/>
      <c r="CJ43" s="1007"/>
      <c r="CK43" s="323">
        <v>3200</v>
      </c>
      <c r="CL43" s="1007"/>
      <c r="CM43" s="1050"/>
      <c r="CN43" s="1046"/>
      <c r="CO43" s="1051"/>
      <c r="CP43" s="1046"/>
      <c r="CQ43" s="1047"/>
      <c r="CR43" s="1046"/>
      <c r="CS43" s="1048"/>
      <c r="CT43" s="1049"/>
      <c r="CU43" s="1007"/>
      <c r="CV43" s="1014"/>
      <c r="CW43" s="1007"/>
      <c r="CX43" s="1022"/>
      <c r="CY43" s="1004"/>
      <c r="CZ43" s="1004"/>
      <c r="DA43" s="1024"/>
      <c r="DB43" s="1026"/>
      <c r="DC43" s="1024"/>
      <c r="DD43" s="1028"/>
      <c r="DE43" s="1007"/>
      <c r="DF43" s="324" t="s">
        <v>291</v>
      </c>
      <c r="DG43" s="1007"/>
      <c r="DH43" s="324" t="s">
        <v>408</v>
      </c>
      <c r="DI43" s="1007"/>
      <c r="DJ43" s="325">
        <v>58.3</v>
      </c>
      <c r="DK43" s="1007"/>
      <c r="DL43" s="324" t="s">
        <v>291</v>
      </c>
      <c r="DM43" s="1007"/>
      <c r="DN43" s="324" t="s">
        <v>408</v>
      </c>
      <c r="DO43" s="1007"/>
      <c r="DP43" s="325">
        <v>32.4</v>
      </c>
      <c r="DQ43" s="1020"/>
      <c r="DR43" s="326">
        <v>3160</v>
      </c>
      <c r="DS43" s="969"/>
      <c r="DT43" s="1053"/>
      <c r="DU43" s="298" t="s">
        <v>171</v>
      </c>
      <c r="DV43" s="298"/>
      <c r="DW43" s="203"/>
      <c r="DX43" s="969"/>
      <c r="DY43" s="1053"/>
      <c r="DZ43" s="298" t="s">
        <v>171</v>
      </c>
      <c r="EA43" s="298"/>
      <c r="EB43" s="334"/>
      <c r="EC43" s="1019"/>
      <c r="ED43" s="1015"/>
      <c r="EE43" s="327" t="s">
        <v>307</v>
      </c>
      <c r="EF43" s="1007"/>
      <c r="EG43" s="1017"/>
      <c r="EH43" s="1024"/>
      <c r="EI43" s="1034"/>
      <c r="EJ43" s="1003"/>
      <c r="EK43" s="1004"/>
      <c r="EL43" s="1003"/>
      <c r="EM43" s="1026"/>
      <c r="EN43" s="1003"/>
      <c r="EO43" s="1036"/>
      <c r="EP43" s="1038"/>
      <c r="EQ43" s="1007"/>
      <c r="ER43" s="1017">
        <v>30</v>
      </c>
      <c r="ES43" s="1024"/>
      <c r="ET43" s="1034"/>
      <c r="EU43" s="1003"/>
      <c r="EV43" s="1004"/>
      <c r="EW43" s="1003"/>
      <c r="EX43" s="1026"/>
      <c r="EY43" s="1003"/>
      <c r="EZ43" s="1036"/>
      <c r="FA43" s="1040"/>
      <c r="FB43" s="1042"/>
      <c r="FC43" s="1007"/>
      <c r="FD43" s="328">
        <v>20</v>
      </c>
      <c r="FE43" s="208"/>
      <c r="FF43" s="1044"/>
    </row>
    <row r="44" spans="1:162" s="266" customFormat="1" ht="38.450000000000003" customHeight="1">
      <c r="A44" s="74" t="s">
        <v>480</v>
      </c>
      <c r="B44" s="969"/>
      <c r="C44" s="968" t="s">
        <v>301</v>
      </c>
      <c r="D44" s="1011" t="s">
        <v>284</v>
      </c>
      <c r="E44" s="265" t="s">
        <v>31</v>
      </c>
      <c r="F44" s="329"/>
      <c r="G44" s="267">
        <v>28200</v>
      </c>
      <c r="H44" s="268">
        <v>37830</v>
      </c>
      <c r="I44" s="235" t="s">
        <v>194</v>
      </c>
      <c r="J44" s="269">
        <v>260</v>
      </c>
      <c r="K44" s="270">
        <v>350</v>
      </c>
      <c r="L44" s="271" t="s">
        <v>315</v>
      </c>
      <c r="M44" s="272" t="s">
        <v>368</v>
      </c>
      <c r="N44" s="273" t="s">
        <v>194</v>
      </c>
      <c r="O44" s="274" t="s">
        <v>369</v>
      </c>
      <c r="P44" s="273" t="s">
        <v>194</v>
      </c>
      <c r="Q44" s="275">
        <v>2.2000000000000002</v>
      </c>
      <c r="R44" s="276">
        <v>2.2999999999999998</v>
      </c>
      <c r="S44" s="1007" t="s">
        <v>194</v>
      </c>
      <c r="T44" s="1013">
        <v>420</v>
      </c>
      <c r="U44" s="1007" t="s">
        <v>194</v>
      </c>
      <c r="V44" s="1000">
        <v>4</v>
      </c>
      <c r="W44" s="1002" t="s">
        <v>370</v>
      </c>
      <c r="X44" s="987" t="s">
        <v>368</v>
      </c>
      <c r="Y44" s="987" t="s">
        <v>194</v>
      </c>
      <c r="Z44" s="1005" t="s">
        <v>371</v>
      </c>
      <c r="AA44" s="1007" t="s">
        <v>194</v>
      </c>
      <c r="AB44" s="1013">
        <v>2750</v>
      </c>
      <c r="AC44" s="1007" t="s">
        <v>195</v>
      </c>
      <c r="AD44" s="1021">
        <v>20</v>
      </c>
      <c r="AE44" s="1002" t="s">
        <v>315</v>
      </c>
      <c r="AF44" s="987" t="s">
        <v>368</v>
      </c>
      <c r="AG44" s="1002" t="s">
        <v>194</v>
      </c>
      <c r="AH44" s="1025" t="s">
        <v>372</v>
      </c>
      <c r="AI44" s="1002" t="s">
        <v>194</v>
      </c>
      <c r="AJ44" s="1027">
        <v>3.1</v>
      </c>
      <c r="AK44" s="235" t="s">
        <v>194</v>
      </c>
      <c r="AL44" s="277">
        <v>9630</v>
      </c>
      <c r="AM44" s="1007" t="s">
        <v>194</v>
      </c>
      <c r="AN44" s="278">
        <v>90</v>
      </c>
      <c r="AO44" s="279" t="s">
        <v>370</v>
      </c>
      <c r="AP44" s="272" t="s">
        <v>368</v>
      </c>
      <c r="AQ44" s="280" t="s">
        <v>194</v>
      </c>
      <c r="AR44" s="274" t="s">
        <v>372</v>
      </c>
      <c r="AS44" s="280" t="s">
        <v>194</v>
      </c>
      <c r="AT44" s="281">
        <v>2.6</v>
      </c>
      <c r="AU44" s="282" t="s">
        <v>373</v>
      </c>
      <c r="AV44" s="283" t="s">
        <v>194</v>
      </c>
      <c r="AW44" s="284">
        <v>3850</v>
      </c>
      <c r="AX44" s="221" t="s">
        <v>195</v>
      </c>
      <c r="AY44" s="285">
        <v>30</v>
      </c>
      <c r="AZ44" s="286" t="s">
        <v>315</v>
      </c>
      <c r="BA44" s="287" t="s">
        <v>368</v>
      </c>
      <c r="BB44" s="286" t="s">
        <v>194</v>
      </c>
      <c r="BC44" s="288" t="s">
        <v>372</v>
      </c>
      <c r="BD44" s="286" t="s">
        <v>194</v>
      </c>
      <c r="BE44" s="289">
        <v>3.9</v>
      </c>
      <c r="BF44" s="283"/>
      <c r="BG44" s="290"/>
      <c r="BH44" s="321"/>
      <c r="BI44" s="330"/>
      <c r="BJ44" s="330"/>
      <c r="BK44" s="330"/>
      <c r="BL44" s="330"/>
      <c r="BM44" s="330"/>
      <c r="BN44" s="330"/>
      <c r="BO44" s="330"/>
      <c r="BP44" s="321"/>
      <c r="BQ44" s="290" t="s">
        <v>285</v>
      </c>
      <c r="BR44" s="321"/>
      <c r="BS44" s="331"/>
      <c r="BT44" s="330"/>
      <c r="BU44" s="330"/>
      <c r="BV44" s="330"/>
      <c r="BW44" s="330"/>
      <c r="BX44" s="330"/>
      <c r="BY44" s="330"/>
      <c r="BZ44" s="1029" t="s">
        <v>194</v>
      </c>
      <c r="CA44" s="1031">
        <v>430</v>
      </c>
      <c r="CB44" s="1007" t="s">
        <v>194</v>
      </c>
      <c r="CC44" s="1021">
        <v>4</v>
      </c>
      <c r="CD44" s="987" t="s">
        <v>315</v>
      </c>
      <c r="CE44" s="987" t="s">
        <v>368</v>
      </c>
      <c r="CF44" s="1023" t="s">
        <v>194</v>
      </c>
      <c r="CG44" s="1025" t="s">
        <v>372</v>
      </c>
      <c r="CH44" s="1023" t="s">
        <v>194</v>
      </c>
      <c r="CI44" s="1027">
        <v>9.6999999999999993</v>
      </c>
      <c r="CJ44" s="1007"/>
      <c r="CK44" s="332" t="s">
        <v>244</v>
      </c>
      <c r="CL44" s="1007" t="s">
        <v>195</v>
      </c>
      <c r="CM44" s="1050">
        <v>20</v>
      </c>
      <c r="CN44" s="1046" t="s">
        <v>315</v>
      </c>
      <c r="CO44" s="1051" t="s">
        <v>368</v>
      </c>
      <c r="CP44" s="1046" t="s">
        <v>194</v>
      </c>
      <c r="CQ44" s="1047" t="s">
        <v>372</v>
      </c>
      <c r="CR44" s="1046" t="s">
        <v>194</v>
      </c>
      <c r="CS44" s="1048">
        <v>3.1</v>
      </c>
      <c r="CT44" s="1049" t="s">
        <v>375</v>
      </c>
      <c r="CU44" s="1007" t="s">
        <v>195</v>
      </c>
      <c r="CV44" s="1013">
        <v>520</v>
      </c>
      <c r="CW44" s="1007" t="s">
        <v>194</v>
      </c>
      <c r="CX44" s="1021">
        <v>5</v>
      </c>
      <c r="CY44" s="987" t="s">
        <v>315</v>
      </c>
      <c r="CZ44" s="987" t="s">
        <v>368</v>
      </c>
      <c r="DA44" s="1023" t="s">
        <v>194</v>
      </c>
      <c r="DB44" s="1025" t="s">
        <v>372</v>
      </c>
      <c r="DC44" s="1023" t="s">
        <v>194</v>
      </c>
      <c r="DD44" s="1027">
        <v>14.4</v>
      </c>
      <c r="DE44" s="1007" t="s">
        <v>195</v>
      </c>
      <c r="DF44" s="293">
        <v>280</v>
      </c>
      <c r="DG44" s="1007" t="s">
        <v>194</v>
      </c>
      <c r="DH44" s="293">
        <v>2</v>
      </c>
      <c r="DI44" s="1007" t="s">
        <v>195</v>
      </c>
      <c r="DJ44" s="294">
        <v>2</v>
      </c>
      <c r="DK44" s="1007" t="s">
        <v>194</v>
      </c>
      <c r="DL44" s="293">
        <v>50</v>
      </c>
      <c r="DM44" s="1007" t="s">
        <v>194</v>
      </c>
      <c r="DN44" s="293">
        <v>1</v>
      </c>
      <c r="DO44" s="1007" t="s">
        <v>195</v>
      </c>
      <c r="DP44" s="294">
        <v>1</v>
      </c>
      <c r="DQ44" s="1020"/>
      <c r="DR44" s="339" t="s">
        <v>244</v>
      </c>
      <c r="DS44" s="969"/>
      <c r="DT44" s="1052" t="s">
        <v>386</v>
      </c>
      <c r="DU44" s="298" t="s">
        <v>170</v>
      </c>
      <c r="DV44" s="298"/>
      <c r="DW44" s="203"/>
      <c r="DX44" s="969"/>
      <c r="DY44" s="1052" t="s">
        <v>386</v>
      </c>
      <c r="DZ44" s="298" t="s">
        <v>170</v>
      </c>
      <c r="EA44" s="298"/>
      <c r="EB44" s="334"/>
      <c r="EC44" s="1018"/>
      <c r="ED44" s="1015" t="s">
        <v>197</v>
      </c>
      <c r="EE44" s="296">
        <v>245</v>
      </c>
      <c r="EF44" s="1007" t="s">
        <v>199</v>
      </c>
      <c r="EG44" s="1016">
        <v>550</v>
      </c>
      <c r="EH44" s="1023" t="s">
        <v>194</v>
      </c>
      <c r="EI44" s="1033">
        <v>6</v>
      </c>
      <c r="EJ44" s="1002" t="s">
        <v>315</v>
      </c>
      <c r="EK44" s="987" t="s">
        <v>368</v>
      </c>
      <c r="EL44" s="1002" t="s">
        <v>194</v>
      </c>
      <c r="EM44" s="1025" t="s">
        <v>372</v>
      </c>
      <c r="EN44" s="1002" t="s">
        <v>194</v>
      </c>
      <c r="EO44" s="1035">
        <v>7.4</v>
      </c>
      <c r="EP44" s="1037" t="s">
        <v>373</v>
      </c>
      <c r="EQ44" s="1007" t="s">
        <v>199</v>
      </c>
      <c r="ER44" s="1016">
        <v>2750</v>
      </c>
      <c r="ES44" s="1023" t="s">
        <v>194</v>
      </c>
      <c r="ET44" s="1033">
        <v>20</v>
      </c>
      <c r="EU44" s="1002" t="s">
        <v>315</v>
      </c>
      <c r="EV44" s="987" t="s">
        <v>368</v>
      </c>
      <c r="EW44" s="1002" t="s">
        <v>194</v>
      </c>
      <c r="EX44" s="1025" t="s">
        <v>372</v>
      </c>
      <c r="EY44" s="1002" t="s">
        <v>194</v>
      </c>
      <c r="EZ44" s="1035">
        <v>3.3</v>
      </c>
      <c r="FA44" s="1039" t="s">
        <v>373</v>
      </c>
      <c r="FB44" s="1041" t="s">
        <v>377</v>
      </c>
      <c r="FC44" s="1007" t="s">
        <v>199</v>
      </c>
      <c r="FD44" s="297">
        <v>2150</v>
      </c>
      <c r="FE44" s="208"/>
      <c r="FF44" s="1044"/>
    </row>
    <row r="45" spans="1:162" s="266" customFormat="1" ht="38.450000000000003" customHeight="1">
      <c r="A45" s="74" t="s">
        <v>481</v>
      </c>
      <c r="B45" s="969"/>
      <c r="C45" s="1008"/>
      <c r="D45" s="1012"/>
      <c r="E45" s="299" t="s">
        <v>11</v>
      </c>
      <c r="F45" s="329"/>
      <c r="G45" s="300">
        <v>37830</v>
      </c>
      <c r="H45" s="301"/>
      <c r="I45" s="235" t="s">
        <v>194</v>
      </c>
      <c r="J45" s="302">
        <v>350</v>
      </c>
      <c r="K45" s="303"/>
      <c r="L45" s="304" t="s">
        <v>315</v>
      </c>
      <c r="M45" s="305" t="s">
        <v>368</v>
      </c>
      <c r="N45" s="306" t="s">
        <v>194</v>
      </c>
      <c r="O45" s="307" t="s">
        <v>372</v>
      </c>
      <c r="P45" s="306" t="s">
        <v>194</v>
      </c>
      <c r="Q45" s="308">
        <v>2.2999999999999998</v>
      </c>
      <c r="R45" s="309"/>
      <c r="S45" s="1007"/>
      <c r="T45" s="1014"/>
      <c r="U45" s="1007"/>
      <c r="V45" s="1001"/>
      <c r="W45" s="1003"/>
      <c r="X45" s="1004"/>
      <c r="Y45" s="1004"/>
      <c r="Z45" s="1006"/>
      <c r="AA45" s="1007"/>
      <c r="AB45" s="1014"/>
      <c r="AC45" s="1007"/>
      <c r="AD45" s="1022"/>
      <c r="AE45" s="1003"/>
      <c r="AF45" s="1004"/>
      <c r="AG45" s="1003"/>
      <c r="AH45" s="1026"/>
      <c r="AI45" s="1003"/>
      <c r="AJ45" s="1028"/>
      <c r="AK45" s="235" t="s">
        <v>194</v>
      </c>
      <c r="AL45" s="302">
        <v>9630</v>
      </c>
      <c r="AM45" s="1007"/>
      <c r="AN45" s="311">
        <v>90</v>
      </c>
      <c r="AO45" s="312" t="s">
        <v>315</v>
      </c>
      <c r="AP45" s="305" t="s">
        <v>368</v>
      </c>
      <c r="AQ45" s="313" t="s">
        <v>194</v>
      </c>
      <c r="AR45" s="310" t="s">
        <v>372</v>
      </c>
      <c r="AS45" s="313" t="s">
        <v>194</v>
      </c>
      <c r="AT45" s="314">
        <v>2.6</v>
      </c>
      <c r="AU45" s="315"/>
      <c r="AV45" s="283"/>
      <c r="AW45" s="224"/>
      <c r="AX45" s="224"/>
      <c r="AY45" s="335"/>
      <c r="AZ45" s="224"/>
      <c r="BA45" s="224"/>
      <c r="BB45" s="224"/>
      <c r="BC45" s="224"/>
      <c r="BD45" s="224"/>
      <c r="BE45" s="224"/>
      <c r="BF45" s="321" t="s">
        <v>195</v>
      </c>
      <c r="BG45" s="322">
        <v>67400</v>
      </c>
      <c r="BH45" s="321" t="s">
        <v>194</v>
      </c>
      <c r="BI45" s="285">
        <v>670</v>
      </c>
      <c r="BJ45" s="286" t="s">
        <v>315</v>
      </c>
      <c r="BK45" s="287" t="s">
        <v>368</v>
      </c>
      <c r="BL45" s="286" t="s">
        <v>194</v>
      </c>
      <c r="BM45" s="288" t="s">
        <v>372</v>
      </c>
      <c r="BN45" s="286" t="s">
        <v>194</v>
      </c>
      <c r="BO45" s="289">
        <v>2.2999999999999998</v>
      </c>
      <c r="BP45" s="247" t="s">
        <v>194</v>
      </c>
      <c r="BQ45" s="322">
        <v>57770</v>
      </c>
      <c r="BR45" s="247" t="s">
        <v>195</v>
      </c>
      <c r="BS45" s="285">
        <v>570</v>
      </c>
      <c r="BT45" s="286" t="s">
        <v>315</v>
      </c>
      <c r="BU45" s="287" t="s">
        <v>368</v>
      </c>
      <c r="BV45" s="286" t="s">
        <v>194</v>
      </c>
      <c r="BW45" s="288" t="s">
        <v>372</v>
      </c>
      <c r="BX45" s="286" t="s">
        <v>194</v>
      </c>
      <c r="BY45" s="289">
        <v>2.2000000000000002</v>
      </c>
      <c r="BZ45" s="1030"/>
      <c r="CA45" s="1032"/>
      <c r="CB45" s="1007"/>
      <c r="CC45" s="1022"/>
      <c r="CD45" s="1004"/>
      <c r="CE45" s="1004"/>
      <c r="CF45" s="1024"/>
      <c r="CG45" s="1026"/>
      <c r="CH45" s="1024"/>
      <c r="CI45" s="1028"/>
      <c r="CJ45" s="1007"/>
      <c r="CK45" s="323">
        <v>2750</v>
      </c>
      <c r="CL45" s="1007"/>
      <c r="CM45" s="1050"/>
      <c r="CN45" s="1046"/>
      <c r="CO45" s="1051"/>
      <c r="CP45" s="1046"/>
      <c r="CQ45" s="1047"/>
      <c r="CR45" s="1046"/>
      <c r="CS45" s="1048"/>
      <c r="CT45" s="1049"/>
      <c r="CU45" s="1007"/>
      <c r="CV45" s="1014"/>
      <c r="CW45" s="1007"/>
      <c r="CX45" s="1022"/>
      <c r="CY45" s="1004"/>
      <c r="CZ45" s="1004"/>
      <c r="DA45" s="1024"/>
      <c r="DB45" s="1026"/>
      <c r="DC45" s="1024"/>
      <c r="DD45" s="1028"/>
      <c r="DE45" s="1007"/>
      <c r="DF45" s="324" t="s">
        <v>291</v>
      </c>
      <c r="DG45" s="1007"/>
      <c r="DH45" s="324" t="s">
        <v>408</v>
      </c>
      <c r="DI45" s="1007"/>
      <c r="DJ45" s="325">
        <v>74.900000000000006</v>
      </c>
      <c r="DK45" s="1007"/>
      <c r="DL45" s="324" t="s">
        <v>291</v>
      </c>
      <c r="DM45" s="1007"/>
      <c r="DN45" s="324" t="s">
        <v>408</v>
      </c>
      <c r="DO45" s="1007"/>
      <c r="DP45" s="325">
        <v>27.7</v>
      </c>
      <c r="DQ45" s="1020"/>
      <c r="DR45" s="326">
        <v>2810</v>
      </c>
      <c r="DS45" s="969"/>
      <c r="DT45" s="1053"/>
      <c r="DU45" s="298" t="s">
        <v>171</v>
      </c>
      <c r="DV45" s="298"/>
      <c r="DW45" s="203"/>
      <c r="DX45" s="969"/>
      <c r="DY45" s="1053"/>
      <c r="DZ45" s="298" t="s">
        <v>171</v>
      </c>
      <c r="EA45" s="298"/>
      <c r="EB45" s="334"/>
      <c r="EC45" s="1019"/>
      <c r="ED45" s="1015"/>
      <c r="EE45" s="327" t="s">
        <v>307</v>
      </c>
      <c r="EF45" s="1007"/>
      <c r="EG45" s="1017"/>
      <c r="EH45" s="1024"/>
      <c r="EI45" s="1034"/>
      <c r="EJ45" s="1003"/>
      <c r="EK45" s="1004"/>
      <c r="EL45" s="1003"/>
      <c r="EM45" s="1026"/>
      <c r="EN45" s="1003"/>
      <c r="EO45" s="1036"/>
      <c r="EP45" s="1038"/>
      <c r="EQ45" s="1007"/>
      <c r="ER45" s="1017">
        <v>20</v>
      </c>
      <c r="ES45" s="1024"/>
      <c r="ET45" s="1034"/>
      <c r="EU45" s="1003"/>
      <c r="EV45" s="1004"/>
      <c r="EW45" s="1003"/>
      <c r="EX45" s="1026"/>
      <c r="EY45" s="1003"/>
      <c r="EZ45" s="1036"/>
      <c r="FA45" s="1040"/>
      <c r="FB45" s="1042"/>
      <c r="FC45" s="1007"/>
      <c r="FD45" s="328">
        <v>20</v>
      </c>
      <c r="FE45" s="208"/>
      <c r="FF45" s="1044"/>
    </row>
    <row r="46" spans="1:162" s="266" customFormat="1" ht="38.450000000000003" customHeight="1">
      <c r="A46" s="74" t="s">
        <v>482</v>
      </c>
      <c r="B46" s="969"/>
      <c r="C46" s="968" t="s">
        <v>302</v>
      </c>
      <c r="D46" s="1011" t="s">
        <v>284</v>
      </c>
      <c r="E46" s="265" t="s">
        <v>31</v>
      </c>
      <c r="F46" s="329"/>
      <c r="G46" s="267">
        <v>27660</v>
      </c>
      <c r="H46" s="268">
        <v>37290</v>
      </c>
      <c r="I46" s="235" t="s">
        <v>194</v>
      </c>
      <c r="J46" s="269">
        <v>250</v>
      </c>
      <c r="K46" s="270">
        <v>350</v>
      </c>
      <c r="L46" s="271" t="s">
        <v>315</v>
      </c>
      <c r="M46" s="272" t="s">
        <v>368</v>
      </c>
      <c r="N46" s="273" t="s">
        <v>194</v>
      </c>
      <c r="O46" s="274" t="s">
        <v>369</v>
      </c>
      <c r="P46" s="273" t="s">
        <v>194</v>
      </c>
      <c r="Q46" s="275">
        <v>2.2000000000000002</v>
      </c>
      <c r="R46" s="276">
        <v>2.2999999999999998</v>
      </c>
      <c r="S46" s="1007" t="s">
        <v>194</v>
      </c>
      <c r="T46" s="1013">
        <v>360</v>
      </c>
      <c r="U46" s="1007" t="s">
        <v>194</v>
      </c>
      <c r="V46" s="1000">
        <v>3</v>
      </c>
      <c r="W46" s="1002" t="s">
        <v>370</v>
      </c>
      <c r="X46" s="987" t="s">
        <v>368</v>
      </c>
      <c r="Y46" s="987" t="s">
        <v>194</v>
      </c>
      <c r="Z46" s="1005" t="s">
        <v>371</v>
      </c>
      <c r="AA46" s="1007" t="s">
        <v>194</v>
      </c>
      <c r="AB46" s="1013">
        <v>2400</v>
      </c>
      <c r="AC46" s="1007" t="s">
        <v>195</v>
      </c>
      <c r="AD46" s="1021">
        <v>20</v>
      </c>
      <c r="AE46" s="1002" t="s">
        <v>315</v>
      </c>
      <c r="AF46" s="987" t="s">
        <v>368</v>
      </c>
      <c r="AG46" s="1002" t="s">
        <v>194</v>
      </c>
      <c r="AH46" s="1025" t="s">
        <v>372</v>
      </c>
      <c r="AI46" s="1002" t="s">
        <v>194</v>
      </c>
      <c r="AJ46" s="1027">
        <v>2.7</v>
      </c>
      <c r="AK46" s="235" t="s">
        <v>194</v>
      </c>
      <c r="AL46" s="277">
        <v>9630</v>
      </c>
      <c r="AM46" s="1007" t="s">
        <v>194</v>
      </c>
      <c r="AN46" s="278">
        <v>90</v>
      </c>
      <c r="AO46" s="279" t="s">
        <v>370</v>
      </c>
      <c r="AP46" s="272" t="s">
        <v>368</v>
      </c>
      <c r="AQ46" s="280" t="s">
        <v>194</v>
      </c>
      <c r="AR46" s="274" t="s">
        <v>372</v>
      </c>
      <c r="AS46" s="280" t="s">
        <v>194</v>
      </c>
      <c r="AT46" s="281">
        <v>2.6</v>
      </c>
      <c r="AU46" s="282" t="s">
        <v>373</v>
      </c>
      <c r="AV46" s="283" t="s">
        <v>194</v>
      </c>
      <c r="AW46" s="284">
        <v>3850</v>
      </c>
      <c r="AX46" s="221" t="s">
        <v>195</v>
      </c>
      <c r="AY46" s="285">
        <v>30</v>
      </c>
      <c r="AZ46" s="286" t="s">
        <v>315</v>
      </c>
      <c r="BA46" s="287" t="s">
        <v>368</v>
      </c>
      <c r="BB46" s="286" t="s">
        <v>194</v>
      </c>
      <c r="BC46" s="288" t="s">
        <v>372</v>
      </c>
      <c r="BD46" s="286" t="s">
        <v>194</v>
      </c>
      <c r="BE46" s="289">
        <v>3.9</v>
      </c>
      <c r="BF46" s="283"/>
      <c r="BG46" s="290"/>
      <c r="BH46" s="321"/>
      <c r="BI46" s="330"/>
      <c r="BJ46" s="330"/>
      <c r="BK46" s="330"/>
      <c r="BL46" s="330"/>
      <c r="BM46" s="330"/>
      <c r="BN46" s="330"/>
      <c r="BO46" s="330"/>
      <c r="BP46" s="321"/>
      <c r="BQ46" s="290" t="s">
        <v>285</v>
      </c>
      <c r="BR46" s="321"/>
      <c r="BS46" s="331"/>
      <c r="BT46" s="330"/>
      <c r="BU46" s="330"/>
      <c r="BV46" s="330"/>
      <c r="BW46" s="330"/>
      <c r="BX46" s="330"/>
      <c r="BY46" s="330"/>
      <c r="BZ46" s="1029" t="s">
        <v>194</v>
      </c>
      <c r="CA46" s="1031">
        <v>370</v>
      </c>
      <c r="CB46" s="1007" t="s">
        <v>194</v>
      </c>
      <c r="CC46" s="1021">
        <v>3</v>
      </c>
      <c r="CD46" s="987" t="s">
        <v>315</v>
      </c>
      <c r="CE46" s="987" t="s">
        <v>368</v>
      </c>
      <c r="CF46" s="1023" t="s">
        <v>194</v>
      </c>
      <c r="CG46" s="1025" t="s">
        <v>372</v>
      </c>
      <c r="CH46" s="1023" t="s">
        <v>194</v>
      </c>
      <c r="CI46" s="1027">
        <v>11.3</v>
      </c>
      <c r="CJ46" s="1007"/>
      <c r="CK46" s="332" t="s">
        <v>249</v>
      </c>
      <c r="CL46" s="1007" t="s">
        <v>195</v>
      </c>
      <c r="CM46" s="1050">
        <v>20</v>
      </c>
      <c r="CN46" s="1046" t="s">
        <v>315</v>
      </c>
      <c r="CO46" s="1051" t="s">
        <v>368</v>
      </c>
      <c r="CP46" s="1046" t="s">
        <v>194</v>
      </c>
      <c r="CQ46" s="1047" t="s">
        <v>372</v>
      </c>
      <c r="CR46" s="1046" t="s">
        <v>194</v>
      </c>
      <c r="CS46" s="1048">
        <v>2.7</v>
      </c>
      <c r="CT46" s="1049" t="s">
        <v>375</v>
      </c>
      <c r="CU46" s="1007" t="s">
        <v>195</v>
      </c>
      <c r="CV46" s="1013">
        <v>520</v>
      </c>
      <c r="CW46" s="1007" t="s">
        <v>194</v>
      </c>
      <c r="CX46" s="1021">
        <v>5</v>
      </c>
      <c r="CY46" s="987" t="s">
        <v>315</v>
      </c>
      <c r="CZ46" s="987" t="s">
        <v>368</v>
      </c>
      <c r="DA46" s="1023" t="s">
        <v>194</v>
      </c>
      <c r="DB46" s="1025" t="s">
        <v>372</v>
      </c>
      <c r="DC46" s="1023" t="s">
        <v>194</v>
      </c>
      <c r="DD46" s="1027">
        <v>12.6</v>
      </c>
      <c r="DE46" s="1007" t="s">
        <v>195</v>
      </c>
      <c r="DF46" s="293">
        <v>260</v>
      </c>
      <c r="DG46" s="1007" t="s">
        <v>194</v>
      </c>
      <c r="DH46" s="293">
        <v>2</v>
      </c>
      <c r="DI46" s="1007" t="s">
        <v>195</v>
      </c>
      <c r="DJ46" s="294">
        <v>2</v>
      </c>
      <c r="DK46" s="1007" t="s">
        <v>194</v>
      </c>
      <c r="DL46" s="293">
        <v>40</v>
      </c>
      <c r="DM46" s="1007" t="s">
        <v>194</v>
      </c>
      <c r="DN46" s="293">
        <v>1</v>
      </c>
      <c r="DO46" s="1007" t="s">
        <v>195</v>
      </c>
      <c r="DP46" s="294">
        <v>1</v>
      </c>
      <c r="DQ46" s="1020"/>
      <c r="DR46" s="339" t="s">
        <v>249</v>
      </c>
      <c r="DS46" s="969"/>
      <c r="DT46" s="1052" t="s">
        <v>393</v>
      </c>
      <c r="DU46" s="298" t="s">
        <v>170</v>
      </c>
      <c r="DV46" s="298"/>
      <c r="DW46" s="203"/>
      <c r="DX46" s="969"/>
      <c r="DY46" s="1052" t="s">
        <v>393</v>
      </c>
      <c r="DZ46" s="298" t="s">
        <v>170</v>
      </c>
      <c r="EA46" s="298"/>
      <c r="EB46" s="334"/>
      <c r="EC46" s="1018"/>
      <c r="ED46" s="1015" t="s">
        <v>197</v>
      </c>
      <c r="EE46" s="296">
        <v>245</v>
      </c>
      <c r="EF46" s="1007" t="s">
        <v>199</v>
      </c>
      <c r="EG46" s="1016">
        <v>480</v>
      </c>
      <c r="EH46" s="1023" t="s">
        <v>194</v>
      </c>
      <c r="EI46" s="1033">
        <v>5</v>
      </c>
      <c r="EJ46" s="1002" t="s">
        <v>315</v>
      </c>
      <c r="EK46" s="987" t="s">
        <v>368</v>
      </c>
      <c r="EL46" s="1002" t="s">
        <v>194</v>
      </c>
      <c r="EM46" s="1025" t="s">
        <v>372</v>
      </c>
      <c r="EN46" s="1002" t="s">
        <v>194</v>
      </c>
      <c r="EO46" s="1035">
        <v>7.8</v>
      </c>
      <c r="EP46" s="1037" t="s">
        <v>373</v>
      </c>
      <c r="EQ46" s="1007" t="s">
        <v>199</v>
      </c>
      <c r="ER46" s="1016">
        <v>2400</v>
      </c>
      <c r="ES46" s="1023" t="s">
        <v>194</v>
      </c>
      <c r="ET46" s="1033">
        <v>20</v>
      </c>
      <c r="EU46" s="1002" t="s">
        <v>315</v>
      </c>
      <c r="EV46" s="987" t="s">
        <v>368</v>
      </c>
      <c r="EW46" s="1002" t="s">
        <v>194</v>
      </c>
      <c r="EX46" s="1025" t="s">
        <v>372</v>
      </c>
      <c r="EY46" s="1002" t="s">
        <v>194</v>
      </c>
      <c r="EZ46" s="1035">
        <v>2.9</v>
      </c>
      <c r="FA46" s="1039" t="s">
        <v>373</v>
      </c>
      <c r="FB46" s="1041" t="s">
        <v>377</v>
      </c>
      <c r="FC46" s="1007" t="s">
        <v>199</v>
      </c>
      <c r="FD46" s="297">
        <v>1880</v>
      </c>
      <c r="FE46" s="208"/>
      <c r="FF46" s="1044"/>
    </row>
    <row r="47" spans="1:162" s="266" customFormat="1" ht="38.450000000000003" customHeight="1">
      <c r="A47" s="74" t="s">
        <v>483</v>
      </c>
      <c r="B47" s="969"/>
      <c r="C47" s="1008"/>
      <c r="D47" s="1012"/>
      <c r="E47" s="299" t="s">
        <v>11</v>
      </c>
      <c r="F47" s="329"/>
      <c r="G47" s="300">
        <v>37290</v>
      </c>
      <c r="H47" s="301"/>
      <c r="I47" s="235" t="s">
        <v>194</v>
      </c>
      <c r="J47" s="302">
        <v>350</v>
      </c>
      <c r="K47" s="303"/>
      <c r="L47" s="304" t="s">
        <v>315</v>
      </c>
      <c r="M47" s="305" t="s">
        <v>368</v>
      </c>
      <c r="N47" s="306" t="s">
        <v>194</v>
      </c>
      <c r="O47" s="307" t="s">
        <v>372</v>
      </c>
      <c r="P47" s="306" t="s">
        <v>194</v>
      </c>
      <c r="Q47" s="308">
        <v>2.2999999999999998</v>
      </c>
      <c r="R47" s="309"/>
      <c r="S47" s="1007"/>
      <c r="T47" s="1014"/>
      <c r="U47" s="1007"/>
      <c r="V47" s="1001"/>
      <c r="W47" s="1003"/>
      <c r="X47" s="1004"/>
      <c r="Y47" s="1004"/>
      <c r="Z47" s="1006"/>
      <c r="AA47" s="1007"/>
      <c r="AB47" s="1014"/>
      <c r="AC47" s="1007"/>
      <c r="AD47" s="1022"/>
      <c r="AE47" s="1003"/>
      <c r="AF47" s="1004"/>
      <c r="AG47" s="1003"/>
      <c r="AH47" s="1026"/>
      <c r="AI47" s="1003"/>
      <c r="AJ47" s="1028"/>
      <c r="AK47" s="235" t="s">
        <v>194</v>
      </c>
      <c r="AL47" s="302">
        <v>9630</v>
      </c>
      <c r="AM47" s="1007"/>
      <c r="AN47" s="311">
        <v>90</v>
      </c>
      <c r="AO47" s="312" t="s">
        <v>315</v>
      </c>
      <c r="AP47" s="305" t="s">
        <v>368</v>
      </c>
      <c r="AQ47" s="313" t="s">
        <v>194</v>
      </c>
      <c r="AR47" s="310" t="s">
        <v>372</v>
      </c>
      <c r="AS47" s="313" t="s">
        <v>194</v>
      </c>
      <c r="AT47" s="314">
        <v>2.6</v>
      </c>
      <c r="AU47" s="315"/>
      <c r="AV47" s="283"/>
      <c r="AW47" s="224"/>
      <c r="AX47" s="224"/>
      <c r="AY47" s="335"/>
      <c r="AZ47" s="224"/>
      <c r="BA47" s="224"/>
      <c r="BB47" s="224"/>
      <c r="BC47" s="224"/>
      <c r="BD47" s="224"/>
      <c r="BE47" s="224"/>
      <c r="BF47" s="321" t="s">
        <v>195</v>
      </c>
      <c r="BG47" s="322">
        <v>67400</v>
      </c>
      <c r="BH47" s="321" t="s">
        <v>194</v>
      </c>
      <c r="BI47" s="285">
        <v>670</v>
      </c>
      <c r="BJ47" s="286" t="s">
        <v>315</v>
      </c>
      <c r="BK47" s="287" t="s">
        <v>368</v>
      </c>
      <c r="BL47" s="286" t="s">
        <v>194</v>
      </c>
      <c r="BM47" s="288" t="s">
        <v>372</v>
      </c>
      <c r="BN47" s="286" t="s">
        <v>194</v>
      </c>
      <c r="BO47" s="289">
        <v>2.2999999999999998</v>
      </c>
      <c r="BP47" s="247" t="s">
        <v>194</v>
      </c>
      <c r="BQ47" s="322">
        <v>57770</v>
      </c>
      <c r="BR47" s="247" t="s">
        <v>195</v>
      </c>
      <c r="BS47" s="285">
        <v>570</v>
      </c>
      <c r="BT47" s="286" t="s">
        <v>315</v>
      </c>
      <c r="BU47" s="287" t="s">
        <v>368</v>
      </c>
      <c r="BV47" s="286" t="s">
        <v>194</v>
      </c>
      <c r="BW47" s="288" t="s">
        <v>372</v>
      </c>
      <c r="BX47" s="286" t="s">
        <v>194</v>
      </c>
      <c r="BY47" s="289">
        <v>2.2000000000000002</v>
      </c>
      <c r="BZ47" s="1030"/>
      <c r="CA47" s="1032"/>
      <c r="CB47" s="1007"/>
      <c r="CC47" s="1022"/>
      <c r="CD47" s="1004"/>
      <c r="CE47" s="1004"/>
      <c r="CF47" s="1024"/>
      <c r="CG47" s="1026"/>
      <c r="CH47" s="1024"/>
      <c r="CI47" s="1028"/>
      <c r="CJ47" s="1007"/>
      <c r="CK47" s="323">
        <v>2400</v>
      </c>
      <c r="CL47" s="1007"/>
      <c r="CM47" s="1050"/>
      <c r="CN47" s="1046"/>
      <c r="CO47" s="1051"/>
      <c r="CP47" s="1046"/>
      <c r="CQ47" s="1047"/>
      <c r="CR47" s="1046"/>
      <c r="CS47" s="1048"/>
      <c r="CT47" s="1049"/>
      <c r="CU47" s="1007"/>
      <c r="CV47" s="1014"/>
      <c r="CW47" s="1007"/>
      <c r="CX47" s="1022"/>
      <c r="CY47" s="1004"/>
      <c r="CZ47" s="1004"/>
      <c r="DA47" s="1024"/>
      <c r="DB47" s="1026"/>
      <c r="DC47" s="1024"/>
      <c r="DD47" s="1028"/>
      <c r="DE47" s="1007"/>
      <c r="DF47" s="324" t="s">
        <v>291</v>
      </c>
      <c r="DG47" s="1007"/>
      <c r="DH47" s="324" t="s">
        <v>408</v>
      </c>
      <c r="DI47" s="1007"/>
      <c r="DJ47" s="325">
        <v>65.5</v>
      </c>
      <c r="DK47" s="1007"/>
      <c r="DL47" s="324" t="s">
        <v>291</v>
      </c>
      <c r="DM47" s="1007"/>
      <c r="DN47" s="324" t="s">
        <v>408</v>
      </c>
      <c r="DO47" s="1007"/>
      <c r="DP47" s="325">
        <v>24.3</v>
      </c>
      <c r="DQ47" s="1020"/>
      <c r="DR47" s="326">
        <v>2540</v>
      </c>
      <c r="DS47" s="969"/>
      <c r="DT47" s="1053"/>
      <c r="DU47" s="298" t="s">
        <v>171</v>
      </c>
      <c r="DV47" s="298"/>
      <c r="DW47" s="203"/>
      <c r="DX47" s="969"/>
      <c r="DY47" s="1053"/>
      <c r="DZ47" s="298" t="s">
        <v>171</v>
      </c>
      <c r="EA47" s="298"/>
      <c r="EB47" s="334"/>
      <c r="EC47" s="1019"/>
      <c r="ED47" s="1015"/>
      <c r="EE47" s="327" t="s">
        <v>307</v>
      </c>
      <c r="EF47" s="1007"/>
      <c r="EG47" s="1017"/>
      <c r="EH47" s="1024"/>
      <c r="EI47" s="1034"/>
      <c r="EJ47" s="1003"/>
      <c r="EK47" s="1004"/>
      <c r="EL47" s="1003"/>
      <c r="EM47" s="1026"/>
      <c r="EN47" s="1003"/>
      <c r="EO47" s="1036"/>
      <c r="EP47" s="1038"/>
      <c r="EQ47" s="1007"/>
      <c r="ER47" s="1017">
        <v>20</v>
      </c>
      <c r="ES47" s="1024"/>
      <c r="ET47" s="1034"/>
      <c r="EU47" s="1003"/>
      <c r="EV47" s="1004"/>
      <c r="EW47" s="1003"/>
      <c r="EX47" s="1026"/>
      <c r="EY47" s="1003"/>
      <c r="EZ47" s="1036"/>
      <c r="FA47" s="1040"/>
      <c r="FB47" s="1042"/>
      <c r="FC47" s="1007"/>
      <c r="FD47" s="328">
        <v>10</v>
      </c>
      <c r="FE47" s="208"/>
      <c r="FF47" s="1044"/>
    </row>
    <row r="48" spans="1:162" s="266" customFormat="1" ht="38.450000000000003" customHeight="1">
      <c r="A48" s="74" t="s">
        <v>484</v>
      </c>
      <c r="B48" s="969"/>
      <c r="C48" s="968" t="s">
        <v>303</v>
      </c>
      <c r="D48" s="1011" t="s">
        <v>284</v>
      </c>
      <c r="E48" s="265" t="s">
        <v>31</v>
      </c>
      <c r="F48" s="329"/>
      <c r="G48" s="267">
        <v>27250</v>
      </c>
      <c r="H48" s="268">
        <v>36880</v>
      </c>
      <c r="I48" s="235" t="s">
        <v>194</v>
      </c>
      <c r="J48" s="269">
        <v>250</v>
      </c>
      <c r="K48" s="270">
        <v>340</v>
      </c>
      <c r="L48" s="271" t="s">
        <v>315</v>
      </c>
      <c r="M48" s="272" t="s">
        <v>368</v>
      </c>
      <c r="N48" s="273" t="s">
        <v>194</v>
      </c>
      <c r="O48" s="274" t="s">
        <v>369</v>
      </c>
      <c r="P48" s="273" t="s">
        <v>194</v>
      </c>
      <c r="Q48" s="275">
        <v>2.2000000000000002</v>
      </c>
      <c r="R48" s="276">
        <v>2.2999999999999998</v>
      </c>
      <c r="S48" s="1007" t="s">
        <v>194</v>
      </c>
      <c r="T48" s="1013">
        <v>320</v>
      </c>
      <c r="U48" s="1007" t="s">
        <v>194</v>
      </c>
      <c r="V48" s="1000">
        <v>3</v>
      </c>
      <c r="W48" s="1002" t="s">
        <v>370</v>
      </c>
      <c r="X48" s="987" t="s">
        <v>368</v>
      </c>
      <c r="Y48" s="987" t="s">
        <v>194</v>
      </c>
      <c r="Z48" s="1005" t="s">
        <v>371</v>
      </c>
      <c r="AA48" s="1007" t="s">
        <v>194</v>
      </c>
      <c r="AB48" s="1013">
        <v>2130</v>
      </c>
      <c r="AC48" s="1007" t="s">
        <v>195</v>
      </c>
      <c r="AD48" s="1021">
        <v>20</v>
      </c>
      <c r="AE48" s="1002" t="s">
        <v>315</v>
      </c>
      <c r="AF48" s="987" t="s">
        <v>368</v>
      </c>
      <c r="AG48" s="1002" t="s">
        <v>194</v>
      </c>
      <c r="AH48" s="1025" t="s">
        <v>372</v>
      </c>
      <c r="AI48" s="1002" t="s">
        <v>194</v>
      </c>
      <c r="AJ48" s="1027">
        <v>2.4</v>
      </c>
      <c r="AK48" s="235" t="s">
        <v>194</v>
      </c>
      <c r="AL48" s="277">
        <v>9630</v>
      </c>
      <c r="AM48" s="1007" t="s">
        <v>194</v>
      </c>
      <c r="AN48" s="278">
        <v>90</v>
      </c>
      <c r="AO48" s="279" t="s">
        <v>370</v>
      </c>
      <c r="AP48" s="272" t="s">
        <v>368</v>
      </c>
      <c r="AQ48" s="280" t="s">
        <v>194</v>
      </c>
      <c r="AR48" s="274" t="s">
        <v>372</v>
      </c>
      <c r="AS48" s="280" t="s">
        <v>194</v>
      </c>
      <c r="AT48" s="281">
        <v>2.6</v>
      </c>
      <c r="AU48" s="282" t="s">
        <v>373</v>
      </c>
      <c r="AV48" s="283" t="s">
        <v>194</v>
      </c>
      <c r="AW48" s="284">
        <v>3850</v>
      </c>
      <c r="AX48" s="221" t="s">
        <v>195</v>
      </c>
      <c r="AY48" s="285">
        <v>30</v>
      </c>
      <c r="AZ48" s="286" t="s">
        <v>315</v>
      </c>
      <c r="BA48" s="287" t="s">
        <v>368</v>
      </c>
      <c r="BB48" s="286" t="s">
        <v>194</v>
      </c>
      <c r="BC48" s="288" t="s">
        <v>372</v>
      </c>
      <c r="BD48" s="286" t="s">
        <v>194</v>
      </c>
      <c r="BE48" s="289">
        <v>3.9</v>
      </c>
      <c r="BF48" s="283"/>
      <c r="BG48" s="290"/>
      <c r="BH48" s="321"/>
      <c r="BI48" s="330"/>
      <c r="BJ48" s="330"/>
      <c r="BK48" s="330"/>
      <c r="BL48" s="330"/>
      <c r="BM48" s="330"/>
      <c r="BN48" s="330"/>
      <c r="BO48" s="330"/>
      <c r="BP48" s="321"/>
      <c r="BQ48" s="290" t="s">
        <v>285</v>
      </c>
      <c r="BR48" s="321"/>
      <c r="BS48" s="331"/>
      <c r="BT48" s="330"/>
      <c r="BU48" s="330"/>
      <c r="BV48" s="330"/>
      <c r="BW48" s="330"/>
      <c r="BX48" s="330"/>
      <c r="BY48" s="330"/>
      <c r="BZ48" s="1029" t="s">
        <v>194</v>
      </c>
      <c r="CA48" s="1031">
        <v>330</v>
      </c>
      <c r="CB48" s="1007" t="s">
        <v>194</v>
      </c>
      <c r="CC48" s="1021">
        <v>3</v>
      </c>
      <c r="CD48" s="987" t="s">
        <v>315</v>
      </c>
      <c r="CE48" s="987" t="s">
        <v>368</v>
      </c>
      <c r="CF48" s="1023" t="s">
        <v>194</v>
      </c>
      <c r="CG48" s="1025" t="s">
        <v>372</v>
      </c>
      <c r="CH48" s="1023" t="s">
        <v>194</v>
      </c>
      <c r="CI48" s="1027">
        <v>10.1</v>
      </c>
      <c r="CJ48" s="1007"/>
      <c r="CK48" s="332" t="s">
        <v>253</v>
      </c>
      <c r="CL48" s="1007" t="s">
        <v>195</v>
      </c>
      <c r="CM48" s="1050">
        <v>20</v>
      </c>
      <c r="CN48" s="1046" t="s">
        <v>315</v>
      </c>
      <c r="CO48" s="1051" t="s">
        <v>368</v>
      </c>
      <c r="CP48" s="1046" t="s">
        <v>194</v>
      </c>
      <c r="CQ48" s="1047" t="s">
        <v>372</v>
      </c>
      <c r="CR48" s="1046" t="s">
        <v>194</v>
      </c>
      <c r="CS48" s="1048">
        <v>2.4</v>
      </c>
      <c r="CT48" s="1049" t="s">
        <v>375</v>
      </c>
      <c r="CU48" s="1007" t="s">
        <v>195</v>
      </c>
      <c r="CV48" s="1013">
        <v>520</v>
      </c>
      <c r="CW48" s="1007" t="s">
        <v>194</v>
      </c>
      <c r="CX48" s="1021">
        <v>5</v>
      </c>
      <c r="CY48" s="987" t="s">
        <v>315</v>
      </c>
      <c r="CZ48" s="987" t="s">
        <v>368</v>
      </c>
      <c r="DA48" s="1023" t="s">
        <v>194</v>
      </c>
      <c r="DB48" s="1025" t="s">
        <v>372</v>
      </c>
      <c r="DC48" s="1023" t="s">
        <v>194</v>
      </c>
      <c r="DD48" s="1027">
        <v>11.2</v>
      </c>
      <c r="DE48" s="1007" t="s">
        <v>195</v>
      </c>
      <c r="DF48" s="293">
        <v>230</v>
      </c>
      <c r="DG48" s="1007" t="s">
        <v>194</v>
      </c>
      <c r="DH48" s="293">
        <v>2</v>
      </c>
      <c r="DI48" s="1007" t="s">
        <v>195</v>
      </c>
      <c r="DJ48" s="294">
        <v>2</v>
      </c>
      <c r="DK48" s="1007" t="s">
        <v>194</v>
      </c>
      <c r="DL48" s="293">
        <v>40</v>
      </c>
      <c r="DM48" s="1007" t="s">
        <v>194</v>
      </c>
      <c r="DN48" s="293">
        <v>1</v>
      </c>
      <c r="DO48" s="1007" t="s">
        <v>195</v>
      </c>
      <c r="DP48" s="294">
        <v>1</v>
      </c>
      <c r="DQ48" s="1020"/>
      <c r="DR48" s="339" t="s">
        <v>253</v>
      </c>
      <c r="DS48" s="969"/>
      <c r="DT48" s="1052" t="s">
        <v>399</v>
      </c>
      <c r="DU48" s="298" t="s">
        <v>170</v>
      </c>
      <c r="DV48" s="298"/>
      <c r="DW48" s="203"/>
      <c r="DX48" s="969"/>
      <c r="DY48" s="1052" t="s">
        <v>399</v>
      </c>
      <c r="DZ48" s="298" t="s">
        <v>170</v>
      </c>
      <c r="EA48" s="298"/>
      <c r="EB48" s="334"/>
      <c r="EC48" s="1018"/>
      <c r="ED48" s="1015" t="s">
        <v>197</v>
      </c>
      <c r="EE48" s="296">
        <v>245</v>
      </c>
      <c r="EF48" s="1007" t="s">
        <v>199</v>
      </c>
      <c r="EG48" s="1016">
        <v>430</v>
      </c>
      <c r="EH48" s="1023" t="s">
        <v>194</v>
      </c>
      <c r="EI48" s="1033">
        <v>4</v>
      </c>
      <c r="EJ48" s="1002" t="s">
        <v>315</v>
      </c>
      <c r="EK48" s="987" t="s">
        <v>368</v>
      </c>
      <c r="EL48" s="1002" t="s">
        <v>194</v>
      </c>
      <c r="EM48" s="1025" t="s">
        <v>372</v>
      </c>
      <c r="EN48" s="1002" t="s">
        <v>194</v>
      </c>
      <c r="EO48" s="1035">
        <v>8.6</v>
      </c>
      <c r="EP48" s="1037" t="s">
        <v>373</v>
      </c>
      <c r="EQ48" s="1007" t="s">
        <v>199</v>
      </c>
      <c r="ER48" s="1016">
        <v>2140</v>
      </c>
      <c r="ES48" s="1023" t="s">
        <v>194</v>
      </c>
      <c r="ET48" s="1033">
        <v>20</v>
      </c>
      <c r="EU48" s="1002" t="s">
        <v>315</v>
      </c>
      <c r="EV48" s="987" t="s">
        <v>368</v>
      </c>
      <c r="EW48" s="1002" t="s">
        <v>194</v>
      </c>
      <c r="EX48" s="1025" t="s">
        <v>372</v>
      </c>
      <c r="EY48" s="1002" t="s">
        <v>194</v>
      </c>
      <c r="EZ48" s="1035">
        <v>2.6</v>
      </c>
      <c r="FA48" s="1039" t="s">
        <v>373</v>
      </c>
      <c r="FB48" s="1041" t="s">
        <v>377</v>
      </c>
      <c r="FC48" s="1007" t="s">
        <v>199</v>
      </c>
      <c r="FD48" s="297">
        <v>1680</v>
      </c>
      <c r="FE48" s="208"/>
      <c r="FF48" s="1044"/>
    </row>
    <row r="49" spans="1:162" s="266" customFormat="1" ht="38.450000000000003" customHeight="1">
      <c r="A49" s="74" t="s">
        <v>485</v>
      </c>
      <c r="B49" s="969"/>
      <c r="C49" s="1008"/>
      <c r="D49" s="1012"/>
      <c r="E49" s="299" t="s">
        <v>11</v>
      </c>
      <c r="F49" s="329"/>
      <c r="G49" s="300">
        <v>36880</v>
      </c>
      <c r="H49" s="301"/>
      <c r="I49" s="235" t="s">
        <v>194</v>
      </c>
      <c r="J49" s="302">
        <v>340</v>
      </c>
      <c r="K49" s="303"/>
      <c r="L49" s="304" t="s">
        <v>315</v>
      </c>
      <c r="M49" s="305" t="s">
        <v>368</v>
      </c>
      <c r="N49" s="306" t="s">
        <v>194</v>
      </c>
      <c r="O49" s="307" t="s">
        <v>372</v>
      </c>
      <c r="P49" s="306" t="s">
        <v>194</v>
      </c>
      <c r="Q49" s="308">
        <v>2.2999999999999998</v>
      </c>
      <c r="R49" s="309"/>
      <c r="S49" s="1007"/>
      <c r="T49" s="1014"/>
      <c r="U49" s="1007"/>
      <c r="V49" s="1001"/>
      <c r="W49" s="1003"/>
      <c r="X49" s="1004"/>
      <c r="Y49" s="1004"/>
      <c r="Z49" s="1006"/>
      <c r="AA49" s="1007"/>
      <c r="AB49" s="1014"/>
      <c r="AC49" s="1007"/>
      <c r="AD49" s="1022"/>
      <c r="AE49" s="1003"/>
      <c r="AF49" s="1004"/>
      <c r="AG49" s="1003"/>
      <c r="AH49" s="1026"/>
      <c r="AI49" s="1003"/>
      <c r="AJ49" s="1028"/>
      <c r="AK49" s="235" t="s">
        <v>194</v>
      </c>
      <c r="AL49" s="302">
        <v>9630</v>
      </c>
      <c r="AM49" s="1007"/>
      <c r="AN49" s="311">
        <v>90</v>
      </c>
      <c r="AO49" s="312" t="s">
        <v>315</v>
      </c>
      <c r="AP49" s="305" t="s">
        <v>368</v>
      </c>
      <c r="AQ49" s="313" t="s">
        <v>194</v>
      </c>
      <c r="AR49" s="310" t="s">
        <v>372</v>
      </c>
      <c r="AS49" s="313" t="s">
        <v>194</v>
      </c>
      <c r="AT49" s="314">
        <v>2.6</v>
      </c>
      <c r="AU49" s="315"/>
      <c r="AV49" s="283"/>
      <c r="AW49" s="224"/>
      <c r="AX49" s="224"/>
      <c r="AY49" s="335"/>
      <c r="AZ49" s="224"/>
      <c r="BA49" s="224"/>
      <c r="BB49" s="224"/>
      <c r="BC49" s="224"/>
      <c r="BD49" s="224"/>
      <c r="BE49" s="224"/>
      <c r="BF49" s="321" t="s">
        <v>195</v>
      </c>
      <c r="BG49" s="322">
        <v>67400</v>
      </c>
      <c r="BH49" s="321" t="s">
        <v>194</v>
      </c>
      <c r="BI49" s="285">
        <v>670</v>
      </c>
      <c r="BJ49" s="286" t="s">
        <v>315</v>
      </c>
      <c r="BK49" s="287" t="s">
        <v>368</v>
      </c>
      <c r="BL49" s="286" t="s">
        <v>194</v>
      </c>
      <c r="BM49" s="288" t="s">
        <v>372</v>
      </c>
      <c r="BN49" s="286" t="s">
        <v>194</v>
      </c>
      <c r="BO49" s="289">
        <v>2.2999999999999998</v>
      </c>
      <c r="BP49" s="247" t="s">
        <v>194</v>
      </c>
      <c r="BQ49" s="322">
        <v>57770</v>
      </c>
      <c r="BR49" s="247" t="s">
        <v>195</v>
      </c>
      <c r="BS49" s="285">
        <v>570</v>
      </c>
      <c r="BT49" s="286" t="s">
        <v>315</v>
      </c>
      <c r="BU49" s="287" t="s">
        <v>368</v>
      </c>
      <c r="BV49" s="286" t="s">
        <v>194</v>
      </c>
      <c r="BW49" s="288" t="s">
        <v>372</v>
      </c>
      <c r="BX49" s="286" t="s">
        <v>194</v>
      </c>
      <c r="BY49" s="289">
        <v>2.2000000000000002</v>
      </c>
      <c r="BZ49" s="1030"/>
      <c r="CA49" s="1032"/>
      <c r="CB49" s="1007"/>
      <c r="CC49" s="1022"/>
      <c r="CD49" s="1004"/>
      <c r="CE49" s="1004"/>
      <c r="CF49" s="1024"/>
      <c r="CG49" s="1026"/>
      <c r="CH49" s="1024"/>
      <c r="CI49" s="1028"/>
      <c r="CJ49" s="1007"/>
      <c r="CK49" s="323">
        <v>2130</v>
      </c>
      <c r="CL49" s="1007"/>
      <c r="CM49" s="1050"/>
      <c r="CN49" s="1046"/>
      <c r="CO49" s="1051"/>
      <c r="CP49" s="1046"/>
      <c r="CQ49" s="1047"/>
      <c r="CR49" s="1046"/>
      <c r="CS49" s="1048"/>
      <c r="CT49" s="1049"/>
      <c r="CU49" s="1007"/>
      <c r="CV49" s="1014"/>
      <c r="CW49" s="1007"/>
      <c r="CX49" s="1022"/>
      <c r="CY49" s="1004"/>
      <c r="CZ49" s="1004"/>
      <c r="DA49" s="1024"/>
      <c r="DB49" s="1026"/>
      <c r="DC49" s="1024"/>
      <c r="DD49" s="1028"/>
      <c r="DE49" s="1007"/>
      <c r="DF49" s="324" t="s">
        <v>291</v>
      </c>
      <c r="DG49" s="1007"/>
      <c r="DH49" s="324" t="s">
        <v>408</v>
      </c>
      <c r="DI49" s="1007"/>
      <c r="DJ49" s="325">
        <v>58.3</v>
      </c>
      <c r="DK49" s="1007"/>
      <c r="DL49" s="324" t="s">
        <v>291</v>
      </c>
      <c r="DM49" s="1007"/>
      <c r="DN49" s="324" t="s">
        <v>408</v>
      </c>
      <c r="DO49" s="1007"/>
      <c r="DP49" s="325">
        <v>21.6</v>
      </c>
      <c r="DQ49" s="1020"/>
      <c r="DR49" s="326">
        <v>2440</v>
      </c>
      <c r="DS49" s="1008"/>
      <c r="DT49" s="1008"/>
      <c r="DU49" s="340" t="s">
        <v>171</v>
      </c>
      <c r="DV49" s="340"/>
      <c r="DW49" s="203"/>
      <c r="DX49" s="1008"/>
      <c r="DY49" s="1008"/>
      <c r="DZ49" s="340" t="s">
        <v>171</v>
      </c>
      <c r="EA49" s="340"/>
      <c r="EB49" s="334"/>
      <c r="EC49" s="1019"/>
      <c r="ED49" s="1015"/>
      <c r="EE49" s="327" t="s">
        <v>307</v>
      </c>
      <c r="EF49" s="1007"/>
      <c r="EG49" s="1017"/>
      <c r="EH49" s="1024"/>
      <c r="EI49" s="1034"/>
      <c r="EJ49" s="1003"/>
      <c r="EK49" s="1004"/>
      <c r="EL49" s="1003"/>
      <c r="EM49" s="1026"/>
      <c r="EN49" s="1003"/>
      <c r="EO49" s="1036"/>
      <c r="EP49" s="1038"/>
      <c r="EQ49" s="1007"/>
      <c r="ER49" s="1017">
        <v>20</v>
      </c>
      <c r="ES49" s="1024"/>
      <c r="ET49" s="1034"/>
      <c r="EU49" s="1003"/>
      <c r="EV49" s="1004"/>
      <c r="EW49" s="1003"/>
      <c r="EX49" s="1026"/>
      <c r="EY49" s="1003"/>
      <c r="EZ49" s="1036"/>
      <c r="FA49" s="1040"/>
      <c r="FB49" s="1042"/>
      <c r="FC49" s="1007"/>
      <c r="FD49" s="328">
        <v>10</v>
      </c>
      <c r="FE49" s="208"/>
      <c r="FF49" s="1044"/>
    </row>
    <row r="50" spans="1:162" s="266" customFormat="1" ht="38.450000000000003" customHeight="1">
      <c r="A50" s="74" t="s">
        <v>486</v>
      </c>
      <c r="B50" s="969"/>
      <c r="C50" s="968" t="s">
        <v>304</v>
      </c>
      <c r="D50" s="1011" t="s">
        <v>284</v>
      </c>
      <c r="E50" s="265" t="s">
        <v>31</v>
      </c>
      <c r="F50" s="329"/>
      <c r="G50" s="267">
        <v>26910</v>
      </c>
      <c r="H50" s="268">
        <v>36540</v>
      </c>
      <c r="I50" s="235" t="s">
        <v>194</v>
      </c>
      <c r="J50" s="269">
        <v>240</v>
      </c>
      <c r="K50" s="270">
        <v>340</v>
      </c>
      <c r="L50" s="271" t="s">
        <v>315</v>
      </c>
      <c r="M50" s="272" t="s">
        <v>368</v>
      </c>
      <c r="N50" s="273" t="s">
        <v>194</v>
      </c>
      <c r="O50" s="274" t="s">
        <v>369</v>
      </c>
      <c r="P50" s="273" t="s">
        <v>194</v>
      </c>
      <c r="Q50" s="275">
        <v>2.2000000000000002</v>
      </c>
      <c r="R50" s="276">
        <v>2.2999999999999998</v>
      </c>
      <c r="S50" s="1007" t="s">
        <v>194</v>
      </c>
      <c r="T50" s="1013">
        <v>290</v>
      </c>
      <c r="U50" s="1007" t="s">
        <v>194</v>
      </c>
      <c r="V50" s="1000">
        <v>2</v>
      </c>
      <c r="W50" s="1002" t="s">
        <v>370</v>
      </c>
      <c r="X50" s="987" t="s">
        <v>368</v>
      </c>
      <c r="Y50" s="987" t="s">
        <v>194</v>
      </c>
      <c r="Z50" s="1005" t="s">
        <v>371</v>
      </c>
      <c r="AA50" s="1007" t="s">
        <v>194</v>
      </c>
      <c r="AB50" s="1013">
        <v>1920</v>
      </c>
      <c r="AC50" s="1007" t="s">
        <v>195</v>
      </c>
      <c r="AD50" s="1021">
        <v>10</v>
      </c>
      <c r="AE50" s="1002" t="s">
        <v>315</v>
      </c>
      <c r="AF50" s="987" t="s">
        <v>368</v>
      </c>
      <c r="AG50" s="1002" t="s">
        <v>194</v>
      </c>
      <c r="AH50" s="1025" t="s">
        <v>372</v>
      </c>
      <c r="AI50" s="1002" t="s">
        <v>194</v>
      </c>
      <c r="AJ50" s="1027">
        <v>4.3</v>
      </c>
      <c r="AK50" s="235" t="s">
        <v>194</v>
      </c>
      <c r="AL50" s="277">
        <v>9630</v>
      </c>
      <c r="AM50" s="1007" t="s">
        <v>194</v>
      </c>
      <c r="AN50" s="278">
        <v>90</v>
      </c>
      <c r="AO50" s="279" t="s">
        <v>370</v>
      </c>
      <c r="AP50" s="272" t="s">
        <v>368</v>
      </c>
      <c r="AQ50" s="280" t="s">
        <v>194</v>
      </c>
      <c r="AR50" s="274" t="s">
        <v>372</v>
      </c>
      <c r="AS50" s="280" t="s">
        <v>194</v>
      </c>
      <c r="AT50" s="281">
        <v>2.6</v>
      </c>
      <c r="AU50" s="282" t="s">
        <v>373</v>
      </c>
      <c r="AV50" s="283" t="s">
        <v>194</v>
      </c>
      <c r="AW50" s="284">
        <v>3850</v>
      </c>
      <c r="AX50" s="221" t="s">
        <v>195</v>
      </c>
      <c r="AY50" s="285">
        <v>30</v>
      </c>
      <c r="AZ50" s="286" t="s">
        <v>315</v>
      </c>
      <c r="BA50" s="287" t="s">
        <v>368</v>
      </c>
      <c r="BB50" s="286" t="s">
        <v>194</v>
      </c>
      <c r="BC50" s="288" t="s">
        <v>372</v>
      </c>
      <c r="BD50" s="286" t="s">
        <v>194</v>
      </c>
      <c r="BE50" s="289">
        <v>3.9</v>
      </c>
      <c r="BF50" s="283"/>
      <c r="BG50" s="290"/>
      <c r="BH50" s="321"/>
      <c r="BI50" s="330"/>
      <c r="BJ50" s="330"/>
      <c r="BK50" s="330"/>
      <c r="BL50" s="330"/>
      <c r="BM50" s="330"/>
      <c r="BN50" s="330"/>
      <c r="BO50" s="330"/>
      <c r="BP50" s="321"/>
      <c r="BQ50" s="290" t="s">
        <v>285</v>
      </c>
      <c r="BR50" s="321"/>
      <c r="BS50" s="331"/>
      <c r="BT50" s="330"/>
      <c r="BU50" s="330"/>
      <c r="BV50" s="330"/>
      <c r="BW50" s="330"/>
      <c r="BX50" s="330"/>
      <c r="BY50" s="330"/>
      <c r="BZ50" s="1029" t="s">
        <v>194</v>
      </c>
      <c r="CA50" s="1031">
        <v>300</v>
      </c>
      <c r="CB50" s="1007" t="s">
        <v>194</v>
      </c>
      <c r="CC50" s="1021">
        <v>3</v>
      </c>
      <c r="CD50" s="987" t="s">
        <v>315</v>
      </c>
      <c r="CE50" s="987" t="s">
        <v>368</v>
      </c>
      <c r="CF50" s="1023" t="s">
        <v>194</v>
      </c>
      <c r="CG50" s="1025" t="s">
        <v>372</v>
      </c>
      <c r="CH50" s="1023" t="s">
        <v>194</v>
      </c>
      <c r="CI50" s="1027">
        <v>9.1</v>
      </c>
      <c r="CJ50" s="1007"/>
      <c r="CK50" s="332" t="s">
        <v>256</v>
      </c>
      <c r="CL50" s="1007" t="s">
        <v>195</v>
      </c>
      <c r="CM50" s="1050">
        <v>10</v>
      </c>
      <c r="CN50" s="1046" t="s">
        <v>315</v>
      </c>
      <c r="CO50" s="1051" t="s">
        <v>368</v>
      </c>
      <c r="CP50" s="1046" t="s">
        <v>194</v>
      </c>
      <c r="CQ50" s="1047" t="s">
        <v>372</v>
      </c>
      <c r="CR50" s="1046" t="s">
        <v>194</v>
      </c>
      <c r="CS50" s="1048">
        <v>4.3</v>
      </c>
      <c r="CT50" s="1049" t="s">
        <v>375</v>
      </c>
      <c r="CU50" s="1007" t="s">
        <v>195</v>
      </c>
      <c r="CV50" s="1013">
        <v>520</v>
      </c>
      <c r="CW50" s="1007" t="s">
        <v>194</v>
      </c>
      <c r="CX50" s="1021">
        <v>5</v>
      </c>
      <c r="CY50" s="987" t="s">
        <v>315</v>
      </c>
      <c r="CZ50" s="987" t="s">
        <v>368</v>
      </c>
      <c r="DA50" s="1023" t="s">
        <v>194</v>
      </c>
      <c r="DB50" s="1025" t="s">
        <v>372</v>
      </c>
      <c r="DC50" s="1023" t="s">
        <v>194</v>
      </c>
      <c r="DD50" s="1027">
        <v>10.1</v>
      </c>
      <c r="DE50" s="1007" t="s">
        <v>195</v>
      </c>
      <c r="DF50" s="293">
        <v>210</v>
      </c>
      <c r="DG50" s="1007" t="s">
        <v>194</v>
      </c>
      <c r="DH50" s="293">
        <v>2</v>
      </c>
      <c r="DI50" s="1007" t="s">
        <v>195</v>
      </c>
      <c r="DJ50" s="294">
        <v>2</v>
      </c>
      <c r="DK50" s="1007" t="s">
        <v>194</v>
      </c>
      <c r="DL50" s="293">
        <v>30</v>
      </c>
      <c r="DM50" s="1007" t="s">
        <v>194</v>
      </c>
      <c r="DN50" s="293">
        <v>1</v>
      </c>
      <c r="DO50" s="1007" t="s">
        <v>195</v>
      </c>
      <c r="DP50" s="294">
        <v>1</v>
      </c>
      <c r="DQ50" s="1020"/>
      <c r="DR50" s="339" t="s">
        <v>256</v>
      </c>
      <c r="DS50" s="968" t="s">
        <v>412</v>
      </c>
      <c r="DT50" s="968" t="s">
        <v>380</v>
      </c>
      <c r="DU50" s="264" t="s">
        <v>170</v>
      </c>
      <c r="DV50" s="264"/>
      <c r="DW50" s="203"/>
      <c r="DX50" s="968" t="s">
        <v>412</v>
      </c>
      <c r="DY50" s="968" t="s">
        <v>380</v>
      </c>
      <c r="DZ50" s="264" t="s">
        <v>170</v>
      </c>
      <c r="EA50" s="264"/>
      <c r="EB50" s="334"/>
      <c r="EC50" s="1018"/>
      <c r="ED50" s="1015" t="s">
        <v>197</v>
      </c>
      <c r="EE50" s="296">
        <v>245</v>
      </c>
      <c r="EF50" s="1007" t="s">
        <v>199</v>
      </c>
      <c r="EG50" s="1016">
        <v>380</v>
      </c>
      <c r="EH50" s="1023" t="s">
        <v>194</v>
      </c>
      <c r="EI50" s="1033">
        <v>4</v>
      </c>
      <c r="EJ50" s="1002" t="s">
        <v>315</v>
      </c>
      <c r="EK50" s="987" t="s">
        <v>368</v>
      </c>
      <c r="EL50" s="1002" t="s">
        <v>194</v>
      </c>
      <c r="EM50" s="1025" t="s">
        <v>372</v>
      </c>
      <c r="EN50" s="1002" t="s">
        <v>194</v>
      </c>
      <c r="EO50" s="1035">
        <v>7.8</v>
      </c>
      <c r="EP50" s="1037" t="s">
        <v>373</v>
      </c>
      <c r="EQ50" s="1007" t="s">
        <v>199</v>
      </c>
      <c r="ER50" s="1016">
        <v>1920</v>
      </c>
      <c r="ES50" s="1023" t="s">
        <v>194</v>
      </c>
      <c r="ET50" s="1033">
        <v>10</v>
      </c>
      <c r="EU50" s="1002" t="s">
        <v>315</v>
      </c>
      <c r="EV50" s="987" t="s">
        <v>368</v>
      </c>
      <c r="EW50" s="1002" t="s">
        <v>194</v>
      </c>
      <c r="EX50" s="1025" t="s">
        <v>372</v>
      </c>
      <c r="EY50" s="1002" t="s">
        <v>194</v>
      </c>
      <c r="EZ50" s="1035">
        <v>4.7</v>
      </c>
      <c r="FA50" s="1039" t="s">
        <v>373</v>
      </c>
      <c r="FB50" s="1041" t="s">
        <v>377</v>
      </c>
      <c r="FC50" s="1007" t="s">
        <v>199</v>
      </c>
      <c r="FD50" s="297">
        <v>1510</v>
      </c>
      <c r="FE50" s="208"/>
      <c r="FF50" s="1044"/>
    </row>
    <row r="51" spans="1:162" s="266" customFormat="1" ht="38.450000000000003" customHeight="1">
      <c r="A51" s="74" t="s">
        <v>487</v>
      </c>
      <c r="B51" s="969"/>
      <c r="C51" s="1008"/>
      <c r="D51" s="1012"/>
      <c r="E51" s="299" t="s">
        <v>11</v>
      </c>
      <c r="F51" s="329"/>
      <c r="G51" s="300">
        <v>36540</v>
      </c>
      <c r="H51" s="301"/>
      <c r="I51" s="235" t="s">
        <v>194</v>
      </c>
      <c r="J51" s="302">
        <v>340</v>
      </c>
      <c r="K51" s="303"/>
      <c r="L51" s="304" t="s">
        <v>315</v>
      </c>
      <c r="M51" s="305" t="s">
        <v>368</v>
      </c>
      <c r="N51" s="306" t="s">
        <v>194</v>
      </c>
      <c r="O51" s="307" t="s">
        <v>372</v>
      </c>
      <c r="P51" s="306" t="s">
        <v>194</v>
      </c>
      <c r="Q51" s="308">
        <v>2.2999999999999998</v>
      </c>
      <c r="R51" s="309"/>
      <c r="S51" s="1007"/>
      <c r="T51" s="1014"/>
      <c r="U51" s="1007"/>
      <c r="V51" s="1001"/>
      <c r="W51" s="1003"/>
      <c r="X51" s="1004"/>
      <c r="Y51" s="1004"/>
      <c r="Z51" s="1006"/>
      <c r="AA51" s="1007"/>
      <c r="AB51" s="1014"/>
      <c r="AC51" s="1007"/>
      <c r="AD51" s="1022"/>
      <c r="AE51" s="1003"/>
      <c r="AF51" s="1004"/>
      <c r="AG51" s="1003"/>
      <c r="AH51" s="1026"/>
      <c r="AI51" s="1003"/>
      <c r="AJ51" s="1028"/>
      <c r="AK51" s="235" t="s">
        <v>194</v>
      </c>
      <c r="AL51" s="302">
        <v>9630</v>
      </c>
      <c r="AM51" s="1007"/>
      <c r="AN51" s="311">
        <v>90</v>
      </c>
      <c r="AO51" s="312" t="s">
        <v>315</v>
      </c>
      <c r="AP51" s="305" t="s">
        <v>368</v>
      </c>
      <c r="AQ51" s="313" t="s">
        <v>194</v>
      </c>
      <c r="AR51" s="310" t="s">
        <v>372</v>
      </c>
      <c r="AS51" s="313" t="s">
        <v>194</v>
      </c>
      <c r="AT51" s="314">
        <v>2.6</v>
      </c>
      <c r="AU51" s="315"/>
      <c r="AV51" s="283"/>
      <c r="AW51" s="224"/>
      <c r="AX51" s="224"/>
      <c r="AY51" s="335"/>
      <c r="AZ51" s="224"/>
      <c r="BA51" s="224"/>
      <c r="BB51" s="224"/>
      <c r="BC51" s="224"/>
      <c r="BD51" s="224"/>
      <c r="BE51" s="224"/>
      <c r="BF51" s="321" t="s">
        <v>195</v>
      </c>
      <c r="BG51" s="322">
        <v>67400</v>
      </c>
      <c r="BH51" s="321" t="s">
        <v>194</v>
      </c>
      <c r="BI51" s="285">
        <v>670</v>
      </c>
      <c r="BJ51" s="286" t="s">
        <v>315</v>
      </c>
      <c r="BK51" s="287" t="s">
        <v>368</v>
      </c>
      <c r="BL51" s="286" t="s">
        <v>194</v>
      </c>
      <c r="BM51" s="288" t="s">
        <v>372</v>
      </c>
      <c r="BN51" s="286" t="s">
        <v>194</v>
      </c>
      <c r="BO51" s="289">
        <v>2.2999999999999998</v>
      </c>
      <c r="BP51" s="247" t="s">
        <v>194</v>
      </c>
      <c r="BQ51" s="322">
        <v>57770</v>
      </c>
      <c r="BR51" s="247" t="s">
        <v>195</v>
      </c>
      <c r="BS51" s="285">
        <v>570</v>
      </c>
      <c r="BT51" s="286" t="s">
        <v>315</v>
      </c>
      <c r="BU51" s="287" t="s">
        <v>368</v>
      </c>
      <c r="BV51" s="286" t="s">
        <v>194</v>
      </c>
      <c r="BW51" s="288" t="s">
        <v>372</v>
      </c>
      <c r="BX51" s="286" t="s">
        <v>194</v>
      </c>
      <c r="BY51" s="289">
        <v>2.2000000000000002</v>
      </c>
      <c r="BZ51" s="1030"/>
      <c r="CA51" s="1032"/>
      <c r="CB51" s="1007"/>
      <c r="CC51" s="1022"/>
      <c r="CD51" s="1004"/>
      <c r="CE51" s="1004"/>
      <c r="CF51" s="1024"/>
      <c r="CG51" s="1026"/>
      <c r="CH51" s="1024"/>
      <c r="CI51" s="1028"/>
      <c r="CJ51" s="1007"/>
      <c r="CK51" s="323">
        <v>1920</v>
      </c>
      <c r="CL51" s="1007"/>
      <c r="CM51" s="1050"/>
      <c r="CN51" s="1046"/>
      <c r="CO51" s="1051"/>
      <c r="CP51" s="1046"/>
      <c r="CQ51" s="1047"/>
      <c r="CR51" s="1046"/>
      <c r="CS51" s="1048"/>
      <c r="CT51" s="1049"/>
      <c r="CU51" s="1007"/>
      <c r="CV51" s="1014"/>
      <c r="CW51" s="1007"/>
      <c r="CX51" s="1022"/>
      <c r="CY51" s="1004"/>
      <c r="CZ51" s="1004"/>
      <c r="DA51" s="1024"/>
      <c r="DB51" s="1026"/>
      <c r="DC51" s="1024"/>
      <c r="DD51" s="1028"/>
      <c r="DE51" s="1007"/>
      <c r="DF51" s="324" t="s">
        <v>291</v>
      </c>
      <c r="DG51" s="1007"/>
      <c r="DH51" s="324" t="s">
        <v>408</v>
      </c>
      <c r="DI51" s="1007"/>
      <c r="DJ51" s="325">
        <v>52.4</v>
      </c>
      <c r="DK51" s="1007"/>
      <c r="DL51" s="324" t="s">
        <v>291</v>
      </c>
      <c r="DM51" s="1007"/>
      <c r="DN51" s="324" t="s">
        <v>408</v>
      </c>
      <c r="DO51" s="1007"/>
      <c r="DP51" s="325">
        <v>19.399999999999999</v>
      </c>
      <c r="DQ51" s="1020"/>
      <c r="DR51" s="326">
        <v>2360</v>
      </c>
      <c r="DS51" s="969"/>
      <c r="DT51" s="1053"/>
      <c r="DU51" s="298" t="s">
        <v>171</v>
      </c>
      <c r="DV51" s="298"/>
      <c r="DW51" s="203"/>
      <c r="DX51" s="969"/>
      <c r="DY51" s="1053"/>
      <c r="DZ51" s="298" t="s">
        <v>171</v>
      </c>
      <c r="EA51" s="298"/>
      <c r="EB51" s="334"/>
      <c r="EC51" s="1019"/>
      <c r="ED51" s="1015"/>
      <c r="EE51" s="327" t="s">
        <v>307</v>
      </c>
      <c r="EF51" s="1007"/>
      <c r="EG51" s="1017"/>
      <c r="EH51" s="1024"/>
      <c r="EI51" s="1034"/>
      <c r="EJ51" s="1003"/>
      <c r="EK51" s="1004"/>
      <c r="EL51" s="1003"/>
      <c r="EM51" s="1026"/>
      <c r="EN51" s="1003"/>
      <c r="EO51" s="1036"/>
      <c r="EP51" s="1038"/>
      <c r="EQ51" s="1007"/>
      <c r="ER51" s="1017">
        <v>10</v>
      </c>
      <c r="ES51" s="1024"/>
      <c r="ET51" s="1034"/>
      <c r="EU51" s="1003"/>
      <c r="EV51" s="1004"/>
      <c r="EW51" s="1003"/>
      <c r="EX51" s="1026"/>
      <c r="EY51" s="1003"/>
      <c r="EZ51" s="1036"/>
      <c r="FA51" s="1040"/>
      <c r="FB51" s="1042"/>
      <c r="FC51" s="1007"/>
      <c r="FD51" s="328">
        <v>10</v>
      </c>
      <c r="FE51" s="208"/>
      <c r="FF51" s="1044"/>
    </row>
    <row r="52" spans="1:162" s="266" customFormat="1" ht="38.450000000000003" customHeight="1">
      <c r="A52" s="74" t="s">
        <v>488</v>
      </c>
      <c r="B52" s="969"/>
      <c r="C52" s="968" t="s">
        <v>305</v>
      </c>
      <c r="D52" s="1011" t="s">
        <v>284</v>
      </c>
      <c r="E52" s="265" t="s">
        <v>31</v>
      </c>
      <c r="F52" s="329"/>
      <c r="G52" s="267">
        <v>26640</v>
      </c>
      <c r="H52" s="268">
        <v>36270</v>
      </c>
      <c r="I52" s="235" t="s">
        <v>194</v>
      </c>
      <c r="J52" s="269">
        <v>240</v>
      </c>
      <c r="K52" s="270">
        <v>340</v>
      </c>
      <c r="L52" s="271" t="s">
        <v>315</v>
      </c>
      <c r="M52" s="272" t="s">
        <v>368</v>
      </c>
      <c r="N52" s="273" t="s">
        <v>194</v>
      </c>
      <c r="O52" s="274" t="s">
        <v>369</v>
      </c>
      <c r="P52" s="273" t="s">
        <v>194</v>
      </c>
      <c r="Q52" s="275">
        <v>2.2000000000000002</v>
      </c>
      <c r="R52" s="276">
        <v>2.2000000000000002</v>
      </c>
      <c r="S52" s="1007" t="s">
        <v>194</v>
      </c>
      <c r="T52" s="1013">
        <v>260</v>
      </c>
      <c r="U52" s="1007" t="s">
        <v>194</v>
      </c>
      <c r="V52" s="1000">
        <v>2</v>
      </c>
      <c r="W52" s="1002" t="s">
        <v>370</v>
      </c>
      <c r="X52" s="987" t="s">
        <v>368</v>
      </c>
      <c r="Y52" s="987" t="s">
        <v>194</v>
      </c>
      <c r="Z52" s="1005" t="s">
        <v>371</v>
      </c>
      <c r="AA52" s="341"/>
      <c r="AB52" s="341"/>
      <c r="AC52" s="341"/>
      <c r="AD52" s="341"/>
      <c r="AE52" s="341"/>
      <c r="AF52" s="341"/>
      <c r="AG52" s="341"/>
      <c r="AH52" s="341"/>
      <c r="AI52" s="341"/>
      <c r="AJ52" s="341"/>
      <c r="AK52" s="235" t="s">
        <v>194</v>
      </c>
      <c r="AL52" s="277">
        <v>9630</v>
      </c>
      <c r="AM52" s="1007" t="s">
        <v>194</v>
      </c>
      <c r="AN52" s="278">
        <v>90</v>
      </c>
      <c r="AO52" s="279" t="s">
        <v>370</v>
      </c>
      <c r="AP52" s="272" t="s">
        <v>368</v>
      </c>
      <c r="AQ52" s="280" t="s">
        <v>194</v>
      </c>
      <c r="AR52" s="274" t="s">
        <v>372</v>
      </c>
      <c r="AS52" s="280" t="s">
        <v>194</v>
      </c>
      <c r="AT52" s="281">
        <v>2.6</v>
      </c>
      <c r="AU52" s="282" t="s">
        <v>373</v>
      </c>
      <c r="AV52" s="283" t="s">
        <v>194</v>
      </c>
      <c r="AW52" s="284">
        <v>3850</v>
      </c>
      <c r="AX52" s="221" t="s">
        <v>195</v>
      </c>
      <c r="AY52" s="285">
        <v>30</v>
      </c>
      <c r="AZ52" s="286" t="s">
        <v>315</v>
      </c>
      <c r="BA52" s="287" t="s">
        <v>368</v>
      </c>
      <c r="BB52" s="286" t="s">
        <v>194</v>
      </c>
      <c r="BC52" s="288" t="s">
        <v>372</v>
      </c>
      <c r="BD52" s="286" t="s">
        <v>194</v>
      </c>
      <c r="BE52" s="289">
        <v>3.9</v>
      </c>
      <c r="BF52" s="283"/>
      <c r="BG52" s="290"/>
      <c r="BH52" s="321"/>
      <c r="BI52" s="330"/>
      <c r="BJ52" s="330"/>
      <c r="BK52" s="330"/>
      <c r="BL52" s="330"/>
      <c r="BM52" s="330"/>
      <c r="BN52" s="330"/>
      <c r="BO52" s="330"/>
      <c r="BP52" s="321"/>
      <c r="BQ52" s="290" t="s">
        <v>285</v>
      </c>
      <c r="BR52" s="321"/>
      <c r="BS52" s="331"/>
      <c r="BT52" s="330"/>
      <c r="BU52" s="330"/>
      <c r="BV52" s="330"/>
      <c r="BW52" s="330"/>
      <c r="BX52" s="330"/>
      <c r="BY52" s="330"/>
      <c r="BZ52" s="1029" t="s">
        <v>194</v>
      </c>
      <c r="CA52" s="1031">
        <v>270</v>
      </c>
      <c r="CB52" s="1007" t="s">
        <v>194</v>
      </c>
      <c r="CC52" s="1021">
        <v>2</v>
      </c>
      <c r="CD52" s="987" t="s">
        <v>315</v>
      </c>
      <c r="CE52" s="987" t="s">
        <v>368</v>
      </c>
      <c r="CF52" s="1023" t="s">
        <v>194</v>
      </c>
      <c r="CG52" s="1025" t="s">
        <v>372</v>
      </c>
      <c r="CH52" s="1023" t="s">
        <v>194</v>
      </c>
      <c r="CI52" s="1027">
        <v>12.4</v>
      </c>
      <c r="CJ52" s="1007"/>
      <c r="CK52" s="332" t="s">
        <v>259</v>
      </c>
      <c r="CL52" s="1007" t="s">
        <v>195</v>
      </c>
      <c r="CM52" s="1050">
        <v>10</v>
      </c>
      <c r="CN52" s="1046" t="s">
        <v>315</v>
      </c>
      <c r="CO52" s="1051" t="s">
        <v>368</v>
      </c>
      <c r="CP52" s="1046" t="s">
        <v>194</v>
      </c>
      <c r="CQ52" s="1047" t="s">
        <v>372</v>
      </c>
      <c r="CR52" s="1046" t="s">
        <v>194</v>
      </c>
      <c r="CS52" s="1048">
        <v>3.9</v>
      </c>
      <c r="CT52" s="1049" t="s">
        <v>375</v>
      </c>
      <c r="CU52" s="1007" t="s">
        <v>195</v>
      </c>
      <c r="CV52" s="1013">
        <v>520</v>
      </c>
      <c r="CW52" s="1007" t="s">
        <v>194</v>
      </c>
      <c r="CX52" s="1021">
        <v>5</v>
      </c>
      <c r="CY52" s="987" t="s">
        <v>315</v>
      </c>
      <c r="CZ52" s="987" t="s">
        <v>368</v>
      </c>
      <c r="DA52" s="1023" t="s">
        <v>194</v>
      </c>
      <c r="DB52" s="1025" t="s">
        <v>372</v>
      </c>
      <c r="DC52" s="1023" t="s">
        <v>194</v>
      </c>
      <c r="DD52" s="1027">
        <v>9.1999999999999993</v>
      </c>
      <c r="DE52" s="1007" t="s">
        <v>195</v>
      </c>
      <c r="DF52" s="293">
        <v>190</v>
      </c>
      <c r="DG52" s="1007" t="s">
        <v>194</v>
      </c>
      <c r="DH52" s="293">
        <v>1</v>
      </c>
      <c r="DI52" s="1007" t="s">
        <v>195</v>
      </c>
      <c r="DJ52" s="294">
        <v>1</v>
      </c>
      <c r="DK52" s="1007" t="s">
        <v>194</v>
      </c>
      <c r="DL52" s="293">
        <v>30</v>
      </c>
      <c r="DM52" s="1007" t="s">
        <v>194</v>
      </c>
      <c r="DN52" s="293">
        <v>1</v>
      </c>
      <c r="DO52" s="1007" t="s">
        <v>195</v>
      </c>
      <c r="DP52" s="294">
        <v>1</v>
      </c>
      <c r="DQ52" s="1020"/>
      <c r="DR52" s="339" t="s">
        <v>259</v>
      </c>
      <c r="DS52" s="969"/>
      <c r="DT52" s="1052" t="s">
        <v>386</v>
      </c>
      <c r="DU52" s="298" t="s">
        <v>170</v>
      </c>
      <c r="DV52" s="298"/>
      <c r="DW52" s="203"/>
      <c r="DX52" s="969"/>
      <c r="DY52" s="1052" t="s">
        <v>386</v>
      </c>
      <c r="DZ52" s="298" t="s">
        <v>170</v>
      </c>
      <c r="EA52" s="298"/>
      <c r="EB52" s="334"/>
      <c r="EC52" s="1018"/>
      <c r="ED52" s="1015" t="s">
        <v>197</v>
      </c>
      <c r="EE52" s="296">
        <v>245</v>
      </c>
      <c r="EF52" s="1007" t="s">
        <v>199</v>
      </c>
      <c r="EG52" s="1016">
        <v>350</v>
      </c>
      <c r="EH52" s="1023" t="s">
        <v>194</v>
      </c>
      <c r="EI52" s="1033">
        <v>4</v>
      </c>
      <c r="EJ52" s="1002" t="s">
        <v>315</v>
      </c>
      <c r="EK52" s="987" t="s">
        <v>368</v>
      </c>
      <c r="EL52" s="1002" t="s">
        <v>194</v>
      </c>
      <c r="EM52" s="1025" t="s">
        <v>372</v>
      </c>
      <c r="EN52" s="1002" t="s">
        <v>194</v>
      </c>
      <c r="EO52" s="1035">
        <v>7.1</v>
      </c>
      <c r="EP52" s="1037" t="s">
        <v>373</v>
      </c>
      <c r="EQ52" s="1007" t="s">
        <v>199</v>
      </c>
      <c r="ER52" s="1016">
        <v>1750</v>
      </c>
      <c r="ES52" s="1023" t="s">
        <v>194</v>
      </c>
      <c r="ET52" s="1033">
        <v>10</v>
      </c>
      <c r="EU52" s="1002" t="s">
        <v>315</v>
      </c>
      <c r="EV52" s="987" t="s">
        <v>368</v>
      </c>
      <c r="EW52" s="1002" t="s">
        <v>194</v>
      </c>
      <c r="EX52" s="1025" t="s">
        <v>372</v>
      </c>
      <c r="EY52" s="1002" t="s">
        <v>194</v>
      </c>
      <c r="EZ52" s="1035">
        <v>4.2</v>
      </c>
      <c r="FA52" s="1039" t="s">
        <v>373</v>
      </c>
      <c r="FB52" s="1041" t="s">
        <v>377</v>
      </c>
      <c r="FC52" s="1007" t="s">
        <v>199</v>
      </c>
      <c r="FD52" s="297">
        <v>1370</v>
      </c>
      <c r="FE52" s="208"/>
      <c r="FF52" s="1044"/>
    </row>
    <row r="53" spans="1:162" s="266" customFormat="1" ht="38.450000000000003" customHeight="1">
      <c r="A53" s="74" t="s">
        <v>489</v>
      </c>
      <c r="B53" s="1008"/>
      <c r="C53" s="1008"/>
      <c r="D53" s="1062"/>
      <c r="E53" s="299" t="s">
        <v>11</v>
      </c>
      <c r="F53" s="329"/>
      <c r="G53" s="300">
        <v>36270</v>
      </c>
      <c r="H53" s="301"/>
      <c r="I53" s="235" t="s">
        <v>194</v>
      </c>
      <c r="J53" s="302">
        <v>340</v>
      </c>
      <c r="K53" s="303"/>
      <c r="L53" s="304" t="s">
        <v>315</v>
      </c>
      <c r="M53" s="305" t="s">
        <v>368</v>
      </c>
      <c r="N53" s="306" t="s">
        <v>194</v>
      </c>
      <c r="O53" s="310" t="s">
        <v>372</v>
      </c>
      <c r="P53" s="306" t="s">
        <v>194</v>
      </c>
      <c r="Q53" s="308">
        <v>2.2000000000000002</v>
      </c>
      <c r="R53" s="309"/>
      <c r="S53" s="1007"/>
      <c r="T53" s="1014"/>
      <c r="U53" s="1007"/>
      <c r="V53" s="1001"/>
      <c r="W53" s="1003"/>
      <c r="X53" s="1004"/>
      <c r="Y53" s="1004"/>
      <c r="Z53" s="1006"/>
      <c r="AA53" s="341"/>
      <c r="AB53" s="341"/>
      <c r="AC53" s="341"/>
      <c r="AD53" s="341"/>
      <c r="AE53" s="341"/>
      <c r="AF53" s="341"/>
      <c r="AG53" s="341"/>
      <c r="AH53" s="341"/>
      <c r="AI53" s="341"/>
      <c r="AJ53" s="341"/>
      <c r="AK53" s="235" t="s">
        <v>194</v>
      </c>
      <c r="AL53" s="302">
        <v>9630</v>
      </c>
      <c r="AM53" s="1007"/>
      <c r="AN53" s="311">
        <v>90</v>
      </c>
      <c r="AO53" s="312" t="s">
        <v>315</v>
      </c>
      <c r="AP53" s="305" t="s">
        <v>368</v>
      </c>
      <c r="AQ53" s="313" t="s">
        <v>194</v>
      </c>
      <c r="AR53" s="310" t="s">
        <v>372</v>
      </c>
      <c r="AS53" s="313" t="s">
        <v>194</v>
      </c>
      <c r="AT53" s="314">
        <v>2.6</v>
      </c>
      <c r="AU53" s="315"/>
      <c r="AV53" s="341"/>
      <c r="AW53" s="341"/>
      <c r="AX53" s="341"/>
      <c r="AY53" s="341"/>
      <c r="AZ53" s="341"/>
      <c r="BA53" s="341"/>
      <c r="BB53" s="341"/>
      <c r="BC53" s="341"/>
      <c r="BD53" s="341"/>
      <c r="BE53" s="341"/>
      <c r="BF53" s="321" t="s">
        <v>195</v>
      </c>
      <c r="BG53" s="322">
        <v>67400</v>
      </c>
      <c r="BH53" s="321" t="s">
        <v>194</v>
      </c>
      <c r="BI53" s="285">
        <v>670</v>
      </c>
      <c r="BJ53" s="286" t="s">
        <v>315</v>
      </c>
      <c r="BK53" s="287" t="s">
        <v>368</v>
      </c>
      <c r="BL53" s="286" t="s">
        <v>194</v>
      </c>
      <c r="BM53" s="288" t="s">
        <v>372</v>
      </c>
      <c r="BN53" s="286" t="s">
        <v>194</v>
      </c>
      <c r="BO53" s="289">
        <v>2.2999999999999998</v>
      </c>
      <c r="BP53" s="247" t="s">
        <v>194</v>
      </c>
      <c r="BQ53" s="322">
        <v>57770</v>
      </c>
      <c r="BR53" s="247" t="s">
        <v>195</v>
      </c>
      <c r="BS53" s="285">
        <v>570</v>
      </c>
      <c r="BT53" s="286" t="s">
        <v>315</v>
      </c>
      <c r="BU53" s="287" t="s">
        <v>368</v>
      </c>
      <c r="BV53" s="286" t="s">
        <v>194</v>
      </c>
      <c r="BW53" s="288" t="s">
        <v>372</v>
      </c>
      <c r="BX53" s="286" t="s">
        <v>194</v>
      </c>
      <c r="BY53" s="289">
        <v>2.2000000000000002</v>
      </c>
      <c r="BZ53" s="1030"/>
      <c r="CA53" s="1032"/>
      <c r="CB53" s="1007"/>
      <c r="CC53" s="1022"/>
      <c r="CD53" s="1004"/>
      <c r="CE53" s="1004"/>
      <c r="CF53" s="1024"/>
      <c r="CG53" s="1026"/>
      <c r="CH53" s="1024"/>
      <c r="CI53" s="1028"/>
      <c r="CJ53" s="1007"/>
      <c r="CK53" s="342">
        <v>1750</v>
      </c>
      <c r="CL53" s="1007"/>
      <c r="CM53" s="1022"/>
      <c r="CN53" s="1024"/>
      <c r="CO53" s="1004"/>
      <c r="CP53" s="1024"/>
      <c r="CQ53" s="1026"/>
      <c r="CR53" s="1024"/>
      <c r="CS53" s="1036"/>
      <c r="CT53" s="1042"/>
      <c r="CU53" s="1007"/>
      <c r="CV53" s="1014"/>
      <c r="CW53" s="1007"/>
      <c r="CX53" s="1022"/>
      <c r="CY53" s="1004"/>
      <c r="CZ53" s="1004"/>
      <c r="DA53" s="1024"/>
      <c r="DB53" s="1026"/>
      <c r="DC53" s="1024"/>
      <c r="DD53" s="1028"/>
      <c r="DE53" s="1007"/>
      <c r="DF53" s="324" t="s">
        <v>291</v>
      </c>
      <c r="DG53" s="1007"/>
      <c r="DH53" s="324" t="s">
        <v>408</v>
      </c>
      <c r="DI53" s="1007"/>
      <c r="DJ53" s="325">
        <v>95.3</v>
      </c>
      <c r="DK53" s="1007"/>
      <c r="DL53" s="324" t="s">
        <v>291</v>
      </c>
      <c r="DM53" s="1007"/>
      <c r="DN53" s="324" t="s">
        <v>408</v>
      </c>
      <c r="DO53" s="1007"/>
      <c r="DP53" s="325">
        <v>17.7</v>
      </c>
      <c r="DQ53" s="1020"/>
      <c r="DR53" s="343">
        <v>2150</v>
      </c>
      <c r="DS53" s="969"/>
      <c r="DT53" s="1053"/>
      <c r="DU53" s="298" t="s">
        <v>171</v>
      </c>
      <c r="DV53" s="298"/>
      <c r="DW53" s="203"/>
      <c r="DX53" s="969"/>
      <c r="DY53" s="1053"/>
      <c r="DZ53" s="298" t="s">
        <v>171</v>
      </c>
      <c r="EA53" s="298"/>
      <c r="EB53" s="334"/>
      <c r="EC53" s="1019"/>
      <c r="ED53" s="1015"/>
      <c r="EE53" s="327" t="s">
        <v>307</v>
      </c>
      <c r="EF53" s="1007"/>
      <c r="EG53" s="1017"/>
      <c r="EH53" s="1024"/>
      <c r="EI53" s="1034"/>
      <c r="EJ53" s="1003"/>
      <c r="EK53" s="1004"/>
      <c r="EL53" s="1003"/>
      <c r="EM53" s="1026"/>
      <c r="EN53" s="1003"/>
      <c r="EO53" s="1036"/>
      <c r="EP53" s="1038"/>
      <c r="EQ53" s="1007"/>
      <c r="ER53" s="1017">
        <v>10</v>
      </c>
      <c r="ES53" s="1024"/>
      <c r="ET53" s="1034"/>
      <c r="EU53" s="1003"/>
      <c r="EV53" s="1004"/>
      <c r="EW53" s="1003"/>
      <c r="EX53" s="1026"/>
      <c r="EY53" s="1003"/>
      <c r="EZ53" s="1036"/>
      <c r="FA53" s="1040"/>
      <c r="FB53" s="1042"/>
      <c r="FC53" s="1007"/>
      <c r="FD53" s="328">
        <v>10</v>
      </c>
      <c r="FE53" s="208"/>
      <c r="FF53" s="1045"/>
    </row>
    <row r="54" spans="1:162">
      <c r="CY54" s="200"/>
      <c r="CZ54" s="200"/>
      <c r="DA54" s="200"/>
      <c r="DB54" s="200"/>
      <c r="DC54" s="200"/>
      <c r="DD54" s="200"/>
      <c r="EH54" s="80"/>
      <c r="EI54" s="350"/>
      <c r="EJ54" s="351"/>
      <c r="EK54" s="80"/>
      <c r="EL54" s="351"/>
      <c r="EM54" s="80"/>
      <c r="EN54" s="351"/>
      <c r="EO54" s="80"/>
      <c r="EP54" s="80"/>
      <c r="EQ54" s="80"/>
      <c r="ES54" s="80"/>
      <c r="ET54" s="350"/>
      <c r="EU54" s="351"/>
      <c r="EV54" s="80"/>
      <c r="EW54" s="351"/>
      <c r="EX54" s="80"/>
      <c r="EY54" s="351"/>
      <c r="EZ54" s="80"/>
      <c r="FA54" s="80"/>
      <c r="FB54" s="80"/>
    </row>
    <row r="55" spans="1:162">
      <c r="CY55" s="200"/>
      <c r="CZ55" s="200"/>
      <c r="DA55" s="200"/>
      <c r="DB55" s="200"/>
      <c r="DC55" s="200"/>
      <c r="DD55" s="200"/>
      <c r="EH55" s="80"/>
      <c r="EI55" s="350"/>
      <c r="EJ55" s="351"/>
      <c r="EK55" s="80"/>
      <c r="EL55" s="351"/>
      <c r="EM55" s="80"/>
      <c r="EN55" s="351"/>
      <c r="EO55" s="80"/>
      <c r="EP55" s="80"/>
      <c r="EQ55" s="80"/>
      <c r="ES55" s="80"/>
      <c r="ET55" s="350"/>
      <c r="EU55" s="351"/>
      <c r="EV55" s="80"/>
      <c r="EW55" s="351"/>
      <c r="EX55" s="80"/>
      <c r="EY55" s="351"/>
      <c r="EZ55" s="80"/>
      <c r="FA55" s="80"/>
      <c r="FB55" s="80"/>
    </row>
    <row r="56" spans="1:162">
      <c r="CY56" s="200"/>
      <c r="CZ56" s="200"/>
      <c r="DA56" s="200"/>
      <c r="DB56" s="200"/>
      <c r="DC56" s="200"/>
      <c r="DD56" s="200"/>
      <c r="EH56" s="80"/>
      <c r="EI56" s="350"/>
      <c r="EJ56" s="351"/>
      <c r="EK56" s="80"/>
      <c r="EL56" s="351"/>
      <c r="EM56" s="80"/>
      <c r="EN56" s="351"/>
      <c r="EO56" s="80"/>
      <c r="EP56" s="80"/>
      <c r="EQ56" s="80"/>
      <c r="ES56" s="80"/>
      <c r="ET56" s="350"/>
      <c r="EU56" s="351"/>
      <c r="EV56" s="80"/>
      <c r="EW56" s="351"/>
      <c r="EX56" s="80"/>
      <c r="EY56" s="351"/>
      <c r="EZ56" s="80"/>
      <c r="FA56" s="80"/>
      <c r="FB56" s="80"/>
    </row>
    <row r="57" spans="1:162">
      <c r="CY57" s="200"/>
      <c r="CZ57" s="200"/>
      <c r="DA57" s="200"/>
      <c r="DB57" s="200"/>
      <c r="DC57" s="200"/>
      <c r="DD57" s="200"/>
      <c r="EH57" s="80"/>
      <c r="EI57" s="350"/>
      <c r="EJ57" s="351"/>
      <c r="EK57" s="80"/>
      <c r="EL57" s="351"/>
      <c r="EM57" s="80"/>
      <c r="EN57" s="351"/>
      <c r="EO57" s="80"/>
      <c r="EP57" s="80"/>
      <c r="EQ57" s="80"/>
      <c r="ES57" s="80"/>
      <c r="ET57" s="350"/>
      <c r="EU57" s="351"/>
      <c r="EV57" s="80"/>
      <c r="EW57" s="351"/>
      <c r="EX57" s="80"/>
      <c r="EY57" s="351"/>
      <c r="EZ57" s="80"/>
      <c r="FA57" s="80"/>
      <c r="FB57" s="80"/>
    </row>
    <row r="58" spans="1:162">
      <c r="CY58" s="200"/>
      <c r="CZ58" s="200"/>
      <c r="DA58" s="200"/>
      <c r="DB58" s="200"/>
      <c r="DC58" s="200"/>
      <c r="DD58" s="200"/>
      <c r="EH58" s="80"/>
      <c r="EI58" s="350"/>
      <c r="EJ58" s="351"/>
      <c r="EK58" s="80"/>
      <c r="EL58" s="351"/>
      <c r="EM58" s="80"/>
      <c r="EN58" s="351"/>
      <c r="EO58" s="80"/>
      <c r="EP58" s="80"/>
      <c r="EQ58" s="80"/>
      <c r="ES58" s="80"/>
      <c r="ET58" s="350"/>
      <c r="EU58" s="351"/>
      <c r="EV58" s="80"/>
      <c r="EW58" s="351"/>
      <c r="EX58" s="80"/>
      <c r="EY58" s="351"/>
      <c r="EZ58" s="80"/>
      <c r="FA58" s="80"/>
      <c r="FB58" s="80"/>
    </row>
    <row r="59" spans="1:162">
      <c r="CY59" s="200"/>
      <c r="CZ59" s="200"/>
      <c r="DA59" s="200"/>
      <c r="DB59" s="200"/>
      <c r="DC59" s="200"/>
      <c r="DD59" s="200"/>
      <c r="EH59" s="80"/>
      <c r="EI59" s="350"/>
      <c r="EJ59" s="351"/>
      <c r="EK59" s="80"/>
      <c r="EL59" s="351"/>
      <c r="EM59" s="80"/>
      <c r="EN59" s="351"/>
      <c r="EO59" s="80"/>
      <c r="EP59" s="80"/>
      <c r="EQ59" s="80"/>
      <c r="ES59" s="80"/>
      <c r="ET59" s="350"/>
      <c r="EU59" s="351"/>
      <c r="EV59" s="80"/>
      <c r="EW59" s="351"/>
      <c r="EX59" s="80"/>
      <c r="EY59" s="351"/>
      <c r="EZ59" s="80"/>
      <c r="FA59" s="80"/>
      <c r="FB59" s="80"/>
    </row>
    <row r="60" spans="1:162">
      <c r="CY60" s="200"/>
      <c r="CZ60" s="200"/>
      <c r="DA60" s="200"/>
      <c r="DB60" s="200"/>
      <c r="DC60" s="200"/>
      <c r="DD60" s="200"/>
      <c r="EH60" s="80"/>
      <c r="EI60" s="350"/>
      <c r="EJ60" s="351"/>
      <c r="EK60" s="80"/>
      <c r="EL60" s="351"/>
      <c r="EM60" s="80"/>
      <c r="EN60" s="351"/>
      <c r="EO60" s="80"/>
      <c r="EP60" s="80"/>
      <c r="EQ60" s="80"/>
      <c r="ES60" s="80"/>
      <c r="ET60" s="350"/>
      <c r="EU60" s="351"/>
      <c r="EV60" s="80"/>
      <c r="EW60" s="351"/>
      <c r="EX60" s="80"/>
      <c r="EY60" s="351"/>
      <c r="EZ60" s="80"/>
      <c r="FA60" s="80"/>
      <c r="FB60" s="80"/>
    </row>
    <row r="61" spans="1:162">
      <c r="CY61" s="200"/>
      <c r="CZ61" s="200"/>
      <c r="DA61" s="200"/>
      <c r="DB61" s="200"/>
      <c r="DC61" s="200"/>
      <c r="DD61" s="200"/>
      <c r="EH61" s="80"/>
      <c r="EI61" s="350"/>
      <c r="EJ61" s="351"/>
      <c r="EK61" s="80"/>
      <c r="EL61" s="351"/>
      <c r="EM61" s="80"/>
      <c r="EN61" s="351"/>
      <c r="EO61" s="80"/>
      <c r="EP61" s="80"/>
      <c r="EQ61" s="80"/>
      <c r="ES61" s="80"/>
      <c r="ET61" s="350"/>
      <c r="EU61" s="351"/>
      <c r="EV61" s="80"/>
      <c r="EW61" s="351"/>
      <c r="EX61" s="80"/>
      <c r="EY61" s="351"/>
      <c r="EZ61" s="80"/>
      <c r="FA61" s="80"/>
      <c r="FB61" s="80"/>
    </row>
    <row r="62" spans="1:162">
      <c r="CY62" s="200"/>
      <c r="CZ62" s="200"/>
      <c r="DA62" s="200"/>
      <c r="DB62" s="200"/>
      <c r="DC62" s="200"/>
      <c r="DD62" s="200"/>
      <c r="EH62" s="80"/>
      <c r="EI62" s="350"/>
      <c r="EJ62" s="351"/>
      <c r="EK62" s="80"/>
      <c r="EL62" s="351"/>
      <c r="EM62" s="80"/>
      <c r="EN62" s="351"/>
      <c r="EO62" s="80"/>
      <c r="EP62" s="80"/>
      <c r="EQ62" s="80"/>
      <c r="ES62" s="80"/>
      <c r="ET62" s="350"/>
      <c r="EU62" s="351"/>
      <c r="EV62" s="80"/>
      <c r="EW62" s="351"/>
      <c r="EX62" s="80"/>
      <c r="EY62" s="351"/>
      <c r="EZ62" s="80"/>
      <c r="FA62" s="80"/>
      <c r="FB62" s="80"/>
    </row>
    <row r="63" spans="1:162" s="65" customFormat="1">
      <c r="A63" s="435"/>
      <c r="B63" s="255"/>
      <c r="C63" s="255"/>
      <c r="D63" s="255"/>
      <c r="E63" s="255"/>
      <c r="F63" s="255"/>
      <c r="H63" s="66"/>
      <c r="I63" s="78"/>
      <c r="K63" s="66"/>
      <c r="L63" s="344"/>
      <c r="M63" s="66"/>
      <c r="N63" s="344"/>
      <c r="O63" s="66"/>
      <c r="P63" s="344"/>
      <c r="Q63" s="78"/>
      <c r="R63" s="78"/>
      <c r="S63" s="78"/>
      <c r="T63" s="263"/>
      <c r="U63" s="78"/>
      <c r="V63" s="258"/>
      <c r="W63" s="258"/>
      <c r="X63" s="258"/>
      <c r="Y63" s="258"/>
      <c r="Z63" s="258"/>
      <c r="AA63" s="78"/>
      <c r="AB63" s="263"/>
      <c r="AC63" s="78"/>
      <c r="AD63" s="200"/>
      <c r="AE63" s="345"/>
      <c r="AF63" s="140"/>
      <c r="AG63" s="345"/>
      <c r="AH63" s="140"/>
      <c r="AI63" s="345"/>
      <c r="AK63" s="78"/>
      <c r="AN63" s="67"/>
      <c r="AO63" s="67"/>
      <c r="AP63" s="67"/>
      <c r="AQ63" s="67"/>
      <c r="AR63" s="262"/>
      <c r="AS63" s="67"/>
      <c r="AT63" s="67"/>
      <c r="AU63" s="67"/>
      <c r="AV63" s="78"/>
      <c r="AY63" s="140"/>
      <c r="AZ63" s="140"/>
      <c r="BA63" s="140"/>
      <c r="BB63" s="140"/>
      <c r="BC63" s="140"/>
      <c r="BD63" s="140"/>
      <c r="BE63" s="140"/>
      <c r="BF63" s="78"/>
      <c r="BG63" s="263"/>
      <c r="BH63" s="78"/>
      <c r="BI63" s="258"/>
      <c r="BJ63" s="258"/>
      <c r="BK63" s="258"/>
      <c r="BL63" s="258"/>
      <c r="BM63" s="258"/>
      <c r="BN63" s="258"/>
      <c r="BO63" s="258"/>
      <c r="BP63" s="78"/>
      <c r="BQ63" s="263"/>
      <c r="BR63" s="78"/>
      <c r="BS63" s="258"/>
      <c r="BT63" s="258"/>
      <c r="BU63" s="258"/>
      <c r="BV63" s="258"/>
      <c r="BW63" s="258"/>
      <c r="BX63" s="258"/>
      <c r="BY63" s="258"/>
      <c r="BZ63" s="78"/>
      <c r="CA63" s="263"/>
      <c r="CB63" s="78"/>
      <c r="CJ63" s="78"/>
      <c r="CK63" s="263"/>
      <c r="CL63" s="78"/>
      <c r="CU63" s="78"/>
      <c r="CV63" s="263"/>
      <c r="CW63" s="78"/>
      <c r="CY63" s="200"/>
      <c r="CZ63" s="200"/>
      <c r="DA63" s="200"/>
      <c r="DB63" s="200"/>
      <c r="DC63" s="200"/>
      <c r="DD63" s="200"/>
      <c r="DF63" s="346"/>
      <c r="DG63" s="66"/>
      <c r="DH63" s="347"/>
      <c r="DI63" s="200"/>
      <c r="DJ63" s="200"/>
      <c r="DK63" s="348"/>
      <c r="DL63" s="346"/>
      <c r="DM63" s="66"/>
      <c r="DN63" s="347"/>
      <c r="DO63" s="200"/>
      <c r="DP63" s="200"/>
      <c r="DR63" s="263"/>
      <c r="DS63" s="263"/>
      <c r="DT63" s="263"/>
      <c r="DU63" s="263"/>
      <c r="DV63" s="263"/>
      <c r="DW63" s="263"/>
      <c r="DX63" s="263"/>
      <c r="DY63" s="263"/>
      <c r="DZ63" s="263"/>
      <c r="EA63" s="263"/>
      <c r="EC63" s="263"/>
      <c r="ED63" s="349"/>
      <c r="EE63" s="263"/>
      <c r="EH63" s="80"/>
      <c r="EI63" s="350"/>
      <c r="EJ63" s="351"/>
      <c r="EK63" s="80"/>
      <c r="EL63" s="351"/>
      <c r="EM63" s="80"/>
      <c r="EN63" s="351"/>
      <c r="EO63" s="80"/>
      <c r="EP63" s="80"/>
      <c r="EQ63" s="80"/>
      <c r="ES63" s="80"/>
      <c r="ET63" s="350"/>
      <c r="EU63" s="351"/>
      <c r="EV63" s="80"/>
      <c r="EW63" s="351"/>
      <c r="EX63" s="80"/>
      <c r="EY63" s="351"/>
      <c r="EZ63" s="80"/>
      <c r="FA63" s="80"/>
      <c r="FB63" s="80"/>
      <c r="FE63" s="78"/>
      <c r="FF63" s="78"/>
    </row>
    <row r="64" spans="1:162" s="65" customFormat="1">
      <c r="A64" s="435"/>
      <c r="B64" s="255"/>
      <c r="C64" s="255"/>
      <c r="D64" s="255"/>
      <c r="E64" s="255"/>
      <c r="F64" s="255"/>
      <c r="H64" s="66"/>
      <c r="I64" s="78"/>
      <c r="K64" s="66"/>
      <c r="L64" s="344"/>
      <c r="M64" s="66"/>
      <c r="N64" s="344"/>
      <c r="O64" s="66"/>
      <c r="P64" s="344"/>
      <c r="Q64" s="78"/>
      <c r="R64" s="78"/>
      <c r="S64" s="78"/>
      <c r="T64" s="263"/>
      <c r="U64" s="78"/>
      <c r="V64" s="258"/>
      <c r="W64" s="258"/>
      <c r="X64" s="258"/>
      <c r="Y64" s="258"/>
      <c r="Z64" s="258"/>
      <c r="AA64" s="78"/>
      <c r="AB64" s="263"/>
      <c r="AC64" s="78"/>
      <c r="AD64" s="200"/>
      <c r="AE64" s="345"/>
      <c r="AF64" s="140"/>
      <c r="AG64" s="345"/>
      <c r="AH64" s="140"/>
      <c r="AI64" s="345"/>
      <c r="AK64" s="78"/>
      <c r="AN64" s="67"/>
      <c r="AO64" s="67"/>
      <c r="AP64" s="67"/>
      <c r="AQ64" s="67"/>
      <c r="AR64" s="262"/>
      <c r="AS64" s="67"/>
      <c r="AT64" s="67"/>
      <c r="AU64" s="67"/>
      <c r="AV64" s="78"/>
      <c r="AY64" s="140"/>
      <c r="AZ64" s="140"/>
      <c r="BA64" s="140"/>
      <c r="BB64" s="140"/>
      <c r="BC64" s="140"/>
      <c r="BD64" s="140"/>
      <c r="BE64" s="140"/>
      <c r="BF64" s="78"/>
      <c r="BG64" s="263"/>
      <c r="BH64" s="78"/>
      <c r="BI64" s="258"/>
      <c r="BJ64" s="258"/>
      <c r="BK64" s="258"/>
      <c r="BL64" s="258"/>
      <c r="BM64" s="258"/>
      <c r="BN64" s="258"/>
      <c r="BO64" s="258"/>
      <c r="BP64" s="78"/>
      <c r="BQ64" s="263"/>
      <c r="BR64" s="78"/>
      <c r="BS64" s="258"/>
      <c r="BT64" s="258"/>
      <c r="BU64" s="258"/>
      <c r="BV64" s="258"/>
      <c r="BW64" s="258"/>
      <c r="BX64" s="258"/>
      <c r="BY64" s="258"/>
      <c r="BZ64" s="78"/>
      <c r="CA64" s="263"/>
      <c r="CB64" s="78"/>
      <c r="CJ64" s="78"/>
      <c r="CK64" s="263"/>
      <c r="CL64" s="78"/>
      <c r="CU64" s="78"/>
      <c r="CV64" s="263"/>
      <c r="CW64" s="78"/>
      <c r="CY64" s="200"/>
      <c r="CZ64" s="200"/>
      <c r="DA64" s="200"/>
      <c r="DB64" s="200"/>
      <c r="DC64" s="200"/>
      <c r="DD64" s="200"/>
      <c r="DF64" s="346"/>
      <c r="DG64" s="66"/>
      <c r="DH64" s="347"/>
      <c r="DI64" s="200"/>
      <c r="DJ64" s="200"/>
      <c r="DK64" s="348"/>
      <c r="DL64" s="346"/>
      <c r="DM64" s="66"/>
      <c r="DN64" s="347"/>
      <c r="DO64" s="200"/>
      <c r="DP64" s="200"/>
      <c r="DR64" s="263"/>
      <c r="DS64" s="263"/>
      <c r="DT64" s="263"/>
      <c r="DU64" s="263"/>
      <c r="DV64" s="263"/>
      <c r="DW64" s="263"/>
      <c r="DX64" s="263"/>
      <c r="DY64" s="263"/>
      <c r="DZ64" s="263"/>
      <c r="EA64" s="263"/>
      <c r="EC64" s="263"/>
      <c r="ED64" s="349"/>
      <c r="EE64" s="263"/>
      <c r="EH64" s="80"/>
      <c r="EI64" s="350"/>
      <c r="EJ64" s="351"/>
      <c r="EK64" s="80"/>
      <c r="EL64" s="351"/>
      <c r="EM64" s="80"/>
      <c r="EN64" s="351"/>
      <c r="EO64" s="80"/>
      <c r="EP64" s="80"/>
      <c r="EQ64" s="80"/>
      <c r="ES64" s="80"/>
      <c r="ET64" s="350"/>
      <c r="EU64" s="351"/>
      <c r="EV64" s="80"/>
      <c r="EW64" s="351"/>
      <c r="EX64" s="80"/>
      <c r="EY64" s="351"/>
      <c r="EZ64" s="80"/>
      <c r="FA64" s="80"/>
      <c r="FB64" s="80"/>
      <c r="FE64" s="78"/>
      <c r="FF64" s="78"/>
    </row>
    <row r="65" spans="1:162" s="65" customFormat="1">
      <c r="A65" s="435"/>
      <c r="B65" s="255"/>
      <c r="C65" s="255"/>
      <c r="D65" s="255"/>
      <c r="E65" s="255"/>
      <c r="F65" s="255"/>
      <c r="H65" s="66"/>
      <c r="I65" s="78"/>
      <c r="K65" s="66"/>
      <c r="L65" s="344"/>
      <c r="M65" s="66"/>
      <c r="N65" s="344"/>
      <c r="O65" s="66"/>
      <c r="P65" s="344"/>
      <c r="Q65" s="78"/>
      <c r="R65" s="78"/>
      <c r="S65" s="78"/>
      <c r="T65" s="263"/>
      <c r="U65" s="78"/>
      <c r="V65" s="258"/>
      <c r="W65" s="258"/>
      <c r="X65" s="258"/>
      <c r="Y65" s="258"/>
      <c r="Z65" s="258"/>
      <c r="AA65" s="78"/>
      <c r="AB65" s="263"/>
      <c r="AC65" s="78"/>
      <c r="AD65" s="200"/>
      <c r="AE65" s="345"/>
      <c r="AF65" s="140"/>
      <c r="AG65" s="345"/>
      <c r="AH65" s="140"/>
      <c r="AI65" s="345"/>
      <c r="AK65" s="78"/>
      <c r="AN65" s="67"/>
      <c r="AO65" s="67"/>
      <c r="AP65" s="67"/>
      <c r="AQ65" s="67"/>
      <c r="AR65" s="262"/>
      <c r="AS65" s="67"/>
      <c r="AT65" s="67"/>
      <c r="AU65" s="67"/>
      <c r="AV65" s="78"/>
      <c r="AY65" s="140"/>
      <c r="AZ65" s="140"/>
      <c r="BA65" s="140"/>
      <c r="BB65" s="140"/>
      <c r="BC65" s="140"/>
      <c r="BD65" s="140"/>
      <c r="BE65" s="140"/>
      <c r="BF65" s="78"/>
      <c r="BG65" s="263"/>
      <c r="BH65" s="78"/>
      <c r="BI65" s="258"/>
      <c r="BJ65" s="258"/>
      <c r="BK65" s="258"/>
      <c r="BL65" s="258"/>
      <c r="BM65" s="258"/>
      <c r="BN65" s="258"/>
      <c r="BO65" s="258"/>
      <c r="BP65" s="78"/>
      <c r="BQ65" s="263"/>
      <c r="BR65" s="78"/>
      <c r="BS65" s="258"/>
      <c r="BT65" s="258"/>
      <c r="BU65" s="258"/>
      <c r="BV65" s="258"/>
      <c r="BW65" s="258"/>
      <c r="BX65" s="258"/>
      <c r="BY65" s="258"/>
      <c r="BZ65" s="78"/>
      <c r="CA65" s="263"/>
      <c r="CB65" s="78"/>
      <c r="CJ65" s="78"/>
      <c r="CK65" s="263"/>
      <c r="CL65" s="78"/>
      <c r="CU65" s="78"/>
      <c r="CV65" s="263"/>
      <c r="CW65" s="78"/>
      <c r="CY65" s="200"/>
      <c r="CZ65" s="200"/>
      <c r="DA65" s="200"/>
      <c r="DB65" s="200"/>
      <c r="DC65" s="200"/>
      <c r="DD65" s="200"/>
      <c r="DF65" s="346"/>
      <c r="DG65" s="66"/>
      <c r="DH65" s="347"/>
      <c r="DI65" s="200"/>
      <c r="DJ65" s="200"/>
      <c r="DK65" s="348"/>
      <c r="DL65" s="346"/>
      <c r="DM65" s="66"/>
      <c r="DN65" s="347"/>
      <c r="DO65" s="200"/>
      <c r="DP65" s="200"/>
      <c r="DR65" s="263"/>
      <c r="DS65" s="263"/>
      <c r="DT65" s="263"/>
      <c r="DU65" s="263"/>
      <c r="DV65" s="263"/>
      <c r="DW65" s="263"/>
      <c r="DX65" s="263"/>
      <c r="DY65" s="263"/>
      <c r="DZ65" s="263"/>
      <c r="EA65" s="263"/>
      <c r="EC65" s="263"/>
      <c r="ED65" s="349"/>
      <c r="EE65" s="263"/>
      <c r="EH65" s="80"/>
      <c r="EI65" s="350"/>
      <c r="EJ65" s="351"/>
      <c r="EK65" s="80"/>
      <c r="EL65" s="351"/>
      <c r="EM65" s="80"/>
      <c r="EN65" s="351"/>
      <c r="EO65" s="80"/>
      <c r="EP65" s="80"/>
      <c r="EQ65" s="80"/>
      <c r="ES65" s="80"/>
      <c r="ET65" s="350"/>
      <c r="EU65" s="351"/>
      <c r="EV65" s="80"/>
      <c r="EW65" s="351"/>
      <c r="EX65" s="80"/>
      <c r="EY65" s="351"/>
      <c r="EZ65" s="80"/>
      <c r="FA65" s="80"/>
      <c r="FB65" s="80"/>
      <c r="FE65" s="78"/>
      <c r="FF65" s="78"/>
    </row>
    <row r="66" spans="1:162" s="65" customFormat="1">
      <c r="A66" s="435"/>
      <c r="B66" s="255"/>
      <c r="C66" s="255"/>
      <c r="D66" s="255"/>
      <c r="E66" s="255"/>
      <c r="F66" s="255"/>
      <c r="H66" s="66"/>
      <c r="I66" s="78"/>
      <c r="K66" s="66"/>
      <c r="L66" s="344"/>
      <c r="M66" s="66"/>
      <c r="N66" s="344"/>
      <c r="O66" s="66"/>
      <c r="P66" s="344"/>
      <c r="Q66" s="78"/>
      <c r="R66" s="78"/>
      <c r="S66" s="78"/>
      <c r="T66" s="263"/>
      <c r="U66" s="78"/>
      <c r="V66" s="258"/>
      <c r="W66" s="258"/>
      <c r="X66" s="258"/>
      <c r="Y66" s="258"/>
      <c r="Z66" s="258"/>
      <c r="AA66" s="78"/>
      <c r="AB66" s="263"/>
      <c r="AC66" s="78"/>
      <c r="AD66" s="200"/>
      <c r="AE66" s="345"/>
      <c r="AF66" s="140"/>
      <c r="AG66" s="345"/>
      <c r="AH66" s="140"/>
      <c r="AI66" s="345"/>
      <c r="AK66" s="78"/>
      <c r="AN66" s="67"/>
      <c r="AO66" s="67"/>
      <c r="AP66" s="67"/>
      <c r="AQ66" s="67"/>
      <c r="AR66" s="262"/>
      <c r="AS66" s="67"/>
      <c r="AT66" s="67"/>
      <c r="AU66" s="67"/>
      <c r="AV66" s="78"/>
      <c r="AY66" s="140"/>
      <c r="AZ66" s="140"/>
      <c r="BA66" s="140"/>
      <c r="BB66" s="140"/>
      <c r="BC66" s="140"/>
      <c r="BD66" s="140"/>
      <c r="BE66" s="140"/>
      <c r="BF66" s="78"/>
      <c r="BG66" s="263"/>
      <c r="BH66" s="78"/>
      <c r="BI66" s="258"/>
      <c r="BJ66" s="258"/>
      <c r="BK66" s="258"/>
      <c r="BL66" s="258"/>
      <c r="BM66" s="258"/>
      <c r="BN66" s="258"/>
      <c r="BO66" s="258"/>
      <c r="BP66" s="78"/>
      <c r="BQ66" s="263"/>
      <c r="BR66" s="78"/>
      <c r="BS66" s="258"/>
      <c r="BT66" s="258"/>
      <c r="BU66" s="258"/>
      <c r="BV66" s="258"/>
      <c r="BW66" s="258"/>
      <c r="BX66" s="258"/>
      <c r="BY66" s="258"/>
      <c r="BZ66" s="78"/>
      <c r="CA66" s="263"/>
      <c r="CB66" s="78"/>
      <c r="CJ66" s="78"/>
      <c r="CK66" s="263"/>
      <c r="CL66" s="78"/>
      <c r="CU66" s="78"/>
      <c r="CV66" s="263"/>
      <c r="CW66" s="78"/>
      <c r="CY66" s="200"/>
      <c r="CZ66" s="200"/>
      <c r="DA66" s="200"/>
      <c r="DB66" s="200"/>
      <c r="DC66" s="200"/>
      <c r="DD66" s="200"/>
      <c r="DF66" s="346"/>
      <c r="DG66" s="66"/>
      <c r="DH66" s="347"/>
      <c r="DI66" s="200"/>
      <c r="DJ66" s="200"/>
      <c r="DK66" s="348"/>
      <c r="DL66" s="346"/>
      <c r="DM66" s="66"/>
      <c r="DN66" s="347"/>
      <c r="DO66" s="200"/>
      <c r="DP66" s="200"/>
      <c r="DR66" s="263"/>
      <c r="DS66" s="263"/>
      <c r="DT66" s="263"/>
      <c r="DU66" s="263"/>
      <c r="DV66" s="263"/>
      <c r="DW66" s="263"/>
      <c r="DX66" s="263"/>
      <c r="DY66" s="263"/>
      <c r="DZ66" s="263"/>
      <c r="EA66" s="263"/>
      <c r="EC66" s="263"/>
      <c r="ED66" s="349"/>
      <c r="EE66" s="263"/>
      <c r="EH66" s="80"/>
      <c r="EI66" s="350"/>
      <c r="EJ66" s="351"/>
      <c r="EK66" s="80"/>
      <c r="EL66" s="351"/>
      <c r="EM66" s="80"/>
      <c r="EN66" s="351"/>
      <c r="EO66" s="80"/>
      <c r="EP66" s="80"/>
      <c r="EQ66" s="80"/>
      <c r="ES66" s="80"/>
      <c r="ET66" s="350"/>
      <c r="EU66" s="351"/>
      <c r="EV66" s="80"/>
      <c r="EW66" s="351"/>
      <c r="EX66" s="80"/>
      <c r="EY66" s="351"/>
      <c r="EZ66" s="80"/>
      <c r="FA66" s="80"/>
      <c r="FB66" s="80"/>
      <c r="FE66" s="78"/>
      <c r="FF66" s="78"/>
    </row>
    <row r="67" spans="1:162" s="65" customFormat="1">
      <c r="A67" s="435"/>
      <c r="B67" s="255"/>
      <c r="C67" s="255"/>
      <c r="D67" s="255"/>
      <c r="E67" s="255"/>
      <c r="F67" s="255"/>
      <c r="H67" s="66"/>
      <c r="I67" s="78"/>
      <c r="K67" s="66"/>
      <c r="L67" s="344"/>
      <c r="M67" s="66"/>
      <c r="N67" s="344"/>
      <c r="O67" s="66"/>
      <c r="P67" s="344"/>
      <c r="Q67" s="78"/>
      <c r="R67" s="78"/>
      <c r="S67" s="78"/>
      <c r="T67" s="263"/>
      <c r="U67" s="78"/>
      <c r="V67" s="258"/>
      <c r="W67" s="258"/>
      <c r="X67" s="258"/>
      <c r="Y67" s="258"/>
      <c r="Z67" s="258"/>
      <c r="AA67" s="78"/>
      <c r="AB67" s="263"/>
      <c r="AC67" s="78"/>
      <c r="AD67" s="200"/>
      <c r="AE67" s="345"/>
      <c r="AF67" s="140"/>
      <c r="AG67" s="345"/>
      <c r="AH67" s="140"/>
      <c r="AI67" s="345"/>
      <c r="AK67" s="78"/>
      <c r="AN67" s="67"/>
      <c r="AO67" s="67"/>
      <c r="AP67" s="67"/>
      <c r="AQ67" s="67"/>
      <c r="AR67" s="262"/>
      <c r="AS67" s="67"/>
      <c r="AT67" s="67"/>
      <c r="AU67" s="67"/>
      <c r="AV67" s="78"/>
      <c r="AY67" s="140"/>
      <c r="AZ67" s="140"/>
      <c r="BA67" s="140"/>
      <c r="BB67" s="140"/>
      <c r="BC67" s="140"/>
      <c r="BD67" s="140"/>
      <c r="BE67" s="140"/>
      <c r="BF67" s="78"/>
      <c r="BG67" s="263"/>
      <c r="BH67" s="78"/>
      <c r="BI67" s="258"/>
      <c r="BJ67" s="258"/>
      <c r="BK67" s="258"/>
      <c r="BL67" s="258"/>
      <c r="BM67" s="258"/>
      <c r="BN67" s="258"/>
      <c r="BO67" s="258"/>
      <c r="BP67" s="78"/>
      <c r="BQ67" s="263"/>
      <c r="BR67" s="78"/>
      <c r="BS67" s="258"/>
      <c r="BT67" s="258"/>
      <c r="BU67" s="258"/>
      <c r="BV67" s="258"/>
      <c r="BW67" s="258"/>
      <c r="BX67" s="258"/>
      <c r="BY67" s="258"/>
      <c r="BZ67" s="78"/>
      <c r="CA67" s="263"/>
      <c r="CB67" s="78"/>
      <c r="CJ67" s="78"/>
      <c r="CK67" s="263"/>
      <c r="CL67" s="78"/>
      <c r="CU67" s="78"/>
      <c r="CV67" s="263"/>
      <c r="CW67" s="78"/>
      <c r="CY67" s="200"/>
      <c r="CZ67" s="200"/>
      <c r="DA67" s="200"/>
      <c r="DB67" s="200"/>
      <c r="DC67" s="200"/>
      <c r="DD67" s="200"/>
      <c r="DF67" s="346"/>
      <c r="DG67" s="66"/>
      <c r="DH67" s="347"/>
      <c r="DI67" s="200"/>
      <c r="DJ67" s="200"/>
      <c r="DK67" s="348"/>
      <c r="DL67" s="346"/>
      <c r="DM67" s="66"/>
      <c r="DN67" s="347"/>
      <c r="DO67" s="200"/>
      <c r="DP67" s="200"/>
      <c r="DR67" s="263"/>
      <c r="DS67" s="263"/>
      <c r="DT67" s="263"/>
      <c r="DU67" s="263"/>
      <c r="DV67" s="263"/>
      <c r="DW67" s="263"/>
      <c r="DX67" s="263"/>
      <c r="DY67" s="263"/>
      <c r="DZ67" s="263"/>
      <c r="EA67" s="263"/>
      <c r="EC67" s="263"/>
      <c r="ED67" s="349"/>
      <c r="EE67" s="263"/>
      <c r="EH67" s="80"/>
      <c r="EI67" s="350"/>
      <c r="EJ67" s="351"/>
      <c r="EK67" s="80"/>
      <c r="EL67" s="351"/>
      <c r="EM67" s="80"/>
      <c r="EN67" s="351"/>
      <c r="EO67" s="80"/>
      <c r="EP67" s="80"/>
      <c r="EQ67" s="80"/>
      <c r="ES67" s="80"/>
      <c r="ET67" s="350"/>
      <c r="EU67" s="351"/>
      <c r="EV67" s="80"/>
      <c r="EW67" s="351"/>
      <c r="EX67" s="80"/>
      <c r="EY67" s="351"/>
      <c r="EZ67" s="80"/>
      <c r="FA67" s="80"/>
      <c r="FB67" s="80"/>
      <c r="FE67" s="78"/>
      <c r="FF67" s="78"/>
    </row>
    <row r="68" spans="1:162" s="65" customFormat="1">
      <c r="A68" s="435"/>
      <c r="B68" s="255"/>
      <c r="C68" s="255"/>
      <c r="D68" s="255"/>
      <c r="E68" s="255"/>
      <c r="F68" s="255"/>
      <c r="H68" s="66"/>
      <c r="I68" s="78"/>
      <c r="K68" s="66"/>
      <c r="L68" s="344"/>
      <c r="M68" s="66"/>
      <c r="N68" s="344"/>
      <c r="O68" s="66"/>
      <c r="P68" s="344"/>
      <c r="Q68" s="78"/>
      <c r="R68" s="78"/>
      <c r="S68" s="78"/>
      <c r="T68" s="263"/>
      <c r="U68" s="78"/>
      <c r="V68" s="258"/>
      <c r="W68" s="258"/>
      <c r="X68" s="258"/>
      <c r="Y68" s="258"/>
      <c r="Z68" s="258"/>
      <c r="AA68" s="78"/>
      <c r="AB68" s="263"/>
      <c r="AC68" s="78"/>
      <c r="AD68" s="200"/>
      <c r="AE68" s="345"/>
      <c r="AF68" s="140"/>
      <c r="AG68" s="345"/>
      <c r="AH68" s="140"/>
      <c r="AI68" s="345"/>
      <c r="AK68" s="78"/>
      <c r="AN68" s="67"/>
      <c r="AO68" s="67"/>
      <c r="AP68" s="67"/>
      <c r="AQ68" s="67"/>
      <c r="AR68" s="262"/>
      <c r="AS68" s="67"/>
      <c r="AT68" s="67"/>
      <c r="AU68" s="67"/>
      <c r="AV68" s="78"/>
      <c r="AY68" s="140"/>
      <c r="AZ68" s="140"/>
      <c r="BA68" s="140"/>
      <c r="BB68" s="140"/>
      <c r="BC68" s="140"/>
      <c r="BD68" s="140"/>
      <c r="BE68" s="140"/>
      <c r="BF68" s="78"/>
      <c r="BG68" s="263"/>
      <c r="BH68" s="78"/>
      <c r="BI68" s="258"/>
      <c r="BJ68" s="258"/>
      <c r="BK68" s="258"/>
      <c r="BL68" s="258"/>
      <c r="BM68" s="258"/>
      <c r="BN68" s="258"/>
      <c r="BO68" s="258"/>
      <c r="BP68" s="78"/>
      <c r="BQ68" s="263"/>
      <c r="BR68" s="78"/>
      <c r="BS68" s="258"/>
      <c r="BT68" s="258"/>
      <c r="BU68" s="258"/>
      <c r="BV68" s="258"/>
      <c r="BW68" s="258"/>
      <c r="BX68" s="258"/>
      <c r="BY68" s="258"/>
      <c r="BZ68" s="78"/>
      <c r="CA68" s="263"/>
      <c r="CB68" s="78"/>
      <c r="CJ68" s="78"/>
      <c r="CK68" s="263"/>
      <c r="CL68" s="78"/>
      <c r="CU68" s="78"/>
      <c r="CV68" s="263"/>
      <c r="CW68" s="78"/>
      <c r="CY68" s="200"/>
      <c r="CZ68" s="200"/>
      <c r="DA68" s="200"/>
      <c r="DB68" s="200"/>
      <c r="DC68" s="200"/>
      <c r="DD68" s="200"/>
      <c r="DF68" s="346"/>
      <c r="DG68" s="66"/>
      <c r="DH68" s="347"/>
      <c r="DI68" s="200"/>
      <c r="DJ68" s="200"/>
      <c r="DK68" s="348"/>
      <c r="DL68" s="346"/>
      <c r="DM68" s="66"/>
      <c r="DN68" s="347"/>
      <c r="DO68" s="200"/>
      <c r="DP68" s="200"/>
      <c r="DR68" s="263"/>
      <c r="DS68" s="263"/>
      <c r="DT68" s="263"/>
      <c r="DU68" s="263"/>
      <c r="DV68" s="263"/>
      <c r="DW68" s="263"/>
      <c r="DX68" s="263"/>
      <c r="DY68" s="263"/>
      <c r="DZ68" s="263"/>
      <c r="EA68" s="263"/>
      <c r="EC68" s="263"/>
      <c r="ED68" s="349"/>
      <c r="EE68" s="263"/>
      <c r="EH68" s="80"/>
      <c r="EI68" s="350"/>
      <c r="EJ68" s="351"/>
      <c r="EK68" s="80"/>
      <c r="EL68" s="351"/>
      <c r="EM68" s="80"/>
      <c r="EN68" s="351"/>
      <c r="EO68" s="80"/>
      <c r="EP68" s="80"/>
      <c r="EQ68" s="80"/>
      <c r="ES68" s="80"/>
      <c r="ET68" s="350"/>
      <c r="EU68" s="351"/>
      <c r="EV68" s="80"/>
      <c r="EW68" s="351"/>
      <c r="EX68" s="80"/>
      <c r="EY68" s="351"/>
      <c r="EZ68" s="80"/>
      <c r="FA68" s="80"/>
      <c r="FB68" s="80"/>
      <c r="FE68" s="78"/>
      <c r="FF68" s="78"/>
    </row>
    <row r="69" spans="1:162" s="65" customFormat="1">
      <c r="A69" s="435"/>
      <c r="B69" s="255"/>
      <c r="C69" s="255"/>
      <c r="D69" s="255"/>
      <c r="E69" s="255"/>
      <c r="F69" s="255"/>
      <c r="H69" s="66"/>
      <c r="I69" s="78"/>
      <c r="K69" s="66"/>
      <c r="L69" s="344"/>
      <c r="M69" s="66"/>
      <c r="N69" s="344"/>
      <c r="O69" s="66"/>
      <c r="P69" s="344"/>
      <c r="Q69" s="78"/>
      <c r="R69" s="78"/>
      <c r="S69" s="78"/>
      <c r="T69" s="263"/>
      <c r="U69" s="78"/>
      <c r="V69" s="258"/>
      <c r="W69" s="258"/>
      <c r="X69" s="258"/>
      <c r="Y69" s="258"/>
      <c r="Z69" s="258"/>
      <c r="AA69" s="78"/>
      <c r="AB69" s="263"/>
      <c r="AC69" s="78"/>
      <c r="AD69" s="200"/>
      <c r="AE69" s="345"/>
      <c r="AF69" s="140"/>
      <c r="AG69" s="345"/>
      <c r="AH69" s="140"/>
      <c r="AI69" s="345"/>
      <c r="AK69" s="78"/>
      <c r="AN69" s="67"/>
      <c r="AO69" s="67"/>
      <c r="AP69" s="67"/>
      <c r="AQ69" s="67"/>
      <c r="AR69" s="262"/>
      <c r="AS69" s="67"/>
      <c r="AT69" s="67"/>
      <c r="AU69" s="67"/>
      <c r="AV69" s="78"/>
      <c r="AY69" s="140"/>
      <c r="AZ69" s="140"/>
      <c r="BA69" s="140"/>
      <c r="BB69" s="140"/>
      <c r="BC69" s="140"/>
      <c r="BD69" s="140"/>
      <c r="BE69" s="140"/>
      <c r="BF69" s="78"/>
      <c r="BG69" s="263"/>
      <c r="BH69" s="78"/>
      <c r="BI69" s="258"/>
      <c r="BJ69" s="258"/>
      <c r="BK69" s="258"/>
      <c r="BL69" s="258"/>
      <c r="BM69" s="258"/>
      <c r="BN69" s="258"/>
      <c r="BO69" s="258"/>
      <c r="BP69" s="78"/>
      <c r="BQ69" s="263"/>
      <c r="BR69" s="78"/>
      <c r="BS69" s="258"/>
      <c r="BT69" s="258"/>
      <c r="BU69" s="258"/>
      <c r="BV69" s="258"/>
      <c r="BW69" s="258"/>
      <c r="BX69" s="258"/>
      <c r="BY69" s="258"/>
      <c r="BZ69" s="78"/>
      <c r="CA69" s="263"/>
      <c r="CB69" s="78"/>
      <c r="CJ69" s="78"/>
      <c r="CK69" s="263"/>
      <c r="CL69" s="78"/>
      <c r="CU69" s="78"/>
      <c r="CV69" s="263"/>
      <c r="CW69" s="78"/>
      <c r="CY69" s="200"/>
      <c r="CZ69" s="200"/>
      <c r="DA69" s="200"/>
      <c r="DB69" s="200"/>
      <c r="DC69" s="200"/>
      <c r="DD69" s="200"/>
      <c r="DF69" s="346"/>
      <c r="DG69" s="66"/>
      <c r="DH69" s="347"/>
      <c r="DI69" s="200"/>
      <c r="DJ69" s="200"/>
      <c r="DK69" s="348"/>
      <c r="DL69" s="346"/>
      <c r="DM69" s="66"/>
      <c r="DN69" s="347"/>
      <c r="DO69" s="200"/>
      <c r="DP69" s="200"/>
      <c r="DR69" s="263"/>
      <c r="DS69" s="263"/>
      <c r="DT69" s="263"/>
      <c r="DU69" s="263"/>
      <c r="DV69" s="263"/>
      <c r="DW69" s="263"/>
      <c r="DX69" s="263"/>
      <c r="DY69" s="263"/>
      <c r="DZ69" s="263"/>
      <c r="EA69" s="263"/>
      <c r="EC69" s="263"/>
      <c r="ED69" s="349"/>
      <c r="EE69" s="263"/>
      <c r="EH69" s="80"/>
      <c r="EI69" s="350"/>
      <c r="EJ69" s="351"/>
      <c r="EK69" s="80"/>
      <c r="EL69" s="351"/>
      <c r="EM69" s="80"/>
      <c r="EN69" s="351"/>
      <c r="EO69" s="80"/>
      <c r="EP69" s="80"/>
      <c r="EQ69" s="80"/>
      <c r="ES69" s="80"/>
      <c r="ET69" s="350"/>
      <c r="EU69" s="351"/>
      <c r="EV69" s="80"/>
      <c r="EW69" s="351"/>
      <c r="EX69" s="80"/>
      <c r="EY69" s="351"/>
      <c r="EZ69" s="80"/>
      <c r="FA69" s="80"/>
      <c r="FB69" s="80"/>
      <c r="FE69" s="78"/>
      <c r="FF69" s="78"/>
    </row>
    <row r="70" spans="1:162" s="65" customFormat="1">
      <c r="A70" s="435"/>
      <c r="B70" s="255"/>
      <c r="C70" s="255"/>
      <c r="D70" s="255"/>
      <c r="E70" s="255"/>
      <c r="F70" s="255"/>
      <c r="H70" s="66"/>
      <c r="I70" s="78"/>
      <c r="K70" s="66"/>
      <c r="L70" s="344"/>
      <c r="M70" s="66"/>
      <c r="N70" s="344"/>
      <c r="O70" s="66"/>
      <c r="P70" s="344"/>
      <c r="Q70" s="78"/>
      <c r="R70" s="78"/>
      <c r="S70" s="78"/>
      <c r="T70" s="263"/>
      <c r="U70" s="78"/>
      <c r="V70" s="258"/>
      <c r="W70" s="258"/>
      <c r="X70" s="258"/>
      <c r="Y70" s="258"/>
      <c r="Z70" s="258"/>
      <c r="AA70" s="78"/>
      <c r="AB70" s="263"/>
      <c r="AC70" s="78"/>
      <c r="AD70" s="200"/>
      <c r="AE70" s="345"/>
      <c r="AF70" s="140"/>
      <c r="AG70" s="345"/>
      <c r="AH70" s="140"/>
      <c r="AI70" s="345"/>
      <c r="AK70" s="78"/>
      <c r="AN70" s="67"/>
      <c r="AO70" s="67"/>
      <c r="AP70" s="67"/>
      <c r="AQ70" s="67"/>
      <c r="AR70" s="262"/>
      <c r="AS70" s="67"/>
      <c r="AT70" s="67"/>
      <c r="AU70" s="67"/>
      <c r="AV70" s="78"/>
      <c r="AY70" s="140"/>
      <c r="AZ70" s="140"/>
      <c r="BA70" s="140"/>
      <c r="BB70" s="140"/>
      <c r="BC70" s="140"/>
      <c r="BD70" s="140"/>
      <c r="BE70" s="140"/>
      <c r="BF70" s="78"/>
      <c r="BG70" s="263"/>
      <c r="BH70" s="78"/>
      <c r="BI70" s="258"/>
      <c r="BJ70" s="258"/>
      <c r="BK70" s="258"/>
      <c r="BL70" s="258"/>
      <c r="BM70" s="258"/>
      <c r="BN70" s="258"/>
      <c r="BO70" s="258"/>
      <c r="BP70" s="78"/>
      <c r="BQ70" s="263"/>
      <c r="BR70" s="78"/>
      <c r="BS70" s="258"/>
      <c r="BT70" s="258"/>
      <c r="BU70" s="258"/>
      <c r="BV70" s="258"/>
      <c r="BW70" s="258"/>
      <c r="BX70" s="258"/>
      <c r="BY70" s="258"/>
      <c r="BZ70" s="78"/>
      <c r="CA70" s="263"/>
      <c r="CB70" s="78"/>
      <c r="CJ70" s="78"/>
      <c r="CK70" s="263"/>
      <c r="CL70" s="78"/>
      <c r="CU70" s="78"/>
      <c r="CV70" s="263"/>
      <c r="CW70" s="78"/>
      <c r="CY70" s="200"/>
      <c r="CZ70" s="200"/>
      <c r="DA70" s="200"/>
      <c r="DB70" s="200"/>
      <c r="DC70" s="200"/>
      <c r="DD70" s="200"/>
      <c r="DF70" s="346"/>
      <c r="DG70" s="66"/>
      <c r="DH70" s="347"/>
      <c r="DI70" s="200"/>
      <c r="DJ70" s="200"/>
      <c r="DK70" s="348"/>
      <c r="DL70" s="346"/>
      <c r="DM70" s="66"/>
      <c r="DN70" s="347"/>
      <c r="DO70" s="200"/>
      <c r="DP70" s="200"/>
      <c r="DR70" s="263"/>
      <c r="DS70" s="263"/>
      <c r="DT70" s="263"/>
      <c r="DU70" s="263"/>
      <c r="DV70" s="263"/>
      <c r="DW70" s="263"/>
      <c r="DX70" s="263"/>
      <c r="DY70" s="263"/>
      <c r="DZ70" s="263"/>
      <c r="EA70" s="263"/>
      <c r="EC70" s="263"/>
      <c r="ED70" s="349"/>
      <c r="EE70" s="263"/>
      <c r="EH70" s="80"/>
      <c r="EI70" s="350"/>
      <c r="EJ70" s="351"/>
      <c r="EK70" s="80"/>
      <c r="EL70" s="351"/>
      <c r="EM70" s="80"/>
      <c r="EN70" s="351"/>
      <c r="EO70" s="80"/>
      <c r="EP70" s="80"/>
      <c r="EQ70" s="80"/>
      <c r="ES70" s="80"/>
      <c r="ET70" s="350"/>
      <c r="EU70" s="351"/>
      <c r="EV70" s="80"/>
      <c r="EW70" s="351"/>
      <c r="EX70" s="80"/>
      <c r="EY70" s="351"/>
      <c r="EZ70" s="80"/>
      <c r="FA70" s="80"/>
      <c r="FB70" s="80"/>
      <c r="FE70" s="78"/>
      <c r="FF70" s="78"/>
    </row>
    <row r="71" spans="1:162" s="65" customFormat="1">
      <c r="A71" s="435"/>
      <c r="B71" s="255"/>
      <c r="C71" s="255"/>
      <c r="D71" s="255"/>
      <c r="E71" s="255"/>
      <c r="F71" s="255"/>
      <c r="H71" s="66"/>
      <c r="I71" s="78"/>
      <c r="K71" s="66"/>
      <c r="L71" s="344"/>
      <c r="M71" s="66"/>
      <c r="N71" s="344"/>
      <c r="O71" s="66"/>
      <c r="P71" s="344"/>
      <c r="Q71" s="78"/>
      <c r="R71" s="78"/>
      <c r="S71" s="78"/>
      <c r="T71" s="263"/>
      <c r="U71" s="78"/>
      <c r="V71" s="258"/>
      <c r="W71" s="258"/>
      <c r="X71" s="258"/>
      <c r="Y71" s="258"/>
      <c r="Z71" s="258"/>
      <c r="AA71" s="78"/>
      <c r="AB71" s="263"/>
      <c r="AC71" s="78"/>
      <c r="AD71" s="200"/>
      <c r="AE71" s="345"/>
      <c r="AF71" s="140"/>
      <c r="AG71" s="345"/>
      <c r="AH71" s="140"/>
      <c r="AI71" s="345"/>
      <c r="AK71" s="78"/>
      <c r="AN71" s="67"/>
      <c r="AO71" s="67"/>
      <c r="AP71" s="67"/>
      <c r="AQ71" s="67"/>
      <c r="AR71" s="262"/>
      <c r="AS71" s="67"/>
      <c r="AT71" s="67"/>
      <c r="AU71" s="67"/>
      <c r="AV71" s="78"/>
      <c r="AY71" s="140"/>
      <c r="AZ71" s="140"/>
      <c r="BA71" s="140"/>
      <c r="BB71" s="140"/>
      <c r="BC71" s="140"/>
      <c r="BD71" s="140"/>
      <c r="BE71" s="140"/>
      <c r="BF71" s="78"/>
      <c r="BG71" s="263"/>
      <c r="BH71" s="78"/>
      <c r="BI71" s="258"/>
      <c r="BJ71" s="258"/>
      <c r="BK71" s="258"/>
      <c r="BL71" s="258"/>
      <c r="BM71" s="258"/>
      <c r="BN71" s="258"/>
      <c r="BO71" s="258"/>
      <c r="BP71" s="78"/>
      <c r="BQ71" s="263"/>
      <c r="BR71" s="78"/>
      <c r="BS71" s="258"/>
      <c r="BT71" s="258"/>
      <c r="BU71" s="258"/>
      <c r="BV71" s="258"/>
      <c r="BW71" s="258"/>
      <c r="BX71" s="258"/>
      <c r="BY71" s="258"/>
      <c r="BZ71" s="78"/>
      <c r="CA71" s="263"/>
      <c r="CB71" s="78"/>
      <c r="CJ71" s="78"/>
      <c r="CK71" s="263"/>
      <c r="CL71" s="78"/>
      <c r="CU71" s="78"/>
      <c r="CV71" s="263"/>
      <c r="CW71" s="78"/>
      <c r="CY71" s="200"/>
      <c r="CZ71" s="200"/>
      <c r="DA71" s="200"/>
      <c r="DB71" s="200"/>
      <c r="DC71" s="200"/>
      <c r="DD71" s="200"/>
      <c r="DF71" s="346"/>
      <c r="DG71" s="66"/>
      <c r="DH71" s="347"/>
      <c r="DI71" s="200"/>
      <c r="DJ71" s="200"/>
      <c r="DK71" s="348"/>
      <c r="DL71" s="346"/>
      <c r="DM71" s="66"/>
      <c r="DN71" s="347"/>
      <c r="DO71" s="200"/>
      <c r="DP71" s="200"/>
      <c r="DR71" s="263"/>
      <c r="DS71" s="263"/>
      <c r="DT71" s="263"/>
      <c r="DU71" s="263"/>
      <c r="DV71" s="263"/>
      <c r="DW71" s="263"/>
      <c r="DX71" s="263"/>
      <c r="DY71" s="263"/>
      <c r="DZ71" s="263"/>
      <c r="EA71" s="263"/>
      <c r="EC71" s="263"/>
      <c r="ED71" s="349"/>
      <c r="EE71" s="263"/>
      <c r="EH71" s="80"/>
      <c r="EI71" s="350"/>
      <c r="EJ71" s="351"/>
      <c r="EK71" s="80"/>
      <c r="EL71" s="351"/>
      <c r="EM71" s="80"/>
      <c r="EN71" s="351"/>
      <c r="EO71" s="80"/>
      <c r="EP71" s="80"/>
      <c r="EQ71" s="80"/>
      <c r="ES71" s="80"/>
      <c r="ET71" s="350"/>
      <c r="EU71" s="351"/>
      <c r="EV71" s="80"/>
      <c r="EW71" s="351"/>
      <c r="EX71" s="80"/>
      <c r="EY71" s="351"/>
      <c r="EZ71" s="80"/>
      <c r="FA71" s="80"/>
      <c r="FB71" s="80"/>
      <c r="FE71" s="78"/>
      <c r="FF71" s="78"/>
    </row>
    <row r="72" spans="1:162" s="65" customFormat="1">
      <c r="A72" s="435"/>
      <c r="B72" s="255"/>
      <c r="C72" s="255"/>
      <c r="D72" s="255"/>
      <c r="E72" s="255"/>
      <c r="F72" s="255"/>
      <c r="H72" s="66"/>
      <c r="I72" s="78"/>
      <c r="K72" s="66"/>
      <c r="L72" s="344"/>
      <c r="M72" s="66"/>
      <c r="N72" s="344"/>
      <c r="O72" s="66"/>
      <c r="P72" s="344"/>
      <c r="Q72" s="78"/>
      <c r="R72" s="78"/>
      <c r="S72" s="78"/>
      <c r="T72" s="263"/>
      <c r="U72" s="78"/>
      <c r="V72" s="258"/>
      <c r="W72" s="258"/>
      <c r="X72" s="258"/>
      <c r="Y72" s="258"/>
      <c r="Z72" s="258"/>
      <c r="AA72" s="78"/>
      <c r="AB72" s="263"/>
      <c r="AC72" s="78"/>
      <c r="AD72" s="200"/>
      <c r="AE72" s="345"/>
      <c r="AF72" s="140"/>
      <c r="AG72" s="345"/>
      <c r="AH72" s="140"/>
      <c r="AI72" s="345"/>
      <c r="AK72" s="78"/>
      <c r="AN72" s="67"/>
      <c r="AO72" s="67"/>
      <c r="AP72" s="67"/>
      <c r="AQ72" s="67"/>
      <c r="AR72" s="262"/>
      <c r="AS72" s="67"/>
      <c r="AT72" s="67"/>
      <c r="AU72" s="67"/>
      <c r="AV72" s="78"/>
      <c r="AY72" s="140"/>
      <c r="AZ72" s="140"/>
      <c r="BA72" s="140"/>
      <c r="BB72" s="140"/>
      <c r="BC72" s="140"/>
      <c r="BD72" s="140"/>
      <c r="BE72" s="140"/>
      <c r="BF72" s="78"/>
      <c r="BG72" s="263"/>
      <c r="BH72" s="78"/>
      <c r="BI72" s="258"/>
      <c r="BJ72" s="258"/>
      <c r="BK72" s="258"/>
      <c r="BL72" s="258"/>
      <c r="BM72" s="258"/>
      <c r="BN72" s="258"/>
      <c r="BO72" s="258"/>
      <c r="BP72" s="78"/>
      <c r="BQ72" s="263"/>
      <c r="BR72" s="78"/>
      <c r="BS72" s="258"/>
      <c r="BT72" s="258"/>
      <c r="BU72" s="258"/>
      <c r="BV72" s="258"/>
      <c r="BW72" s="258"/>
      <c r="BX72" s="258"/>
      <c r="BY72" s="258"/>
      <c r="BZ72" s="78"/>
      <c r="CA72" s="263"/>
      <c r="CB72" s="78"/>
      <c r="CJ72" s="78"/>
      <c r="CK72" s="263"/>
      <c r="CL72" s="78"/>
      <c r="CU72" s="78"/>
      <c r="CV72" s="263"/>
      <c r="CW72" s="78"/>
      <c r="CY72" s="200"/>
      <c r="CZ72" s="200"/>
      <c r="DA72" s="200"/>
      <c r="DB72" s="200"/>
      <c r="DC72" s="200"/>
      <c r="DD72" s="200"/>
      <c r="DF72" s="346"/>
      <c r="DG72" s="66"/>
      <c r="DH72" s="347"/>
      <c r="DI72" s="200"/>
      <c r="DJ72" s="200"/>
      <c r="DK72" s="348"/>
      <c r="DL72" s="346"/>
      <c r="DM72" s="66"/>
      <c r="DN72" s="347"/>
      <c r="DO72" s="200"/>
      <c r="DP72" s="200"/>
      <c r="DR72" s="263"/>
      <c r="DS72" s="263"/>
      <c r="DT72" s="263"/>
      <c r="DU72" s="263"/>
      <c r="DV72" s="263"/>
      <c r="DW72" s="263"/>
      <c r="DX72" s="263"/>
      <c r="DY72" s="263"/>
      <c r="DZ72" s="263"/>
      <c r="EA72" s="263"/>
      <c r="EC72" s="263"/>
      <c r="ED72" s="349"/>
      <c r="EE72" s="263"/>
      <c r="EH72" s="80"/>
      <c r="EI72" s="350"/>
      <c r="EJ72" s="351"/>
      <c r="EK72" s="80"/>
      <c r="EL72" s="351"/>
      <c r="EM72" s="80"/>
      <c r="EN72" s="351"/>
      <c r="EO72" s="80"/>
      <c r="EP72" s="80"/>
      <c r="EQ72" s="80"/>
      <c r="ES72" s="80"/>
      <c r="ET72" s="350"/>
      <c r="EU72" s="351"/>
      <c r="EV72" s="80"/>
      <c r="EW72" s="351"/>
      <c r="EX72" s="80"/>
      <c r="EY72" s="351"/>
      <c r="EZ72" s="80"/>
      <c r="FA72" s="80"/>
      <c r="FB72" s="80"/>
      <c r="FE72" s="78"/>
      <c r="FF72" s="78"/>
    </row>
    <row r="73" spans="1:162" s="65" customFormat="1">
      <c r="A73" s="435"/>
      <c r="B73" s="255"/>
      <c r="C73" s="255"/>
      <c r="D73" s="255"/>
      <c r="E73" s="255"/>
      <c r="F73" s="255"/>
      <c r="H73" s="66"/>
      <c r="I73" s="78"/>
      <c r="K73" s="66"/>
      <c r="L73" s="344"/>
      <c r="M73" s="66"/>
      <c r="N73" s="344"/>
      <c r="O73" s="66"/>
      <c r="P73" s="344"/>
      <c r="Q73" s="78"/>
      <c r="R73" s="78"/>
      <c r="S73" s="78"/>
      <c r="T73" s="263"/>
      <c r="U73" s="78"/>
      <c r="V73" s="258"/>
      <c r="W73" s="258"/>
      <c r="X73" s="258"/>
      <c r="Y73" s="258"/>
      <c r="Z73" s="258"/>
      <c r="AA73" s="78"/>
      <c r="AB73" s="263"/>
      <c r="AC73" s="78"/>
      <c r="AD73" s="200"/>
      <c r="AE73" s="345"/>
      <c r="AF73" s="140"/>
      <c r="AG73" s="345"/>
      <c r="AH73" s="140"/>
      <c r="AI73" s="345"/>
      <c r="AK73" s="78"/>
      <c r="AN73" s="67"/>
      <c r="AO73" s="67"/>
      <c r="AP73" s="67"/>
      <c r="AQ73" s="67"/>
      <c r="AR73" s="262"/>
      <c r="AS73" s="67"/>
      <c r="AT73" s="67"/>
      <c r="AU73" s="67"/>
      <c r="AV73" s="78"/>
      <c r="AY73" s="140"/>
      <c r="AZ73" s="140"/>
      <c r="BA73" s="140"/>
      <c r="BB73" s="140"/>
      <c r="BC73" s="140"/>
      <c r="BD73" s="140"/>
      <c r="BE73" s="140"/>
      <c r="BF73" s="78"/>
      <c r="BG73" s="263"/>
      <c r="BH73" s="78"/>
      <c r="BI73" s="258"/>
      <c r="BJ73" s="258"/>
      <c r="BK73" s="258"/>
      <c r="BL73" s="258"/>
      <c r="BM73" s="258"/>
      <c r="BN73" s="258"/>
      <c r="BO73" s="258"/>
      <c r="BP73" s="78"/>
      <c r="BQ73" s="263"/>
      <c r="BR73" s="78"/>
      <c r="BS73" s="258"/>
      <c r="BT73" s="258"/>
      <c r="BU73" s="258"/>
      <c r="BV73" s="258"/>
      <c r="BW73" s="258"/>
      <c r="BX73" s="258"/>
      <c r="BY73" s="258"/>
      <c r="BZ73" s="78"/>
      <c r="CA73" s="263"/>
      <c r="CB73" s="78"/>
      <c r="CJ73" s="78"/>
      <c r="CK73" s="263"/>
      <c r="CL73" s="78"/>
      <c r="CU73" s="78"/>
      <c r="CV73" s="263"/>
      <c r="CW73" s="78"/>
      <c r="CY73" s="200"/>
      <c r="CZ73" s="200"/>
      <c r="DA73" s="200"/>
      <c r="DB73" s="200"/>
      <c r="DC73" s="200"/>
      <c r="DD73" s="200"/>
      <c r="DF73" s="346"/>
      <c r="DG73" s="66"/>
      <c r="DH73" s="347"/>
      <c r="DI73" s="200"/>
      <c r="DJ73" s="200"/>
      <c r="DK73" s="348"/>
      <c r="DL73" s="346"/>
      <c r="DM73" s="66"/>
      <c r="DN73" s="347"/>
      <c r="DO73" s="200"/>
      <c r="DP73" s="200"/>
      <c r="DR73" s="263"/>
      <c r="DS73" s="263"/>
      <c r="DT73" s="263"/>
      <c r="DU73" s="263"/>
      <c r="DV73" s="263"/>
      <c r="DW73" s="263"/>
      <c r="DX73" s="263"/>
      <c r="DY73" s="263"/>
      <c r="DZ73" s="263"/>
      <c r="EA73" s="263"/>
      <c r="EC73" s="263"/>
      <c r="ED73" s="349"/>
      <c r="EE73" s="263"/>
      <c r="EH73" s="80"/>
      <c r="EI73" s="350"/>
      <c r="EJ73" s="351"/>
      <c r="EK73" s="80"/>
      <c r="EL73" s="351"/>
      <c r="EM73" s="80"/>
      <c r="EN73" s="351"/>
      <c r="EO73" s="80"/>
      <c r="EP73" s="80"/>
      <c r="EQ73" s="80"/>
      <c r="ES73" s="80"/>
      <c r="ET73" s="350"/>
      <c r="EU73" s="351"/>
      <c r="EV73" s="80"/>
      <c r="EW73" s="351"/>
      <c r="EX73" s="80"/>
      <c r="EY73" s="351"/>
      <c r="EZ73" s="80"/>
      <c r="FA73" s="80"/>
      <c r="FB73" s="80"/>
      <c r="FE73" s="78"/>
      <c r="FF73" s="78"/>
    </row>
    <row r="74" spans="1:162" s="65" customFormat="1">
      <c r="A74" s="435"/>
      <c r="B74" s="255"/>
      <c r="C74" s="255"/>
      <c r="D74" s="255"/>
      <c r="E74" s="255"/>
      <c r="F74" s="255"/>
      <c r="H74" s="66"/>
      <c r="I74" s="78"/>
      <c r="K74" s="66"/>
      <c r="L74" s="344"/>
      <c r="M74" s="66"/>
      <c r="N74" s="344"/>
      <c r="O74" s="66"/>
      <c r="P74" s="344"/>
      <c r="Q74" s="78"/>
      <c r="R74" s="78"/>
      <c r="S74" s="78"/>
      <c r="T74" s="263"/>
      <c r="U74" s="78"/>
      <c r="V74" s="258"/>
      <c r="W74" s="258"/>
      <c r="X74" s="258"/>
      <c r="Y74" s="258"/>
      <c r="Z74" s="258"/>
      <c r="AA74" s="78"/>
      <c r="AB74" s="263"/>
      <c r="AC74" s="78"/>
      <c r="AD74" s="200"/>
      <c r="AE74" s="345"/>
      <c r="AF74" s="140"/>
      <c r="AG74" s="345"/>
      <c r="AH74" s="140"/>
      <c r="AI74" s="345"/>
      <c r="AK74" s="78"/>
      <c r="AN74" s="67"/>
      <c r="AO74" s="67"/>
      <c r="AP74" s="67"/>
      <c r="AQ74" s="67"/>
      <c r="AR74" s="262"/>
      <c r="AS74" s="67"/>
      <c r="AT74" s="67"/>
      <c r="AU74" s="67"/>
      <c r="AV74" s="78"/>
      <c r="AY74" s="140"/>
      <c r="AZ74" s="140"/>
      <c r="BA74" s="140"/>
      <c r="BB74" s="140"/>
      <c r="BC74" s="140"/>
      <c r="BD74" s="140"/>
      <c r="BE74" s="140"/>
      <c r="BF74" s="78"/>
      <c r="BG74" s="263"/>
      <c r="BH74" s="78"/>
      <c r="BI74" s="258"/>
      <c r="BJ74" s="258"/>
      <c r="BK74" s="258"/>
      <c r="BL74" s="258"/>
      <c r="BM74" s="258"/>
      <c r="BN74" s="258"/>
      <c r="BO74" s="258"/>
      <c r="BP74" s="78"/>
      <c r="BQ74" s="263"/>
      <c r="BR74" s="78"/>
      <c r="BS74" s="258"/>
      <c r="BT74" s="258"/>
      <c r="BU74" s="258"/>
      <c r="BV74" s="258"/>
      <c r="BW74" s="258"/>
      <c r="BX74" s="258"/>
      <c r="BY74" s="258"/>
      <c r="BZ74" s="78"/>
      <c r="CA74" s="263"/>
      <c r="CB74" s="78"/>
      <c r="CJ74" s="78"/>
      <c r="CK74" s="263"/>
      <c r="CL74" s="78"/>
      <c r="CU74" s="78"/>
      <c r="CV74" s="263"/>
      <c r="CW74" s="78"/>
      <c r="CY74" s="200"/>
      <c r="CZ74" s="200"/>
      <c r="DA74" s="200"/>
      <c r="DB74" s="200"/>
      <c r="DC74" s="200"/>
      <c r="DD74" s="200"/>
      <c r="DF74" s="346"/>
      <c r="DG74" s="66"/>
      <c r="DH74" s="347"/>
      <c r="DI74" s="200"/>
      <c r="DJ74" s="200"/>
      <c r="DK74" s="348"/>
      <c r="DL74" s="346"/>
      <c r="DM74" s="66"/>
      <c r="DN74" s="347"/>
      <c r="DO74" s="200"/>
      <c r="DP74" s="200"/>
      <c r="DR74" s="263"/>
      <c r="DS74" s="263"/>
      <c r="DT74" s="263"/>
      <c r="DU74" s="263"/>
      <c r="DV74" s="263"/>
      <c r="DW74" s="263"/>
      <c r="DX74" s="263"/>
      <c r="DY74" s="263"/>
      <c r="DZ74" s="263"/>
      <c r="EA74" s="263"/>
      <c r="EC74" s="263"/>
      <c r="ED74" s="349"/>
      <c r="EE74" s="263"/>
      <c r="EH74" s="80"/>
      <c r="EI74" s="350"/>
      <c r="EJ74" s="351"/>
      <c r="EK74" s="80"/>
      <c r="EL74" s="351"/>
      <c r="EM74" s="80"/>
      <c r="EN74" s="351"/>
      <c r="EO74" s="80"/>
      <c r="EP74" s="80"/>
      <c r="EQ74" s="80"/>
      <c r="ES74" s="80"/>
      <c r="ET74" s="350"/>
      <c r="EU74" s="351"/>
      <c r="EV74" s="80"/>
      <c r="EW74" s="351"/>
      <c r="EX74" s="80"/>
      <c r="EY74" s="351"/>
      <c r="EZ74" s="80"/>
      <c r="FA74" s="80"/>
      <c r="FB74" s="80"/>
      <c r="FE74" s="78"/>
      <c r="FF74" s="78"/>
    </row>
    <row r="75" spans="1:162" s="65" customFormat="1">
      <c r="A75" s="435"/>
      <c r="B75" s="255"/>
      <c r="C75" s="255"/>
      <c r="D75" s="255"/>
      <c r="E75" s="255"/>
      <c r="F75" s="255"/>
      <c r="H75" s="66"/>
      <c r="I75" s="78"/>
      <c r="K75" s="66"/>
      <c r="L75" s="344"/>
      <c r="M75" s="66"/>
      <c r="N75" s="344"/>
      <c r="O75" s="66"/>
      <c r="P75" s="344"/>
      <c r="Q75" s="78"/>
      <c r="R75" s="78"/>
      <c r="S75" s="78"/>
      <c r="T75" s="263"/>
      <c r="U75" s="78"/>
      <c r="V75" s="258"/>
      <c r="W75" s="258"/>
      <c r="X75" s="258"/>
      <c r="Y75" s="258"/>
      <c r="Z75" s="258"/>
      <c r="AA75" s="78"/>
      <c r="AB75" s="263"/>
      <c r="AC75" s="78"/>
      <c r="AD75" s="200"/>
      <c r="AE75" s="345"/>
      <c r="AF75" s="140"/>
      <c r="AG75" s="345"/>
      <c r="AH75" s="140"/>
      <c r="AI75" s="345"/>
      <c r="AK75" s="78"/>
      <c r="AN75" s="67"/>
      <c r="AO75" s="67"/>
      <c r="AP75" s="67"/>
      <c r="AQ75" s="67"/>
      <c r="AR75" s="262"/>
      <c r="AS75" s="67"/>
      <c r="AT75" s="67"/>
      <c r="AU75" s="67"/>
      <c r="AV75" s="78"/>
      <c r="AY75" s="140"/>
      <c r="AZ75" s="140"/>
      <c r="BA75" s="140"/>
      <c r="BB75" s="140"/>
      <c r="BC75" s="140"/>
      <c r="BD75" s="140"/>
      <c r="BE75" s="140"/>
      <c r="BF75" s="78"/>
      <c r="BG75" s="263"/>
      <c r="BH75" s="78"/>
      <c r="BI75" s="258"/>
      <c r="BJ75" s="258"/>
      <c r="BK75" s="258"/>
      <c r="BL75" s="258"/>
      <c r="BM75" s="258"/>
      <c r="BN75" s="258"/>
      <c r="BO75" s="258"/>
      <c r="BP75" s="78"/>
      <c r="BQ75" s="263"/>
      <c r="BR75" s="78"/>
      <c r="BS75" s="258"/>
      <c r="BT75" s="258"/>
      <c r="BU75" s="258"/>
      <c r="BV75" s="258"/>
      <c r="BW75" s="258"/>
      <c r="BX75" s="258"/>
      <c r="BY75" s="258"/>
      <c r="BZ75" s="78"/>
      <c r="CA75" s="263"/>
      <c r="CB75" s="78"/>
      <c r="CJ75" s="78"/>
      <c r="CK75" s="263"/>
      <c r="CL75" s="78"/>
      <c r="CU75" s="78"/>
      <c r="CV75" s="263"/>
      <c r="CW75" s="78"/>
      <c r="CY75" s="200"/>
      <c r="CZ75" s="200"/>
      <c r="DA75" s="200"/>
      <c r="DB75" s="200"/>
      <c r="DC75" s="200"/>
      <c r="DD75" s="200"/>
      <c r="DF75" s="346"/>
      <c r="DG75" s="66"/>
      <c r="DH75" s="347"/>
      <c r="DI75" s="200"/>
      <c r="DJ75" s="200"/>
      <c r="DK75" s="348"/>
      <c r="DL75" s="346"/>
      <c r="DM75" s="66"/>
      <c r="DN75" s="347"/>
      <c r="DO75" s="200"/>
      <c r="DP75" s="200"/>
      <c r="DR75" s="263"/>
      <c r="DS75" s="263"/>
      <c r="DT75" s="263"/>
      <c r="DU75" s="263"/>
      <c r="DV75" s="263"/>
      <c r="DW75" s="263"/>
      <c r="DX75" s="263"/>
      <c r="DY75" s="263"/>
      <c r="DZ75" s="263"/>
      <c r="EA75" s="263"/>
      <c r="EC75" s="263"/>
      <c r="ED75" s="349"/>
      <c r="EE75" s="263"/>
      <c r="EH75" s="80"/>
      <c r="EI75" s="350"/>
      <c r="EJ75" s="351"/>
      <c r="EK75" s="80"/>
      <c r="EL75" s="351"/>
      <c r="EM75" s="80"/>
      <c r="EN75" s="351"/>
      <c r="EO75" s="80"/>
      <c r="EP75" s="80"/>
      <c r="EQ75" s="80"/>
      <c r="ES75" s="80"/>
      <c r="ET75" s="350"/>
      <c r="EU75" s="351"/>
      <c r="EV75" s="80"/>
      <c r="EW75" s="351"/>
      <c r="EX75" s="80"/>
      <c r="EY75" s="351"/>
      <c r="EZ75" s="80"/>
      <c r="FA75" s="80"/>
      <c r="FB75" s="80"/>
      <c r="FE75" s="78"/>
      <c r="FF75" s="78"/>
    </row>
    <row r="76" spans="1:162" s="65" customFormat="1">
      <c r="A76" s="435"/>
      <c r="B76" s="255"/>
      <c r="C76" s="255"/>
      <c r="D76" s="255"/>
      <c r="E76" s="255"/>
      <c r="F76" s="255"/>
      <c r="H76" s="66"/>
      <c r="I76" s="78"/>
      <c r="K76" s="66"/>
      <c r="L76" s="344"/>
      <c r="M76" s="66"/>
      <c r="N76" s="344"/>
      <c r="O76" s="66"/>
      <c r="P76" s="344"/>
      <c r="Q76" s="78"/>
      <c r="R76" s="78"/>
      <c r="S76" s="78"/>
      <c r="T76" s="263"/>
      <c r="U76" s="78"/>
      <c r="V76" s="258"/>
      <c r="W76" s="258"/>
      <c r="X76" s="258"/>
      <c r="Y76" s="258"/>
      <c r="Z76" s="258"/>
      <c r="AA76" s="78"/>
      <c r="AB76" s="263"/>
      <c r="AC76" s="78"/>
      <c r="AD76" s="200"/>
      <c r="AE76" s="345"/>
      <c r="AF76" s="140"/>
      <c r="AG76" s="345"/>
      <c r="AH76" s="140"/>
      <c r="AI76" s="345"/>
      <c r="AK76" s="78"/>
      <c r="AN76" s="67"/>
      <c r="AO76" s="67"/>
      <c r="AP76" s="67"/>
      <c r="AQ76" s="67"/>
      <c r="AR76" s="262"/>
      <c r="AS76" s="67"/>
      <c r="AT76" s="67"/>
      <c r="AU76" s="67"/>
      <c r="AV76" s="78"/>
      <c r="AY76" s="140"/>
      <c r="AZ76" s="140"/>
      <c r="BA76" s="140"/>
      <c r="BB76" s="140"/>
      <c r="BC76" s="140"/>
      <c r="BD76" s="140"/>
      <c r="BE76" s="140"/>
      <c r="BF76" s="78"/>
      <c r="BG76" s="263"/>
      <c r="BH76" s="78"/>
      <c r="BI76" s="258"/>
      <c r="BJ76" s="258"/>
      <c r="BK76" s="258"/>
      <c r="BL76" s="258"/>
      <c r="BM76" s="258"/>
      <c r="BN76" s="258"/>
      <c r="BO76" s="258"/>
      <c r="BP76" s="78"/>
      <c r="BQ76" s="263"/>
      <c r="BR76" s="78"/>
      <c r="BS76" s="258"/>
      <c r="BT76" s="258"/>
      <c r="BU76" s="258"/>
      <c r="BV76" s="258"/>
      <c r="BW76" s="258"/>
      <c r="BX76" s="258"/>
      <c r="BY76" s="258"/>
      <c r="BZ76" s="78"/>
      <c r="CA76" s="263"/>
      <c r="CB76" s="78"/>
      <c r="CJ76" s="78"/>
      <c r="CK76" s="263"/>
      <c r="CL76" s="78"/>
      <c r="CU76" s="78"/>
      <c r="CV76" s="263"/>
      <c r="CW76" s="78"/>
      <c r="CY76" s="200"/>
      <c r="CZ76" s="200"/>
      <c r="DA76" s="200"/>
      <c r="DB76" s="200"/>
      <c r="DC76" s="200"/>
      <c r="DD76" s="200"/>
      <c r="DF76" s="346"/>
      <c r="DG76" s="66"/>
      <c r="DH76" s="347"/>
      <c r="DI76" s="200"/>
      <c r="DJ76" s="200"/>
      <c r="DK76" s="348"/>
      <c r="DL76" s="346"/>
      <c r="DM76" s="66"/>
      <c r="DN76" s="347"/>
      <c r="DO76" s="200"/>
      <c r="DP76" s="200"/>
      <c r="DR76" s="263"/>
      <c r="DS76" s="263"/>
      <c r="DT76" s="263"/>
      <c r="DU76" s="263"/>
      <c r="DV76" s="263"/>
      <c r="DW76" s="263"/>
      <c r="DX76" s="263"/>
      <c r="DY76" s="263"/>
      <c r="DZ76" s="263"/>
      <c r="EA76" s="263"/>
      <c r="EC76" s="263"/>
      <c r="ED76" s="349"/>
      <c r="EE76" s="263"/>
      <c r="EH76" s="80"/>
      <c r="EI76" s="350"/>
      <c r="EJ76" s="351"/>
      <c r="EK76" s="80"/>
      <c r="EL76" s="351"/>
      <c r="EM76" s="80"/>
      <c r="EN76" s="351"/>
      <c r="EO76" s="80"/>
      <c r="EP76" s="80"/>
      <c r="EQ76" s="80"/>
      <c r="ES76" s="80"/>
      <c r="ET76" s="350"/>
      <c r="EU76" s="351"/>
      <c r="EV76" s="80"/>
      <c r="EW76" s="351"/>
      <c r="EX76" s="80"/>
      <c r="EY76" s="351"/>
      <c r="EZ76" s="80"/>
      <c r="FA76" s="80"/>
      <c r="FB76" s="80"/>
      <c r="FE76" s="78"/>
      <c r="FF76" s="78"/>
    </row>
    <row r="77" spans="1:162" s="65" customFormat="1">
      <c r="A77" s="435"/>
      <c r="B77" s="255"/>
      <c r="C77" s="255"/>
      <c r="D77" s="255"/>
      <c r="E77" s="255"/>
      <c r="F77" s="255"/>
      <c r="H77" s="66"/>
      <c r="I77" s="78"/>
      <c r="K77" s="66"/>
      <c r="L77" s="344"/>
      <c r="M77" s="66"/>
      <c r="N77" s="344"/>
      <c r="O77" s="66"/>
      <c r="P77" s="344"/>
      <c r="Q77" s="78"/>
      <c r="R77" s="78"/>
      <c r="S77" s="78"/>
      <c r="T77" s="263"/>
      <c r="U77" s="78"/>
      <c r="V77" s="258"/>
      <c r="W77" s="258"/>
      <c r="X77" s="258"/>
      <c r="Y77" s="258"/>
      <c r="Z77" s="258"/>
      <c r="AA77" s="78"/>
      <c r="AB77" s="263"/>
      <c r="AC77" s="78"/>
      <c r="AD77" s="200"/>
      <c r="AE77" s="345"/>
      <c r="AF77" s="140"/>
      <c r="AG77" s="345"/>
      <c r="AH77" s="140"/>
      <c r="AI77" s="345"/>
      <c r="AK77" s="78"/>
      <c r="AN77" s="67"/>
      <c r="AO77" s="67"/>
      <c r="AP77" s="67"/>
      <c r="AQ77" s="67"/>
      <c r="AR77" s="262"/>
      <c r="AS77" s="67"/>
      <c r="AT77" s="67"/>
      <c r="AU77" s="67"/>
      <c r="AV77" s="78"/>
      <c r="AY77" s="140"/>
      <c r="AZ77" s="140"/>
      <c r="BA77" s="140"/>
      <c r="BB77" s="140"/>
      <c r="BC77" s="140"/>
      <c r="BD77" s="140"/>
      <c r="BE77" s="140"/>
      <c r="BF77" s="78"/>
      <c r="BG77" s="263"/>
      <c r="BH77" s="78"/>
      <c r="BI77" s="258"/>
      <c r="BJ77" s="258"/>
      <c r="BK77" s="258"/>
      <c r="BL77" s="258"/>
      <c r="BM77" s="258"/>
      <c r="BN77" s="258"/>
      <c r="BO77" s="258"/>
      <c r="BP77" s="78"/>
      <c r="BQ77" s="263"/>
      <c r="BR77" s="78"/>
      <c r="BS77" s="258"/>
      <c r="BT77" s="258"/>
      <c r="BU77" s="258"/>
      <c r="BV77" s="258"/>
      <c r="BW77" s="258"/>
      <c r="BX77" s="258"/>
      <c r="BY77" s="258"/>
      <c r="BZ77" s="78"/>
      <c r="CA77" s="263"/>
      <c r="CB77" s="78"/>
      <c r="CJ77" s="78"/>
      <c r="CK77" s="263"/>
      <c r="CL77" s="78"/>
      <c r="CU77" s="78"/>
      <c r="CV77" s="263"/>
      <c r="CW77" s="78"/>
      <c r="CY77" s="200"/>
      <c r="CZ77" s="200"/>
      <c r="DA77" s="200"/>
      <c r="DB77" s="200"/>
      <c r="DC77" s="200"/>
      <c r="DD77" s="200"/>
      <c r="DF77" s="346"/>
      <c r="DG77" s="66"/>
      <c r="DH77" s="347"/>
      <c r="DI77" s="200"/>
      <c r="DJ77" s="200"/>
      <c r="DK77" s="348"/>
      <c r="DL77" s="346"/>
      <c r="DM77" s="66"/>
      <c r="DN77" s="347"/>
      <c r="DO77" s="200"/>
      <c r="DP77" s="200"/>
      <c r="DR77" s="263"/>
      <c r="DS77" s="263"/>
      <c r="DT77" s="263"/>
      <c r="DU77" s="263"/>
      <c r="DV77" s="263"/>
      <c r="DW77" s="263"/>
      <c r="DX77" s="263"/>
      <c r="DY77" s="263"/>
      <c r="DZ77" s="263"/>
      <c r="EA77" s="263"/>
      <c r="EC77" s="263"/>
      <c r="ED77" s="349"/>
      <c r="EE77" s="263"/>
      <c r="EH77" s="80"/>
      <c r="EI77" s="350"/>
      <c r="EJ77" s="351"/>
      <c r="EK77" s="80"/>
      <c r="EL77" s="351"/>
      <c r="EM77" s="80"/>
      <c r="EN77" s="351"/>
      <c r="EO77" s="80"/>
      <c r="EP77" s="80"/>
      <c r="EQ77" s="80"/>
      <c r="ES77" s="80"/>
      <c r="ET77" s="350"/>
      <c r="EU77" s="351"/>
      <c r="EV77" s="80"/>
      <c r="EW77" s="351"/>
      <c r="EX77" s="80"/>
      <c r="EY77" s="351"/>
      <c r="EZ77" s="80"/>
      <c r="FA77" s="80"/>
      <c r="FB77" s="80"/>
      <c r="FE77" s="78"/>
      <c r="FF77" s="78"/>
    </row>
    <row r="78" spans="1:162" s="65" customFormat="1">
      <c r="A78" s="435"/>
      <c r="B78" s="255"/>
      <c r="C78" s="255"/>
      <c r="D78" s="255"/>
      <c r="E78" s="255"/>
      <c r="F78" s="255"/>
      <c r="H78" s="66"/>
      <c r="I78" s="78"/>
      <c r="K78" s="66"/>
      <c r="L78" s="344"/>
      <c r="M78" s="66"/>
      <c r="N78" s="344"/>
      <c r="O78" s="66"/>
      <c r="P78" s="344"/>
      <c r="Q78" s="78"/>
      <c r="R78" s="78"/>
      <c r="S78" s="78"/>
      <c r="T78" s="263"/>
      <c r="U78" s="78"/>
      <c r="V78" s="258"/>
      <c r="W78" s="258"/>
      <c r="X78" s="258"/>
      <c r="Y78" s="258"/>
      <c r="Z78" s="258"/>
      <c r="AA78" s="78"/>
      <c r="AB78" s="263"/>
      <c r="AC78" s="78"/>
      <c r="AD78" s="200"/>
      <c r="AE78" s="345"/>
      <c r="AF78" s="140"/>
      <c r="AG78" s="345"/>
      <c r="AH78" s="140"/>
      <c r="AI78" s="345"/>
      <c r="AK78" s="78"/>
      <c r="AN78" s="67"/>
      <c r="AO78" s="67"/>
      <c r="AP78" s="67"/>
      <c r="AQ78" s="67"/>
      <c r="AR78" s="262"/>
      <c r="AS78" s="67"/>
      <c r="AT78" s="67"/>
      <c r="AU78" s="67"/>
      <c r="AV78" s="78"/>
      <c r="AY78" s="140"/>
      <c r="AZ78" s="140"/>
      <c r="BA78" s="140"/>
      <c r="BB78" s="140"/>
      <c r="BC78" s="140"/>
      <c r="BD78" s="140"/>
      <c r="BE78" s="140"/>
      <c r="BF78" s="78"/>
      <c r="BG78" s="263"/>
      <c r="BH78" s="78"/>
      <c r="BI78" s="258"/>
      <c r="BJ78" s="258"/>
      <c r="BK78" s="258"/>
      <c r="BL78" s="258"/>
      <c r="BM78" s="258"/>
      <c r="BN78" s="258"/>
      <c r="BO78" s="258"/>
      <c r="BP78" s="78"/>
      <c r="BQ78" s="263"/>
      <c r="BR78" s="78"/>
      <c r="BS78" s="258"/>
      <c r="BT78" s="258"/>
      <c r="BU78" s="258"/>
      <c r="BV78" s="258"/>
      <c r="BW78" s="258"/>
      <c r="BX78" s="258"/>
      <c r="BY78" s="258"/>
      <c r="BZ78" s="78"/>
      <c r="CA78" s="263"/>
      <c r="CB78" s="78"/>
      <c r="CJ78" s="78"/>
      <c r="CK78" s="263"/>
      <c r="CL78" s="78"/>
      <c r="CU78" s="78"/>
      <c r="CV78" s="263"/>
      <c r="CW78" s="78"/>
      <c r="CY78" s="200"/>
      <c r="CZ78" s="200"/>
      <c r="DA78" s="200"/>
      <c r="DB78" s="200"/>
      <c r="DC78" s="200"/>
      <c r="DD78" s="200"/>
      <c r="DF78" s="346"/>
      <c r="DG78" s="66"/>
      <c r="DH78" s="347"/>
      <c r="DI78" s="200"/>
      <c r="DJ78" s="200"/>
      <c r="DK78" s="348"/>
      <c r="DL78" s="346"/>
      <c r="DM78" s="66"/>
      <c r="DN78" s="347"/>
      <c r="DO78" s="200"/>
      <c r="DP78" s="200"/>
      <c r="DR78" s="263"/>
      <c r="DS78" s="263"/>
      <c r="DT78" s="263"/>
      <c r="DU78" s="263"/>
      <c r="DV78" s="263"/>
      <c r="DW78" s="263"/>
      <c r="DX78" s="263"/>
      <c r="DY78" s="263"/>
      <c r="DZ78" s="263"/>
      <c r="EA78" s="263"/>
      <c r="EC78" s="263"/>
      <c r="ED78" s="349"/>
      <c r="EE78" s="263"/>
      <c r="EH78" s="80"/>
      <c r="EI78" s="350"/>
      <c r="EJ78" s="351"/>
      <c r="EK78" s="80"/>
      <c r="EL78" s="351"/>
      <c r="EM78" s="80"/>
      <c r="EN78" s="351"/>
      <c r="EO78" s="80"/>
      <c r="EP78" s="80"/>
      <c r="EQ78" s="80"/>
      <c r="ES78" s="80"/>
      <c r="ET78" s="350"/>
      <c r="EU78" s="351"/>
      <c r="EV78" s="80"/>
      <c r="EW78" s="351"/>
      <c r="EX78" s="80"/>
      <c r="EY78" s="351"/>
      <c r="EZ78" s="80"/>
      <c r="FA78" s="80"/>
      <c r="FB78" s="80"/>
      <c r="FE78" s="78"/>
      <c r="FF78" s="78"/>
    </row>
    <row r="79" spans="1:162" s="65" customFormat="1">
      <c r="A79" s="435"/>
      <c r="B79" s="255"/>
      <c r="C79" s="255"/>
      <c r="D79" s="255"/>
      <c r="E79" s="255"/>
      <c r="F79" s="255"/>
      <c r="H79" s="66"/>
      <c r="I79" s="78"/>
      <c r="K79" s="66"/>
      <c r="L79" s="344"/>
      <c r="M79" s="66"/>
      <c r="N79" s="344"/>
      <c r="O79" s="66"/>
      <c r="P79" s="344"/>
      <c r="Q79" s="78"/>
      <c r="R79" s="78"/>
      <c r="S79" s="78"/>
      <c r="T79" s="263"/>
      <c r="U79" s="78"/>
      <c r="V79" s="258"/>
      <c r="W79" s="258"/>
      <c r="X79" s="258"/>
      <c r="Y79" s="258"/>
      <c r="Z79" s="258"/>
      <c r="AA79" s="78"/>
      <c r="AB79" s="263"/>
      <c r="AC79" s="78"/>
      <c r="AD79" s="200"/>
      <c r="AE79" s="345"/>
      <c r="AF79" s="140"/>
      <c r="AG79" s="345"/>
      <c r="AH79" s="140"/>
      <c r="AI79" s="345"/>
      <c r="AK79" s="78"/>
      <c r="AN79" s="67"/>
      <c r="AO79" s="67"/>
      <c r="AP79" s="67"/>
      <c r="AQ79" s="67"/>
      <c r="AR79" s="262"/>
      <c r="AS79" s="67"/>
      <c r="AT79" s="67"/>
      <c r="AU79" s="67"/>
      <c r="AV79" s="78"/>
      <c r="AY79" s="140"/>
      <c r="AZ79" s="140"/>
      <c r="BA79" s="140"/>
      <c r="BB79" s="140"/>
      <c r="BC79" s="140"/>
      <c r="BD79" s="140"/>
      <c r="BE79" s="140"/>
      <c r="BF79" s="78"/>
      <c r="BG79" s="263"/>
      <c r="BH79" s="78"/>
      <c r="BI79" s="258"/>
      <c r="BJ79" s="258"/>
      <c r="BK79" s="258"/>
      <c r="BL79" s="258"/>
      <c r="BM79" s="258"/>
      <c r="BN79" s="258"/>
      <c r="BO79" s="258"/>
      <c r="BP79" s="78"/>
      <c r="BQ79" s="263"/>
      <c r="BR79" s="78"/>
      <c r="BS79" s="258"/>
      <c r="BT79" s="258"/>
      <c r="BU79" s="258"/>
      <c r="BV79" s="258"/>
      <c r="BW79" s="258"/>
      <c r="BX79" s="258"/>
      <c r="BY79" s="258"/>
      <c r="BZ79" s="78"/>
      <c r="CA79" s="263"/>
      <c r="CB79" s="78"/>
      <c r="CJ79" s="78"/>
      <c r="CK79" s="263"/>
      <c r="CL79" s="78"/>
      <c r="CU79" s="78"/>
      <c r="CV79" s="263"/>
      <c r="CW79" s="78"/>
      <c r="CY79" s="200"/>
      <c r="CZ79" s="200"/>
      <c r="DA79" s="200"/>
      <c r="DB79" s="200"/>
      <c r="DC79" s="200"/>
      <c r="DD79" s="200"/>
      <c r="DF79" s="346"/>
      <c r="DG79" s="66"/>
      <c r="DH79" s="347"/>
      <c r="DI79" s="200"/>
      <c r="DJ79" s="200"/>
      <c r="DK79" s="348"/>
      <c r="DL79" s="346"/>
      <c r="DM79" s="66"/>
      <c r="DN79" s="347"/>
      <c r="DO79" s="200"/>
      <c r="DP79" s="200"/>
      <c r="DR79" s="263"/>
      <c r="DS79" s="263"/>
      <c r="DT79" s="263"/>
      <c r="DU79" s="263"/>
      <c r="DV79" s="263"/>
      <c r="DW79" s="263"/>
      <c r="DX79" s="263"/>
      <c r="DY79" s="263"/>
      <c r="DZ79" s="263"/>
      <c r="EA79" s="263"/>
      <c r="EC79" s="263"/>
      <c r="ED79" s="349"/>
      <c r="EE79" s="263"/>
      <c r="EH79" s="80"/>
      <c r="EI79" s="350"/>
      <c r="EJ79" s="351"/>
      <c r="EK79" s="80"/>
      <c r="EL79" s="351"/>
      <c r="EM79" s="80"/>
      <c r="EN79" s="351"/>
      <c r="EO79" s="80"/>
      <c r="EP79" s="80"/>
      <c r="EQ79" s="80"/>
      <c r="ES79" s="80"/>
      <c r="ET79" s="350"/>
      <c r="EU79" s="351"/>
      <c r="EV79" s="80"/>
      <c r="EW79" s="351"/>
      <c r="EX79" s="80"/>
      <c r="EY79" s="351"/>
      <c r="EZ79" s="80"/>
      <c r="FA79" s="80"/>
      <c r="FB79" s="80"/>
      <c r="FE79" s="78"/>
      <c r="FF79" s="78"/>
    </row>
    <row r="80" spans="1:162" s="65" customFormat="1">
      <c r="A80" s="435"/>
      <c r="B80" s="255"/>
      <c r="C80" s="255"/>
      <c r="D80" s="255"/>
      <c r="E80" s="255"/>
      <c r="F80" s="255"/>
      <c r="H80" s="66"/>
      <c r="I80" s="78"/>
      <c r="K80" s="66"/>
      <c r="L80" s="344"/>
      <c r="M80" s="66"/>
      <c r="N80" s="344"/>
      <c r="O80" s="66"/>
      <c r="P80" s="344"/>
      <c r="Q80" s="78"/>
      <c r="R80" s="78"/>
      <c r="S80" s="78"/>
      <c r="T80" s="263"/>
      <c r="U80" s="78"/>
      <c r="V80" s="258"/>
      <c r="W80" s="258"/>
      <c r="X80" s="258"/>
      <c r="Y80" s="258"/>
      <c r="Z80" s="258"/>
      <c r="AA80" s="78"/>
      <c r="AB80" s="263"/>
      <c r="AC80" s="78"/>
      <c r="AD80" s="200"/>
      <c r="AE80" s="345"/>
      <c r="AF80" s="140"/>
      <c r="AG80" s="345"/>
      <c r="AH80" s="140"/>
      <c r="AI80" s="345"/>
      <c r="AK80" s="78"/>
      <c r="AN80" s="67"/>
      <c r="AO80" s="67"/>
      <c r="AP80" s="67"/>
      <c r="AQ80" s="67"/>
      <c r="AR80" s="262"/>
      <c r="AS80" s="67"/>
      <c r="AT80" s="67"/>
      <c r="AU80" s="67"/>
      <c r="AV80" s="78"/>
      <c r="AY80" s="140"/>
      <c r="AZ80" s="140"/>
      <c r="BA80" s="140"/>
      <c r="BB80" s="140"/>
      <c r="BC80" s="140"/>
      <c r="BD80" s="140"/>
      <c r="BE80" s="140"/>
      <c r="BF80" s="78"/>
      <c r="BG80" s="263"/>
      <c r="BH80" s="78"/>
      <c r="BI80" s="258"/>
      <c r="BJ80" s="258"/>
      <c r="BK80" s="258"/>
      <c r="BL80" s="258"/>
      <c r="BM80" s="258"/>
      <c r="BN80" s="258"/>
      <c r="BO80" s="258"/>
      <c r="BP80" s="78"/>
      <c r="BQ80" s="263"/>
      <c r="BR80" s="78"/>
      <c r="BS80" s="258"/>
      <c r="BT80" s="258"/>
      <c r="BU80" s="258"/>
      <c r="BV80" s="258"/>
      <c r="BW80" s="258"/>
      <c r="BX80" s="258"/>
      <c r="BY80" s="258"/>
      <c r="BZ80" s="78"/>
      <c r="CA80" s="263"/>
      <c r="CB80" s="78"/>
      <c r="CJ80" s="78"/>
      <c r="CK80" s="263"/>
      <c r="CL80" s="78"/>
      <c r="CU80" s="78"/>
      <c r="CV80" s="263"/>
      <c r="CW80" s="78"/>
      <c r="CY80" s="200"/>
      <c r="CZ80" s="200"/>
      <c r="DA80" s="200"/>
      <c r="DB80" s="200"/>
      <c r="DC80" s="200"/>
      <c r="DD80" s="200"/>
      <c r="DF80" s="346"/>
      <c r="DG80" s="66"/>
      <c r="DH80" s="347"/>
      <c r="DI80" s="200"/>
      <c r="DJ80" s="200"/>
      <c r="DK80" s="348"/>
      <c r="DL80" s="346"/>
      <c r="DM80" s="66"/>
      <c r="DN80" s="347"/>
      <c r="DO80" s="200"/>
      <c r="DP80" s="200"/>
      <c r="DR80" s="263"/>
      <c r="DS80" s="263"/>
      <c r="DT80" s="263"/>
      <c r="DU80" s="263"/>
      <c r="DV80" s="263"/>
      <c r="DW80" s="263"/>
      <c r="DX80" s="263"/>
      <c r="DY80" s="263"/>
      <c r="DZ80" s="263"/>
      <c r="EA80" s="263"/>
      <c r="EC80" s="263"/>
      <c r="ED80" s="349"/>
      <c r="EE80" s="263"/>
      <c r="EH80" s="80"/>
      <c r="EI80" s="350"/>
      <c r="EJ80" s="351"/>
      <c r="EK80" s="80"/>
      <c r="EL80" s="351"/>
      <c r="EM80" s="80"/>
      <c r="EN80" s="351"/>
      <c r="EO80" s="80"/>
      <c r="EP80" s="80"/>
      <c r="EQ80" s="80"/>
      <c r="ES80" s="80"/>
      <c r="ET80" s="350"/>
      <c r="EU80" s="351"/>
      <c r="EV80" s="80"/>
      <c r="EW80" s="351"/>
      <c r="EX80" s="80"/>
      <c r="EY80" s="351"/>
      <c r="EZ80" s="80"/>
      <c r="FA80" s="80"/>
      <c r="FB80" s="80"/>
      <c r="FE80" s="78"/>
      <c r="FF80" s="78"/>
    </row>
    <row r="81" spans="1:162" s="65" customFormat="1">
      <c r="A81" s="435"/>
      <c r="B81" s="255"/>
      <c r="C81" s="255"/>
      <c r="D81" s="255"/>
      <c r="E81" s="255"/>
      <c r="F81" s="255"/>
      <c r="H81" s="66"/>
      <c r="I81" s="78"/>
      <c r="K81" s="66"/>
      <c r="L81" s="344"/>
      <c r="M81" s="66"/>
      <c r="N81" s="344"/>
      <c r="O81" s="66"/>
      <c r="P81" s="344"/>
      <c r="Q81" s="78"/>
      <c r="R81" s="78"/>
      <c r="S81" s="78"/>
      <c r="T81" s="263"/>
      <c r="U81" s="78"/>
      <c r="V81" s="258"/>
      <c r="W81" s="258"/>
      <c r="X81" s="258"/>
      <c r="Y81" s="258"/>
      <c r="Z81" s="258"/>
      <c r="AA81" s="78"/>
      <c r="AB81" s="263"/>
      <c r="AC81" s="78"/>
      <c r="AD81" s="200"/>
      <c r="AE81" s="345"/>
      <c r="AF81" s="140"/>
      <c r="AG81" s="345"/>
      <c r="AH81" s="140"/>
      <c r="AI81" s="345"/>
      <c r="AK81" s="78"/>
      <c r="AN81" s="67"/>
      <c r="AO81" s="67"/>
      <c r="AP81" s="67"/>
      <c r="AQ81" s="67"/>
      <c r="AR81" s="262"/>
      <c r="AS81" s="67"/>
      <c r="AT81" s="67"/>
      <c r="AU81" s="67"/>
      <c r="AV81" s="78"/>
      <c r="AY81" s="140"/>
      <c r="AZ81" s="140"/>
      <c r="BA81" s="140"/>
      <c r="BB81" s="140"/>
      <c r="BC81" s="140"/>
      <c r="BD81" s="140"/>
      <c r="BE81" s="140"/>
      <c r="BF81" s="78"/>
      <c r="BG81" s="263"/>
      <c r="BH81" s="78"/>
      <c r="BI81" s="258"/>
      <c r="BJ81" s="258"/>
      <c r="BK81" s="258"/>
      <c r="BL81" s="258"/>
      <c r="BM81" s="258"/>
      <c r="BN81" s="258"/>
      <c r="BO81" s="258"/>
      <c r="BP81" s="78"/>
      <c r="BQ81" s="263"/>
      <c r="BR81" s="78"/>
      <c r="BS81" s="258"/>
      <c r="BT81" s="258"/>
      <c r="BU81" s="258"/>
      <c r="BV81" s="258"/>
      <c r="BW81" s="258"/>
      <c r="BX81" s="258"/>
      <c r="BY81" s="258"/>
      <c r="BZ81" s="78"/>
      <c r="CA81" s="263"/>
      <c r="CB81" s="78"/>
      <c r="CJ81" s="78"/>
      <c r="CK81" s="263"/>
      <c r="CL81" s="78"/>
      <c r="CU81" s="78"/>
      <c r="CV81" s="263"/>
      <c r="CW81" s="78"/>
      <c r="CY81" s="200"/>
      <c r="CZ81" s="200"/>
      <c r="DA81" s="200"/>
      <c r="DB81" s="200"/>
      <c r="DC81" s="200"/>
      <c r="DD81" s="200"/>
      <c r="DF81" s="346"/>
      <c r="DG81" s="66"/>
      <c r="DH81" s="347"/>
      <c r="DI81" s="200"/>
      <c r="DJ81" s="200"/>
      <c r="DK81" s="348"/>
      <c r="DL81" s="346"/>
      <c r="DM81" s="66"/>
      <c r="DN81" s="347"/>
      <c r="DO81" s="200"/>
      <c r="DP81" s="200"/>
      <c r="DR81" s="263"/>
      <c r="DS81" s="263"/>
      <c r="DT81" s="263"/>
      <c r="DU81" s="263"/>
      <c r="DV81" s="263"/>
      <c r="DW81" s="263"/>
      <c r="DX81" s="263"/>
      <c r="DY81" s="263"/>
      <c r="DZ81" s="263"/>
      <c r="EA81" s="263"/>
      <c r="EC81" s="263"/>
      <c r="ED81" s="349"/>
      <c r="EE81" s="263"/>
      <c r="EH81" s="80"/>
      <c r="EI81" s="350"/>
      <c r="EJ81" s="351"/>
      <c r="EK81" s="80"/>
      <c r="EL81" s="351"/>
      <c r="EM81" s="80"/>
      <c r="EN81" s="351"/>
      <c r="EO81" s="80"/>
      <c r="EP81" s="80"/>
      <c r="EQ81" s="80"/>
      <c r="ES81" s="80"/>
      <c r="ET81" s="350"/>
      <c r="EU81" s="351"/>
      <c r="EV81" s="80"/>
      <c r="EW81" s="351"/>
      <c r="EX81" s="80"/>
      <c r="EY81" s="351"/>
      <c r="EZ81" s="80"/>
      <c r="FA81" s="80"/>
      <c r="FB81" s="80"/>
      <c r="FE81" s="78"/>
      <c r="FF81" s="78"/>
    </row>
    <row r="82" spans="1:162" s="65" customFormat="1">
      <c r="A82" s="435"/>
      <c r="B82" s="255"/>
      <c r="C82" s="255"/>
      <c r="D82" s="255"/>
      <c r="E82" s="255"/>
      <c r="F82" s="255"/>
      <c r="H82" s="66"/>
      <c r="I82" s="78"/>
      <c r="K82" s="66"/>
      <c r="L82" s="344"/>
      <c r="M82" s="66"/>
      <c r="N82" s="344"/>
      <c r="O82" s="66"/>
      <c r="P82" s="344"/>
      <c r="Q82" s="78"/>
      <c r="R82" s="78"/>
      <c r="S82" s="78"/>
      <c r="T82" s="263"/>
      <c r="U82" s="78"/>
      <c r="V82" s="258"/>
      <c r="W82" s="258"/>
      <c r="X82" s="258"/>
      <c r="Y82" s="258"/>
      <c r="Z82" s="258"/>
      <c r="AA82" s="78"/>
      <c r="AB82" s="263"/>
      <c r="AC82" s="78"/>
      <c r="AD82" s="200"/>
      <c r="AE82" s="345"/>
      <c r="AF82" s="140"/>
      <c r="AG82" s="345"/>
      <c r="AH82" s="140"/>
      <c r="AI82" s="345"/>
      <c r="AK82" s="78"/>
      <c r="AN82" s="67"/>
      <c r="AO82" s="67"/>
      <c r="AP82" s="67"/>
      <c r="AQ82" s="67"/>
      <c r="AR82" s="262"/>
      <c r="AS82" s="67"/>
      <c r="AT82" s="67"/>
      <c r="AU82" s="67"/>
      <c r="AV82" s="78"/>
      <c r="AY82" s="140"/>
      <c r="AZ82" s="140"/>
      <c r="BA82" s="140"/>
      <c r="BB82" s="140"/>
      <c r="BC82" s="140"/>
      <c r="BD82" s="140"/>
      <c r="BE82" s="140"/>
      <c r="BF82" s="78"/>
      <c r="BG82" s="263"/>
      <c r="BH82" s="78"/>
      <c r="BI82" s="258"/>
      <c r="BJ82" s="258"/>
      <c r="BK82" s="258"/>
      <c r="BL82" s="258"/>
      <c r="BM82" s="258"/>
      <c r="BN82" s="258"/>
      <c r="BO82" s="258"/>
      <c r="BP82" s="78"/>
      <c r="BQ82" s="263"/>
      <c r="BR82" s="78"/>
      <c r="BS82" s="258"/>
      <c r="BT82" s="258"/>
      <c r="BU82" s="258"/>
      <c r="BV82" s="258"/>
      <c r="BW82" s="258"/>
      <c r="BX82" s="258"/>
      <c r="BY82" s="258"/>
      <c r="BZ82" s="78"/>
      <c r="CA82" s="263"/>
      <c r="CB82" s="78"/>
      <c r="CJ82" s="78"/>
      <c r="CK82" s="263"/>
      <c r="CL82" s="78"/>
      <c r="CU82" s="78"/>
      <c r="CV82" s="263"/>
      <c r="CW82" s="78"/>
      <c r="CY82" s="200"/>
      <c r="CZ82" s="200"/>
      <c r="DA82" s="200"/>
      <c r="DB82" s="200"/>
      <c r="DC82" s="200"/>
      <c r="DD82" s="200"/>
      <c r="DF82" s="346"/>
      <c r="DG82" s="66"/>
      <c r="DH82" s="347"/>
      <c r="DI82" s="200"/>
      <c r="DJ82" s="200"/>
      <c r="DK82" s="348"/>
      <c r="DL82" s="346"/>
      <c r="DM82" s="66"/>
      <c r="DN82" s="347"/>
      <c r="DO82" s="200"/>
      <c r="DP82" s="200"/>
      <c r="DR82" s="263"/>
      <c r="DS82" s="263"/>
      <c r="DT82" s="263"/>
      <c r="DU82" s="263"/>
      <c r="DV82" s="263"/>
      <c r="DW82" s="263"/>
      <c r="DX82" s="263"/>
      <c r="DY82" s="263"/>
      <c r="DZ82" s="263"/>
      <c r="EA82" s="263"/>
      <c r="EC82" s="263"/>
      <c r="ED82" s="349"/>
      <c r="EE82" s="263"/>
      <c r="EH82" s="80"/>
      <c r="EI82" s="350"/>
      <c r="EJ82" s="351"/>
      <c r="EK82" s="80"/>
      <c r="EL82" s="351"/>
      <c r="EM82" s="80"/>
      <c r="EN82" s="351"/>
      <c r="EO82" s="80"/>
      <c r="EP82" s="80"/>
      <c r="EQ82" s="80"/>
      <c r="ES82" s="80"/>
      <c r="ET82" s="350"/>
      <c r="EU82" s="351"/>
      <c r="EV82" s="80"/>
      <c r="EW82" s="351"/>
      <c r="EX82" s="80"/>
      <c r="EY82" s="351"/>
      <c r="EZ82" s="80"/>
      <c r="FA82" s="80"/>
      <c r="FB82" s="80"/>
      <c r="FE82" s="78"/>
      <c r="FF82" s="78"/>
    </row>
    <row r="83" spans="1:162" s="65" customFormat="1">
      <c r="A83" s="435"/>
      <c r="B83" s="255"/>
      <c r="C83" s="255"/>
      <c r="D83" s="255"/>
      <c r="E83" s="255"/>
      <c r="F83" s="255"/>
      <c r="H83" s="66"/>
      <c r="I83" s="78"/>
      <c r="K83" s="66"/>
      <c r="L83" s="344"/>
      <c r="M83" s="66"/>
      <c r="N83" s="344"/>
      <c r="O83" s="66"/>
      <c r="P83" s="344"/>
      <c r="Q83" s="78"/>
      <c r="R83" s="78"/>
      <c r="S83" s="78"/>
      <c r="T83" s="263"/>
      <c r="U83" s="78"/>
      <c r="V83" s="258"/>
      <c r="W83" s="258"/>
      <c r="X83" s="258"/>
      <c r="Y83" s="258"/>
      <c r="Z83" s="258"/>
      <c r="AA83" s="78"/>
      <c r="AB83" s="263"/>
      <c r="AC83" s="78"/>
      <c r="AD83" s="200"/>
      <c r="AE83" s="345"/>
      <c r="AF83" s="140"/>
      <c r="AG83" s="345"/>
      <c r="AH83" s="140"/>
      <c r="AI83" s="345"/>
      <c r="AK83" s="78"/>
      <c r="AN83" s="67"/>
      <c r="AO83" s="67"/>
      <c r="AP83" s="67"/>
      <c r="AQ83" s="67"/>
      <c r="AR83" s="262"/>
      <c r="AS83" s="67"/>
      <c r="AT83" s="67"/>
      <c r="AU83" s="67"/>
      <c r="AV83" s="78"/>
      <c r="AY83" s="140"/>
      <c r="AZ83" s="140"/>
      <c r="BA83" s="140"/>
      <c r="BB83" s="140"/>
      <c r="BC83" s="140"/>
      <c r="BD83" s="140"/>
      <c r="BE83" s="140"/>
      <c r="BF83" s="78"/>
      <c r="BG83" s="263"/>
      <c r="BH83" s="78"/>
      <c r="BI83" s="258"/>
      <c r="BJ83" s="258"/>
      <c r="BK83" s="258"/>
      <c r="BL83" s="258"/>
      <c r="BM83" s="258"/>
      <c r="BN83" s="258"/>
      <c r="BO83" s="258"/>
      <c r="BP83" s="78"/>
      <c r="BQ83" s="263"/>
      <c r="BR83" s="78"/>
      <c r="BS83" s="258"/>
      <c r="BT83" s="258"/>
      <c r="BU83" s="258"/>
      <c r="BV83" s="258"/>
      <c r="BW83" s="258"/>
      <c r="BX83" s="258"/>
      <c r="BY83" s="258"/>
      <c r="BZ83" s="78"/>
      <c r="CA83" s="263"/>
      <c r="CB83" s="78"/>
      <c r="CJ83" s="78"/>
      <c r="CK83" s="263"/>
      <c r="CL83" s="78"/>
      <c r="CU83" s="78"/>
      <c r="CV83" s="263"/>
      <c r="CW83" s="78"/>
      <c r="CY83" s="200"/>
      <c r="CZ83" s="200"/>
      <c r="DA83" s="200"/>
      <c r="DB83" s="200"/>
      <c r="DC83" s="200"/>
      <c r="DD83" s="200"/>
      <c r="DF83" s="346"/>
      <c r="DG83" s="66"/>
      <c r="DH83" s="347"/>
      <c r="DI83" s="200"/>
      <c r="DJ83" s="200"/>
      <c r="DK83" s="348"/>
      <c r="DL83" s="346"/>
      <c r="DM83" s="66"/>
      <c r="DN83" s="347"/>
      <c r="DO83" s="200"/>
      <c r="DP83" s="200"/>
      <c r="DR83" s="263"/>
      <c r="DS83" s="263"/>
      <c r="DT83" s="263"/>
      <c r="DU83" s="263"/>
      <c r="DV83" s="263"/>
      <c r="DW83" s="263"/>
      <c r="DX83" s="263"/>
      <c r="DY83" s="263"/>
      <c r="DZ83" s="263"/>
      <c r="EA83" s="263"/>
      <c r="EC83" s="263"/>
      <c r="ED83" s="349"/>
      <c r="EE83" s="263"/>
      <c r="EH83" s="80"/>
      <c r="EI83" s="350"/>
      <c r="EJ83" s="351"/>
      <c r="EK83" s="80"/>
      <c r="EL83" s="351"/>
      <c r="EM83" s="80"/>
      <c r="EN83" s="351"/>
      <c r="EO83" s="80"/>
      <c r="EP83" s="80"/>
      <c r="EQ83" s="80"/>
      <c r="ES83" s="80"/>
      <c r="ET83" s="350"/>
      <c r="EU83" s="351"/>
      <c r="EV83" s="80"/>
      <c r="EW83" s="351"/>
      <c r="EX83" s="80"/>
      <c r="EY83" s="351"/>
      <c r="EZ83" s="80"/>
      <c r="FA83" s="80"/>
      <c r="FB83" s="80"/>
      <c r="FE83" s="78"/>
      <c r="FF83" s="78"/>
    </row>
    <row r="84" spans="1:162" s="65" customFormat="1">
      <c r="A84" s="435"/>
      <c r="B84" s="255"/>
      <c r="C84" s="255"/>
      <c r="D84" s="255"/>
      <c r="E84" s="255"/>
      <c r="F84" s="255"/>
      <c r="H84" s="66"/>
      <c r="I84" s="78"/>
      <c r="K84" s="66"/>
      <c r="L84" s="344"/>
      <c r="M84" s="66"/>
      <c r="N84" s="344"/>
      <c r="O84" s="66"/>
      <c r="P84" s="344"/>
      <c r="Q84" s="78"/>
      <c r="R84" s="78"/>
      <c r="S84" s="78"/>
      <c r="T84" s="263"/>
      <c r="U84" s="78"/>
      <c r="V84" s="258"/>
      <c r="W84" s="258"/>
      <c r="X84" s="258"/>
      <c r="Y84" s="258"/>
      <c r="Z84" s="258"/>
      <c r="AA84" s="78"/>
      <c r="AB84" s="263"/>
      <c r="AC84" s="78"/>
      <c r="AD84" s="200"/>
      <c r="AE84" s="345"/>
      <c r="AF84" s="140"/>
      <c r="AG84" s="345"/>
      <c r="AH84" s="140"/>
      <c r="AI84" s="345"/>
      <c r="AK84" s="78"/>
      <c r="AN84" s="67"/>
      <c r="AO84" s="67"/>
      <c r="AP84" s="67"/>
      <c r="AQ84" s="67"/>
      <c r="AR84" s="262"/>
      <c r="AS84" s="67"/>
      <c r="AT84" s="67"/>
      <c r="AU84" s="67"/>
      <c r="AV84" s="78"/>
      <c r="AY84" s="140"/>
      <c r="AZ84" s="140"/>
      <c r="BA84" s="140"/>
      <c r="BB84" s="140"/>
      <c r="BC84" s="140"/>
      <c r="BD84" s="140"/>
      <c r="BE84" s="140"/>
      <c r="BF84" s="78"/>
      <c r="BG84" s="263"/>
      <c r="BH84" s="78"/>
      <c r="BI84" s="258"/>
      <c r="BJ84" s="258"/>
      <c r="BK84" s="258"/>
      <c r="BL84" s="258"/>
      <c r="BM84" s="258"/>
      <c r="BN84" s="258"/>
      <c r="BO84" s="258"/>
      <c r="BP84" s="78"/>
      <c r="BQ84" s="263"/>
      <c r="BR84" s="78"/>
      <c r="BS84" s="258"/>
      <c r="BT84" s="258"/>
      <c r="BU84" s="258"/>
      <c r="BV84" s="258"/>
      <c r="BW84" s="258"/>
      <c r="BX84" s="258"/>
      <c r="BY84" s="258"/>
      <c r="BZ84" s="78"/>
      <c r="CA84" s="263"/>
      <c r="CB84" s="78"/>
      <c r="CJ84" s="78"/>
      <c r="CK84" s="263"/>
      <c r="CL84" s="78"/>
      <c r="CU84" s="78"/>
      <c r="CV84" s="263"/>
      <c r="CW84" s="78"/>
      <c r="CY84" s="200"/>
      <c r="CZ84" s="200"/>
      <c r="DA84" s="200"/>
      <c r="DB84" s="200"/>
      <c r="DC84" s="200"/>
      <c r="DD84" s="200"/>
      <c r="DF84" s="346"/>
      <c r="DG84" s="66"/>
      <c r="DH84" s="347"/>
      <c r="DI84" s="200"/>
      <c r="DJ84" s="200"/>
      <c r="DK84" s="348"/>
      <c r="DL84" s="346"/>
      <c r="DM84" s="66"/>
      <c r="DN84" s="347"/>
      <c r="DO84" s="200"/>
      <c r="DP84" s="200"/>
      <c r="DR84" s="263"/>
      <c r="DS84" s="263"/>
      <c r="DT84" s="263"/>
      <c r="DU84" s="263"/>
      <c r="DV84" s="263"/>
      <c r="DW84" s="263"/>
      <c r="DX84" s="263"/>
      <c r="DY84" s="263"/>
      <c r="DZ84" s="263"/>
      <c r="EA84" s="263"/>
      <c r="EC84" s="263"/>
      <c r="ED84" s="349"/>
      <c r="EE84" s="263"/>
      <c r="EH84" s="80"/>
      <c r="EI84" s="350"/>
      <c r="EJ84" s="351"/>
      <c r="EK84" s="80"/>
      <c r="EL84" s="351"/>
      <c r="EM84" s="80"/>
      <c r="EN84" s="351"/>
      <c r="EO84" s="80"/>
      <c r="EP84" s="80"/>
      <c r="EQ84" s="80"/>
      <c r="ES84" s="80"/>
      <c r="ET84" s="350"/>
      <c r="EU84" s="351"/>
      <c r="EV84" s="80"/>
      <c r="EW84" s="351"/>
      <c r="EX84" s="80"/>
      <c r="EY84" s="351"/>
      <c r="EZ84" s="80"/>
      <c r="FA84" s="80"/>
      <c r="FB84" s="80"/>
      <c r="FE84" s="78"/>
      <c r="FF84" s="78"/>
    </row>
    <row r="85" spans="1:162" s="65" customFormat="1">
      <c r="A85" s="435"/>
      <c r="B85" s="255"/>
      <c r="C85" s="255"/>
      <c r="D85" s="255"/>
      <c r="E85" s="255"/>
      <c r="F85" s="255"/>
      <c r="H85" s="66"/>
      <c r="I85" s="78"/>
      <c r="K85" s="66"/>
      <c r="L85" s="344"/>
      <c r="M85" s="66"/>
      <c r="N85" s="344"/>
      <c r="O85" s="66"/>
      <c r="P85" s="344"/>
      <c r="Q85" s="78"/>
      <c r="R85" s="78"/>
      <c r="S85" s="78"/>
      <c r="T85" s="263"/>
      <c r="U85" s="78"/>
      <c r="V85" s="258"/>
      <c r="W85" s="258"/>
      <c r="X85" s="258"/>
      <c r="Y85" s="258"/>
      <c r="Z85" s="258"/>
      <c r="AA85" s="78"/>
      <c r="AB85" s="263"/>
      <c r="AC85" s="78"/>
      <c r="AD85" s="200"/>
      <c r="AE85" s="345"/>
      <c r="AF85" s="140"/>
      <c r="AG85" s="345"/>
      <c r="AH85" s="140"/>
      <c r="AI85" s="345"/>
      <c r="AK85" s="78"/>
      <c r="AN85" s="67"/>
      <c r="AO85" s="67"/>
      <c r="AP85" s="67"/>
      <c r="AQ85" s="67"/>
      <c r="AR85" s="262"/>
      <c r="AS85" s="67"/>
      <c r="AT85" s="67"/>
      <c r="AU85" s="67"/>
      <c r="AV85" s="78"/>
      <c r="AY85" s="140"/>
      <c r="AZ85" s="140"/>
      <c r="BA85" s="140"/>
      <c r="BB85" s="140"/>
      <c r="BC85" s="140"/>
      <c r="BD85" s="140"/>
      <c r="BE85" s="140"/>
      <c r="BF85" s="78"/>
      <c r="BG85" s="263"/>
      <c r="BH85" s="78"/>
      <c r="BI85" s="258"/>
      <c r="BJ85" s="258"/>
      <c r="BK85" s="258"/>
      <c r="BL85" s="258"/>
      <c r="BM85" s="258"/>
      <c r="BN85" s="258"/>
      <c r="BO85" s="258"/>
      <c r="BP85" s="78"/>
      <c r="BQ85" s="263"/>
      <c r="BR85" s="78"/>
      <c r="BS85" s="258"/>
      <c r="BT85" s="258"/>
      <c r="BU85" s="258"/>
      <c r="BV85" s="258"/>
      <c r="BW85" s="258"/>
      <c r="BX85" s="258"/>
      <c r="BY85" s="258"/>
      <c r="BZ85" s="78"/>
      <c r="CA85" s="263"/>
      <c r="CB85" s="78"/>
      <c r="CJ85" s="78"/>
      <c r="CK85" s="263"/>
      <c r="CL85" s="78"/>
      <c r="CU85" s="78"/>
      <c r="CV85" s="263"/>
      <c r="CW85" s="78"/>
      <c r="CY85" s="200"/>
      <c r="CZ85" s="200"/>
      <c r="DA85" s="200"/>
      <c r="DB85" s="200"/>
      <c r="DC85" s="200"/>
      <c r="DD85" s="200"/>
      <c r="DF85" s="346"/>
      <c r="DG85" s="66"/>
      <c r="DH85" s="347"/>
      <c r="DI85" s="200"/>
      <c r="DJ85" s="200"/>
      <c r="DK85" s="348"/>
      <c r="DL85" s="346"/>
      <c r="DM85" s="66"/>
      <c r="DN85" s="347"/>
      <c r="DO85" s="200"/>
      <c r="DP85" s="200"/>
      <c r="DR85" s="263"/>
      <c r="DS85" s="263"/>
      <c r="DT85" s="263"/>
      <c r="DU85" s="263"/>
      <c r="DV85" s="263"/>
      <c r="DW85" s="263"/>
      <c r="DX85" s="263"/>
      <c r="DY85" s="263"/>
      <c r="DZ85" s="263"/>
      <c r="EA85" s="263"/>
      <c r="EC85" s="263"/>
      <c r="ED85" s="349"/>
      <c r="EE85" s="263"/>
      <c r="EH85" s="80"/>
      <c r="EI85" s="350"/>
      <c r="EJ85" s="351"/>
      <c r="EK85" s="80"/>
      <c r="EL85" s="351"/>
      <c r="EM85" s="80"/>
      <c r="EN85" s="351"/>
      <c r="EO85" s="80"/>
      <c r="EP85" s="80"/>
      <c r="EQ85" s="80"/>
      <c r="ES85" s="80"/>
      <c r="ET85" s="350"/>
      <c r="EU85" s="351"/>
      <c r="EV85" s="80"/>
      <c r="EW85" s="351"/>
      <c r="EX85" s="80"/>
      <c r="EY85" s="351"/>
      <c r="EZ85" s="80"/>
      <c r="FA85" s="80"/>
      <c r="FB85" s="80"/>
      <c r="FE85" s="78"/>
      <c r="FF85" s="78"/>
    </row>
    <row r="86" spans="1:162" s="65" customFormat="1">
      <c r="A86" s="435"/>
      <c r="B86" s="255"/>
      <c r="C86" s="255"/>
      <c r="D86" s="255"/>
      <c r="E86" s="255"/>
      <c r="F86" s="255"/>
      <c r="H86" s="66"/>
      <c r="I86" s="78"/>
      <c r="K86" s="66"/>
      <c r="L86" s="344"/>
      <c r="M86" s="66"/>
      <c r="N86" s="344"/>
      <c r="O86" s="66"/>
      <c r="P86" s="344"/>
      <c r="Q86" s="78"/>
      <c r="R86" s="78"/>
      <c r="S86" s="78"/>
      <c r="T86" s="263"/>
      <c r="U86" s="78"/>
      <c r="V86" s="258"/>
      <c r="W86" s="258"/>
      <c r="X86" s="258"/>
      <c r="Y86" s="258"/>
      <c r="Z86" s="258"/>
      <c r="AA86" s="78"/>
      <c r="AB86" s="263"/>
      <c r="AC86" s="78"/>
      <c r="AD86" s="200"/>
      <c r="AE86" s="345"/>
      <c r="AF86" s="140"/>
      <c r="AG86" s="345"/>
      <c r="AH86" s="140"/>
      <c r="AI86" s="345"/>
      <c r="AK86" s="78"/>
      <c r="AN86" s="67"/>
      <c r="AO86" s="67"/>
      <c r="AP86" s="67"/>
      <c r="AQ86" s="67"/>
      <c r="AR86" s="262"/>
      <c r="AS86" s="67"/>
      <c r="AT86" s="67"/>
      <c r="AU86" s="67"/>
      <c r="AV86" s="78"/>
      <c r="AY86" s="140"/>
      <c r="AZ86" s="140"/>
      <c r="BA86" s="140"/>
      <c r="BB86" s="140"/>
      <c r="BC86" s="140"/>
      <c r="BD86" s="140"/>
      <c r="BE86" s="140"/>
      <c r="BF86" s="78"/>
      <c r="BG86" s="263"/>
      <c r="BH86" s="78"/>
      <c r="BI86" s="258"/>
      <c r="BJ86" s="258"/>
      <c r="BK86" s="258"/>
      <c r="BL86" s="258"/>
      <c r="BM86" s="258"/>
      <c r="BN86" s="258"/>
      <c r="BO86" s="258"/>
      <c r="BP86" s="78"/>
      <c r="BQ86" s="263"/>
      <c r="BR86" s="78"/>
      <c r="BS86" s="258"/>
      <c r="BT86" s="258"/>
      <c r="BU86" s="258"/>
      <c r="BV86" s="258"/>
      <c r="BW86" s="258"/>
      <c r="BX86" s="258"/>
      <c r="BY86" s="258"/>
      <c r="BZ86" s="78"/>
      <c r="CA86" s="263"/>
      <c r="CB86" s="78"/>
      <c r="CJ86" s="78"/>
      <c r="CK86" s="263"/>
      <c r="CL86" s="78"/>
      <c r="CU86" s="78"/>
      <c r="CV86" s="263"/>
      <c r="CW86" s="78"/>
      <c r="CY86" s="200"/>
      <c r="CZ86" s="200"/>
      <c r="DA86" s="200"/>
      <c r="DB86" s="200"/>
      <c r="DC86" s="200"/>
      <c r="DD86" s="200"/>
      <c r="DF86" s="346"/>
      <c r="DG86" s="66"/>
      <c r="DH86" s="347"/>
      <c r="DI86" s="200"/>
      <c r="DJ86" s="200"/>
      <c r="DK86" s="348"/>
      <c r="DL86" s="346"/>
      <c r="DM86" s="66"/>
      <c r="DN86" s="347"/>
      <c r="DO86" s="200"/>
      <c r="DP86" s="200"/>
      <c r="DR86" s="263"/>
      <c r="DS86" s="263"/>
      <c r="DT86" s="263"/>
      <c r="DU86" s="263"/>
      <c r="DV86" s="263"/>
      <c r="DW86" s="263"/>
      <c r="DX86" s="263"/>
      <c r="DY86" s="263"/>
      <c r="DZ86" s="263"/>
      <c r="EA86" s="263"/>
      <c r="EC86" s="263"/>
      <c r="ED86" s="349"/>
      <c r="EE86" s="263"/>
      <c r="EH86" s="80"/>
      <c r="EI86" s="350"/>
      <c r="EJ86" s="351"/>
      <c r="EK86" s="80"/>
      <c r="EL86" s="351"/>
      <c r="EM86" s="80"/>
      <c r="EN86" s="351"/>
      <c r="EO86" s="80"/>
      <c r="EP86" s="80"/>
      <c r="EQ86" s="80"/>
      <c r="ES86" s="80"/>
      <c r="ET86" s="350"/>
      <c r="EU86" s="351"/>
      <c r="EV86" s="80"/>
      <c r="EW86" s="351"/>
      <c r="EX86" s="80"/>
      <c r="EY86" s="351"/>
      <c r="EZ86" s="80"/>
      <c r="FA86" s="80"/>
      <c r="FB86" s="80"/>
      <c r="FE86" s="78"/>
      <c r="FF86" s="78"/>
    </row>
    <row r="87" spans="1:162" s="65" customFormat="1">
      <c r="A87" s="435"/>
      <c r="B87" s="255"/>
      <c r="C87" s="255"/>
      <c r="D87" s="255"/>
      <c r="E87" s="255"/>
      <c r="F87" s="255"/>
      <c r="H87" s="66"/>
      <c r="I87" s="78"/>
      <c r="K87" s="66"/>
      <c r="L87" s="344"/>
      <c r="M87" s="66"/>
      <c r="N87" s="344"/>
      <c r="O87" s="66"/>
      <c r="P87" s="344"/>
      <c r="Q87" s="78"/>
      <c r="R87" s="78"/>
      <c r="S87" s="78"/>
      <c r="T87" s="263"/>
      <c r="U87" s="78"/>
      <c r="V87" s="258"/>
      <c r="W87" s="258"/>
      <c r="X87" s="258"/>
      <c r="Y87" s="258"/>
      <c r="Z87" s="258"/>
      <c r="AA87" s="78"/>
      <c r="AB87" s="263"/>
      <c r="AC87" s="78"/>
      <c r="AD87" s="200"/>
      <c r="AE87" s="345"/>
      <c r="AF87" s="140"/>
      <c r="AG87" s="345"/>
      <c r="AH87" s="140"/>
      <c r="AI87" s="345"/>
      <c r="AK87" s="78"/>
      <c r="AN87" s="67"/>
      <c r="AO87" s="67"/>
      <c r="AP87" s="67"/>
      <c r="AQ87" s="67"/>
      <c r="AR87" s="262"/>
      <c r="AS87" s="67"/>
      <c r="AT87" s="67"/>
      <c r="AU87" s="67"/>
      <c r="AV87" s="78"/>
      <c r="AY87" s="140"/>
      <c r="AZ87" s="140"/>
      <c r="BA87" s="140"/>
      <c r="BB87" s="140"/>
      <c r="BC87" s="140"/>
      <c r="BD87" s="140"/>
      <c r="BE87" s="140"/>
      <c r="BF87" s="78"/>
      <c r="BG87" s="263"/>
      <c r="BH87" s="78"/>
      <c r="BI87" s="258"/>
      <c r="BJ87" s="258"/>
      <c r="BK87" s="258"/>
      <c r="BL87" s="258"/>
      <c r="BM87" s="258"/>
      <c r="BN87" s="258"/>
      <c r="BO87" s="258"/>
      <c r="BP87" s="78"/>
      <c r="BQ87" s="263"/>
      <c r="BR87" s="78"/>
      <c r="BS87" s="258"/>
      <c r="BT87" s="258"/>
      <c r="BU87" s="258"/>
      <c r="BV87" s="258"/>
      <c r="BW87" s="258"/>
      <c r="BX87" s="258"/>
      <c r="BY87" s="258"/>
      <c r="BZ87" s="78"/>
      <c r="CA87" s="263"/>
      <c r="CB87" s="78"/>
      <c r="CJ87" s="78"/>
      <c r="CK87" s="263"/>
      <c r="CL87" s="78"/>
      <c r="CU87" s="78"/>
      <c r="CV87" s="263"/>
      <c r="CW87" s="78"/>
      <c r="CY87" s="200"/>
      <c r="CZ87" s="200"/>
      <c r="DA87" s="200"/>
      <c r="DB87" s="200"/>
      <c r="DC87" s="200"/>
      <c r="DD87" s="200"/>
      <c r="DF87" s="346"/>
      <c r="DG87" s="66"/>
      <c r="DH87" s="347"/>
      <c r="DI87" s="200"/>
      <c r="DJ87" s="200"/>
      <c r="DK87" s="348"/>
      <c r="DL87" s="346"/>
      <c r="DM87" s="66"/>
      <c r="DN87" s="347"/>
      <c r="DO87" s="200"/>
      <c r="DP87" s="200"/>
      <c r="DR87" s="263"/>
      <c r="DS87" s="263"/>
      <c r="DT87" s="263"/>
      <c r="DU87" s="263"/>
      <c r="DV87" s="263"/>
      <c r="DW87" s="263"/>
      <c r="DX87" s="263"/>
      <c r="DY87" s="263"/>
      <c r="DZ87" s="263"/>
      <c r="EA87" s="263"/>
      <c r="EC87" s="263"/>
      <c r="ED87" s="349"/>
      <c r="EE87" s="263"/>
      <c r="EH87" s="80"/>
      <c r="EI87" s="350"/>
      <c r="EJ87" s="351"/>
      <c r="EK87" s="80"/>
      <c r="EL87" s="351"/>
      <c r="EM87" s="80"/>
      <c r="EN87" s="351"/>
      <c r="EO87" s="80"/>
      <c r="EP87" s="80"/>
      <c r="EQ87" s="80"/>
      <c r="ES87" s="80"/>
      <c r="ET87" s="350"/>
      <c r="EU87" s="351"/>
      <c r="EV87" s="80"/>
      <c r="EW87" s="351"/>
      <c r="EX87" s="80"/>
      <c r="EY87" s="351"/>
      <c r="EZ87" s="80"/>
      <c r="FA87" s="80"/>
      <c r="FB87" s="80"/>
      <c r="FE87" s="78"/>
      <c r="FF87" s="78"/>
    </row>
    <row r="88" spans="1:162" s="65" customFormat="1">
      <c r="A88" s="435"/>
      <c r="B88" s="255"/>
      <c r="C88" s="255"/>
      <c r="D88" s="255"/>
      <c r="E88" s="255"/>
      <c r="F88" s="255"/>
      <c r="H88" s="66"/>
      <c r="I88" s="78"/>
      <c r="K88" s="66"/>
      <c r="L88" s="344"/>
      <c r="M88" s="66"/>
      <c r="N88" s="344"/>
      <c r="O88" s="66"/>
      <c r="P88" s="344"/>
      <c r="Q88" s="78"/>
      <c r="R88" s="78"/>
      <c r="S88" s="78"/>
      <c r="T88" s="263"/>
      <c r="U88" s="78"/>
      <c r="V88" s="258"/>
      <c r="W88" s="258"/>
      <c r="X88" s="258"/>
      <c r="Y88" s="258"/>
      <c r="Z88" s="258"/>
      <c r="AA88" s="78"/>
      <c r="AB88" s="263"/>
      <c r="AC88" s="78"/>
      <c r="AD88" s="200"/>
      <c r="AE88" s="345"/>
      <c r="AF88" s="140"/>
      <c r="AG88" s="345"/>
      <c r="AH88" s="140"/>
      <c r="AI88" s="345"/>
      <c r="AK88" s="78"/>
      <c r="AN88" s="67"/>
      <c r="AO88" s="67"/>
      <c r="AP88" s="67"/>
      <c r="AQ88" s="67"/>
      <c r="AR88" s="262"/>
      <c r="AS88" s="67"/>
      <c r="AT88" s="67"/>
      <c r="AU88" s="67"/>
      <c r="AV88" s="78"/>
      <c r="AY88" s="140"/>
      <c r="AZ88" s="140"/>
      <c r="BA88" s="140"/>
      <c r="BB88" s="140"/>
      <c r="BC88" s="140"/>
      <c r="BD88" s="140"/>
      <c r="BE88" s="140"/>
      <c r="BF88" s="78"/>
      <c r="BG88" s="263"/>
      <c r="BH88" s="78"/>
      <c r="BI88" s="258"/>
      <c r="BJ88" s="258"/>
      <c r="BK88" s="258"/>
      <c r="BL88" s="258"/>
      <c r="BM88" s="258"/>
      <c r="BN88" s="258"/>
      <c r="BO88" s="258"/>
      <c r="BP88" s="78"/>
      <c r="BQ88" s="263"/>
      <c r="BR88" s="78"/>
      <c r="BS88" s="258"/>
      <c r="BT88" s="258"/>
      <c r="BU88" s="258"/>
      <c r="BV88" s="258"/>
      <c r="BW88" s="258"/>
      <c r="BX88" s="258"/>
      <c r="BY88" s="258"/>
      <c r="BZ88" s="78"/>
      <c r="CA88" s="263"/>
      <c r="CB88" s="78"/>
      <c r="CJ88" s="78"/>
      <c r="CK88" s="263"/>
      <c r="CL88" s="78"/>
      <c r="CU88" s="78"/>
      <c r="CV88" s="263"/>
      <c r="CW88" s="78"/>
      <c r="CY88" s="200"/>
      <c r="CZ88" s="200"/>
      <c r="DA88" s="200"/>
      <c r="DB88" s="200"/>
      <c r="DC88" s="200"/>
      <c r="DD88" s="200"/>
      <c r="DF88" s="346"/>
      <c r="DG88" s="66"/>
      <c r="DH88" s="347"/>
      <c r="DI88" s="200"/>
      <c r="DJ88" s="200"/>
      <c r="DK88" s="348"/>
      <c r="DL88" s="346"/>
      <c r="DM88" s="66"/>
      <c r="DN88" s="347"/>
      <c r="DO88" s="200"/>
      <c r="DP88" s="200"/>
      <c r="DR88" s="263"/>
      <c r="DS88" s="263"/>
      <c r="DT88" s="263"/>
      <c r="DU88" s="263"/>
      <c r="DV88" s="263"/>
      <c r="DW88" s="263"/>
      <c r="DX88" s="263"/>
      <c r="DY88" s="263"/>
      <c r="DZ88" s="263"/>
      <c r="EA88" s="263"/>
      <c r="EC88" s="263"/>
      <c r="ED88" s="349"/>
      <c r="EE88" s="263"/>
      <c r="EH88" s="80"/>
      <c r="EI88" s="350"/>
      <c r="EJ88" s="351"/>
      <c r="EK88" s="80"/>
      <c r="EL88" s="351"/>
      <c r="EM88" s="80"/>
      <c r="EN88" s="351"/>
      <c r="EO88" s="80"/>
      <c r="EP88" s="80"/>
      <c r="EQ88" s="80"/>
      <c r="ES88" s="80"/>
      <c r="ET88" s="350"/>
      <c r="EU88" s="351"/>
      <c r="EV88" s="80"/>
      <c r="EW88" s="351"/>
      <c r="EX88" s="80"/>
      <c r="EY88" s="351"/>
      <c r="EZ88" s="80"/>
      <c r="FA88" s="80"/>
      <c r="FB88" s="80"/>
      <c r="FE88" s="78"/>
      <c r="FF88" s="78"/>
    </row>
    <row r="89" spans="1:162" s="65" customFormat="1">
      <c r="A89" s="435"/>
      <c r="B89" s="255"/>
      <c r="C89" s="255"/>
      <c r="D89" s="255"/>
      <c r="E89" s="255"/>
      <c r="F89" s="255"/>
      <c r="H89" s="66"/>
      <c r="I89" s="78"/>
      <c r="K89" s="66"/>
      <c r="L89" s="344"/>
      <c r="M89" s="66"/>
      <c r="N89" s="344"/>
      <c r="O89" s="66"/>
      <c r="P89" s="344"/>
      <c r="Q89" s="78"/>
      <c r="R89" s="78"/>
      <c r="S89" s="78"/>
      <c r="T89" s="263"/>
      <c r="U89" s="78"/>
      <c r="V89" s="258"/>
      <c r="W89" s="258"/>
      <c r="X89" s="258"/>
      <c r="Y89" s="258"/>
      <c r="Z89" s="258"/>
      <c r="AA89" s="78"/>
      <c r="AB89" s="263"/>
      <c r="AC89" s="78"/>
      <c r="AD89" s="200"/>
      <c r="AE89" s="345"/>
      <c r="AF89" s="140"/>
      <c r="AG89" s="345"/>
      <c r="AH89" s="140"/>
      <c r="AI89" s="345"/>
      <c r="AK89" s="78"/>
      <c r="AN89" s="67"/>
      <c r="AO89" s="67"/>
      <c r="AP89" s="67"/>
      <c r="AQ89" s="67"/>
      <c r="AR89" s="262"/>
      <c r="AS89" s="67"/>
      <c r="AT89" s="67"/>
      <c r="AU89" s="67"/>
      <c r="AV89" s="78"/>
      <c r="AY89" s="140"/>
      <c r="AZ89" s="140"/>
      <c r="BA89" s="140"/>
      <c r="BB89" s="140"/>
      <c r="BC89" s="140"/>
      <c r="BD89" s="140"/>
      <c r="BE89" s="140"/>
      <c r="BF89" s="78"/>
      <c r="BG89" s="263"/>
      <c r="BH89" s="78"/>
      <c r="BI89" s="258"/>
      <c r="BJ89" s="258"/>
      <c r="BK89" s="258"/>
      <c r="BL89" s="258"/>
      <c r="BM89" s="258"/>
      <c r="BN89" s="258"/>
      <c r="BO89" s="258"/>
      <c r="BP89" s="78"/>
      <c r="BQ89" s="263"/>
      <c r="BR89" s="78"/>
      <c r="BS89" s="258"/>
      <c r="BT89" s="258"/>
      <c r="BU89" s="258"/>
      <c r="BV89" s="258"/>
      <c r="BW89" s="258"/>
      <c r="BX89" s="258"/>
      <c r="BY89" s="258"/>
      <c r="BZ89" s="78"/>
      <c r="CA89" s="263"/>
      <c r="CB89" s="78"/>
      <c r="CJ89" s="78"/>
      <c r="CK89" s="263"/>
      <c r="CL89" s="78"/>
      <c r="CU89" s="78"/>
      <c r="CV89" s="263"/>
      <c r="CW89" s="78"/>
      <c r="CY89" s="200"/>
      <c r="CZ89" s="200"/>
      <c r="DA89" s="200"/>
      <c r="DB89" s="200"/>
      <c r="DC89" s="200"/>
      <c r="DD89" s="200"/>
      <c r="DF89" s="346"/>
      <c r="DG89" s="66"/>
      <c r="DH89" s="347"/>
      <c r="DI89" s="200"/>
      <c r="DJ89" s="200"/>
      <c r="DK89" s="348"/>
      <c r="DL89" s="346"/>
      <c r="DM89" s="66"/>
      <c r="DN89" s="347"/>
      <c r="DO89" s="200"/>
      <c r="DP89" s="200"/>
      <c r="DR89" s="263"/>
      <c r="DS89" s="263"/>
      <c r="DT89" s="263"/>
      <c r="DU89" s="263"/>
      <c r="DV89" s="263"/>
      <c r="DW89" s="263"/>
      <c r="DX89" s="263"/>
      <c r="DY89" s="263"/>
      <c r="DZ89" s="263"/>
      <c r="EA89" s="263"/>
      <c r="EC89" s="263"/>
      <c r="ED89" s="349"/>
      <c r="EE89" s="263"/>
      <c r="EH89" s="80"/>
      <c r="EI89" s="350"/>
      <c r="EJ89" s="351"/>
      <c r="EK89" s="80"/>
      <c r="EL89" s="351"/>
      <c r="EM89" s="80"/>
      <c r="EN89" s="351"/>
      <c r="EO89" s="80"/>
      <c r="EP89" s="80"/>
      <c r="EQ89" s="80"/>
      <c r="ES89" s="80"/>
      <c r="ET89" s="350"/>
      <c r="EU89" s="351"/>
      <c r="EV89" s="80"/>
      <c r="EW89" s="351"/>
      <c r="EX89" s="80"/>
      <c r="EY89" s="351"/>
      <c r="EZ89" s="80"/>
      <c r="FA89" s="80"/>
      <c r="FB89" s="80"/>
      <c r="FE89" s="78"/>
      <c r="FF89" s="78"/>
    </row>
    <row r="90" spans="1:162" s="65" customFormat="1">
      <c r="A90" s="435"/>
      <c r="B90" s="255"/>
      <c r="C90" s="255"/>
      <c r="D90" s="255"/>
      <c r="E90" s="255"/>
      <c r="F90" s="255"/>
      <c r="H90" s="66"/>
      <c r="I90" s="78"/>
      <c r="K90" s="66"/>
      <c r="L90" s="344"/>
      <c r="M90" s="66"/>
      <c r="N90" s="344"/>
      <c r="O90" s="66"/>
      <c r="P90" s="344"/>
      <c r="Q90" s="78"/>
      <c r="R90" s="78"/>
      <c r="S90" s="78"/>
      <c r="T90" s="263"/>
      <c r="U90" s="78"/>
      <c r="V90" s="258"/>
      <c r="W90" s="258"/>
      <c r="X90" s="258"/>
      <c r="Y90" s="258"/>
      <c r="Z90" s="258"/>
      <c r="AA90" s="78"/>
      <c r="AB90" s="263"/>
      <c r="AC90" s="78"/>
      <c r="AD90" s="200"/>
      <c r="AE90" s="345"/>
      <c r="AF90" s="140"/>
      <c r="AG90" s="345"/>
      <c r="AH90" s="140"/>
      <c r="AI90" s="345"/>
      <c r="AK90" s="78"/>
      <c r="AN90" s="67"/>
      <c r="AO90" s="67"/>
      <c r="AP90" s="67"/>
      <c r="AQ90" s="67"/>
      <c r="AR90" s="262"/>
      <c r="AS90" s="67"/>
      <c r="AT90" s="67"/>
      <c r="AU90" s="67"/>
      <c r="AV90" s="78"/>
      <c r="AY90" s="140"/>
      <c r="AZ90" s="140"/>
      <c r="BA90" s="140"/>
      <c r="BB90" s="140"/>
      <c r="BC90" s="140"/>
      <c r="BD90" s="140"/>
      <c r="BE90" s="140"/>
      <c r="BF90" s="78"/>
      <c r="BG90" s="263"/>
      <c r="BH90" s="78"/>
      <c r="BI90" s="258"/>
      <c r="BJ90" s="258"/>
      <c r="BK90" s="258"/>
      <c r="BL90" s="258"/>
      <c r="BM90" s="258"/>
      <c r="BN90" s="258"/>
      <c r="BO90" s="258"/>
      <c r="BP90" s="78"/>
      <c r="BQ90" s="263"/>
      <c r="BR90" s="78"/>
      <c r="BS90" s="258"/>
      <c r="BT90" s="258"/>
      <c r="BU90" s="258"/>
      <c r="BV90" s="258"/>
      <c r="BW90" s="258"/>
      <c r="BX90" s="258"/>
      <c r="BY90" s="258"/>
      <c r="BZ90" s="78"/>
      <c r="CA90" s="263"/>
      <c r="CB90" s="78"/>
      <c r="CJ90" s="78"/>
      <c r="CK90" s="263"/>
      <c r="CL90" s="78"/>
      <c r="CU90" s="78"/>
      <c r="CV90" s="263"/>
      <c r="CW90" s="78"/>
      <c r="CY90" s="200"/>
      <c r="CZ90" s="200"/>
      <c r="DA90" s="200"/>
      <c r="DB90" s="200"/>
      <c r="DC90" s="200"/>
      <c r="DD90" s="200"/>
      <c r="DF90" s="346"/>
      <c r="DG90" s="66"/>
      <c r="DH90" s="347"/>
      <c r="DI90" s="200"/>
      <c r="DJ90" s="200"/>
      <c r="DK90" s="348"/>
      <c r="DL90" s="346"/>
      <c r="DM90" s="66"/>
      <c r="DN90" s="347"/>
      <c r="DO90" s="200"/>
      <c r="DP90" s="200"/>
      <c r="DR90" s="263"/>
      <c r="DS90" s="263"/>
      <c r="DT90" s="263"/>
      <c r="DU90" s="263"/>
      <c r="DV90" s="263"/>
      <c r="DW90" s="263"/>
      <c r="DX90" s="263"/>
      <c r="DY90" s="263"/>
      <c r="DZ90" s="263"/>
      <c r="EA90" s="263"/>
      <c r="EC90" s="263"/>
      <c r="ED90" s="349"/>
      <c r="EE90" s="263"/>
      <c r="EH90" s="80"/>
      <c r="EI90" s="350"/>
      <c r="EJ90" s="351"/>
      <c r="EK90" s="80"/>
      <c r="EL90" s="351"/>
      <c r="EM90" s="80"/>
      <c r="EN90" s="351"/>
      <c r="EO90" s="80"/>
      <c r="EP90" s="80"/>
      <c r="EQ90" s="80"/>
      <c r="ES90" s="80"/>
      <c r="ET90" s="350"/>
      <c r="EU90" s="351"/>
      <c r="EV90" s="80"/>
      <c r="EW90" s="351"/>
      <c r="EX90" s="80"/>
      <c r="EY90" s="351"/>
      <c r="EZ90" s="80"/>
      <c r="FA90" s="80"/>
      <c r="FB90" s="80"/>
      <c r="FE90" s="78"/>
      <c r="FF90" s="78"/>
    </row>
    <row r="91" spans="1:162" s="65" customFormat="1">
      <c r="A91" s="435"/>
      <c r="B91" s="255"/>
      <c r="C91" s="255"/>
      <c r="D91" s="255"/>
      <c r="E91" s="255"/>
      <c r="F91" s="255"/>
      <c r="H91" s="66"/>
      <c r="I91" s="78"/>
      <c r="K91" s="66"/>
      <c r="L91" s="344"/>
      <c r="M91" s="66"/>
      <c r="N91" s="344"/>
      <c r="O91" s="66"/>
      <c r="P91" s="344"/>
      <c r="Q91" s="78"/>
      <c r="R91" s="78"/>
      <c r="S91" s="78"/>
      <c r="T91" s="263"/>
      <c r="U91" s="78"/>
      <c r="V91" s="258"/>
      <c r="W91" s="258"/>
      <c r="X91" s="258"/>
      <c r="Y91" s="258"/>
      <c r="Z91" s="258"/>
      <c r="AA91" s="78"/>
      <c r="AB91" s="263"/>
      <c r="AC91" s="78"/>
      <c r="AD91" s="200"/>
      <c r="AE91" s="345"/>
      <c r="AF91" s="140"/>
      <c r="AG91" s="345"/>
      <c r="AH91" s="140"/>
      <c r="AI91" s="345"/>
      <c r="AK91" s="78"/>
      <c r="AN91" s="67"/>
      <c r="AO91" s="67"/>
      <c r="AP91" s="67"/>
      <c r="AQ91" s="67"/>
      <c r="AR91" s="262"/>
      <c r="AS91" s="67"/>
      <c r="AT91" s="67"/>
      <c r="AU91" s="67"/>
      <c r="AV91" s="78"/>
      <c r="AY91" s="140"/>
      <c r="AZ91" s="140"/>
      <c r="BA91" s="140"/>
      <c r="BB91" s="140"/>
      <c r="BC91" s="140"/>
      <c r="BD91" s="140"/>
      <c r="BE91" s="140"/>
      <c r="BF91" s="78"/>
      <c r="BG91" s="263"/>
      <c r="BH91" s="78"/>
      <c r="BI91" s="258"/>
      <c r="BJ91" s="258"/>
      <c r="BK91" s="258"/>
      <c r="BL91" s="258"/>
      <c r="BM91" s="258"/>
      <c r="BN91" s="258"/>
      <c r="BO91" s="258"/>
      <c r="BP91" s="78"/>
      <c r="BQ91" s="263"/>
      <c r="BR91" s="78"/>
      <c r="BS91" s="258"/>
      <c r="BT91" s="258"/>
      <c r="BU91" s="258"/>
      <c r="BV91" s="258"/>
      <c r="BW91" s="258"/>
      <c r="BX91" s="258"/>
      <c r="BY91" s="258"/>
      <c r="BZ91" s="78"/>
      <c r="CA91" s="263"/>
      <c r="CB91" s="78"/>
      <c r="CJ91" s="78"/>
      <c r="CK91" s="263"/>
      <c r="CL91" s="78"/>
      <c r="CU91" s="78"/>
      <c r="CV91" s="263"/>
      <c r="CW91" s="78"/>
      <c r="CY91" s="200"/>
      <c r="CZ91" s="200"/>
      <c r="DA91" s="200"/>
      <c r="DB91" s="200"/>
      <c r="DC91" s="200"/>
      <c r="DD91" s="200"/>
      <c r="DF91" s="346"/>
      <c r="DG91" s="66"/>
      <c r="DH91" s="347"/>
      <c r="DI91" s="200"/>
      <c r="DJ91" s="200"/>
      <c r="DK91" s="348"/>
      <c r="DL91" s="346"/>
      <c r="DM91" s="66"/>
      <c r="DN91" s="347"/>
      <c r="DO91" s="200"/>
      <c r="DP91" s="200"/>
      <c r="DR91" s="263"/>
      <c r="DS91" s="263"/>
      <c r="DT91" s="263"/>
      <c r="DU91" s="263"/>
      <c r="DV91" s="263"/>
      <c r="DW91" s="263"/>
      <c r="DX91" s="263"/>
      <c r="DY91" s="263"/>
      <c r="DZ91" s="263"/>
      <c r="EA91" s="263"/>
      <c r="EC91" s="263"/>
      <c r="ED91" s="349"/>
      <c r="EE91" s="263"/>
      <c r="EH91" s="80"/>
      <c r="EI91" s="350"/>
      <c r="EJ91" s="351"/>
      <c r="EK91" s="80"/>
      <c r="EL91" s="351"/>
      <c r="EM91" s="80"/>
      <c r="EN91" s="351"/>
      <c r="EO91" s="80"/>
      <c r="EP91" s="80"/>
      <c r="EQ91" s="80"/>
      <c r="ES91" s="80"/>
      <c r="ET91" s="350"/>
      <c r="EU91" s="351"/>
      <c r="EV91" s="80"/>
      <c r="EW91" s="351"/>
      <c r="EX91" s="80"/>
      <c r="EY91" s="351"/>
      <c r="EZ91" s="80"/>
      <c r="FA91" s="80"/>
      <c r="FB91" s="80"/>
      <c r="FE91" s="78"/>
      <c r="FF91" s="78"/>
    </row>
    <row r="92" spans="1:162" s="65" customFormat="1">
      <c r="A92" s="435"/>
      <c r="B92" s="255"/>
      <c r="C92" s="255"/>
      <c r="D92" s="255"/>
      <c r="E92" s="255"/>
      <c r="F92" s="255"/>
      <c r="H92" s="66"/>
      <c r="I92" s="78"/>
      <c r="K92" s="66"/>
      <c r="L92" s="344"/>
      <c r="M92" s="66"/>
      <c r="N92" s="344"/>
      <c r="O92" s="66"/>
      <c r="P92" s="344"/>
      <c r="Q92" s="78"/>
      <c r="R92" s="78"/>
      <c r="S92" s="78"/>
      <c r="T92" s="263"/>
      <c r="U92" s="78"/>
      <c r="V92" s="258"/>
      <c r="W92" s="258"/>
      <c r="X92" s="258"/>
      <c r="Y92" s="258"/>
      <c r="Z92" s="258"/>
      <c r="AA92" s="78"/>
      <c r="AB92" s="263"/>
      <c r="AC92" s="78"/>
      <c r="AD92" s="200"/>
      <c r="AE92" s="345"/>
      <c r="AF92" s="140"/>
      <c r="AG92" s="345"/>
      <c r="AH92" s="140"/>
      <c r="AI92" s="345"/>
      <c r="AK92" s="78"/>
      <c r="AN92" s="67"/>
      <c r="AO92" s="67"/>
      <c r="AP92" s="67"/>
      <c r="AQ92" s="67"/>
      <c r="AR92" s="262"/>
      <c r="AS92" s="67"/>
      <c r="AT92" s="67"/>
      <c r="AU92" s="67"/>
      <c r="AV92" s="78"/>
      <c r="AY92" s="140"/>
      <c r="AZ92" s="140"/>
      <c r="BA92" s="140"/>
      <c r="BB92" s="140"/>
      <c r="BC92" s="140"/>
      <c r="BD92" s="140"/>
      <c r="BE92" s="140"/>
      <c r="BF92" s="78"/>
      <c r="BG92" s="263"/>
      <c r="BH92" s="78"/>
      <c r="BI92" s="258"/>
      <c r="BJ92" s="258"/>
      <c r="BK92" s="258"/>
      <c r="BL92" s="258"/>
      <c r="BM92" s="258"/>
      <c r="BN92" s="258"/>
      <c r="BO92" s="258"/>
      <c r="BP92" s="78"/>
      <c r="BQ92" s="263"/>
      <c r="BR92" s="78"/>
      <c r="BS92" s="258"/>
      <c r="BT92" s="258"/>
      <c r="BU92" s="258"/>
      <c r="BV92" s="258"/>
      <c r="BW92" s="258"/>
      <c r="BX92" s="258"/>
      <c r="BY92" s="258"/>
      <c r="BZ92" s="78"/>
      <c r="CA92" s="263"/>
      <c r="CB92" s="78"/>
      <c r="CJ92" s="78"/>
      <c r="CK92" s="263"/>
      <c r="CL92" s="78"/>
      <c r="CU92" s="78"/>
      <c r="CV92" s="263"/>
      <c r="CW92" s="78"/>
      <c r="CY92" s="200"/>
      <c r="CZ92" s="200"/>
      <c r="DA92" s="200"/>
      <c r="DB92" s="200"/>
      <c r="DC92" s="200"/>
      <c r="DD92" s="200"/>
      <c r="DF92" s="346"/>
      <c r="DG92" s="66"/>
      <c r="DH92" s="347"/>
      <c r="DI92" s="200"/>
      <c r="DJ92" s="200"/>
      <c r="DK92" s="348"/>
      <c r="DL92" s="346"/>
      <c r="DM92" s="66"/>
      <c r="DN92" s="347"/>
      <c r="DO92" s="200"/>
      <c r="DP92" s="200"/>
      <c r="DR92" s="263"/>
      <c r="DS92" s="263"/>
      <c r="DT92" s="263"/>
      <c r="DU92" s="263"/>
      <c r="DV92" s="263"/>
      <c r="DW92" s="263"/>
      <c r="DX92" s="263"/>
      <c r="DY92" s="263"/>
      <c r="DZ92" s="263"/>
      <c r="EA92" s="263"/>
      <c r="EC92" s="263"/>
      <c r="ED92" s="349"/>
      <c r="EE92" s="263"/>
      <c r="EH92" s="80"/>
      <c r="EI92" s="350"/>
      <c r="EJ92" s="351"/>
      <c r="EK92" s="80"/>
      <c r="EL92" s="351"/>
      <c r="EM92" s="80"/>
      <c r="EN92" s="351"/>
      <c r="EO92" s="80"/>
      <c r="EP92" s="80"/>
      <c r="EQ92" s="80"/>
      <c r="ES92" s="80"/>
      <c r="ET92" s="350"/>
      <c r="EU92" s="351"/>
      <c r="EV92" s="80"/>
      <c r="EW92" s="351"/>
      <c r="EX92" s="80"/>
      <c r="EY92" s="351"/>
      <c r="EZ92" s="80"/>
      <c r="FA92" s="80"/>
      <c r="FB92" s="80"/>
      <c r="FE92" s="78"/>
      <c r="FF92" s="78"/>
    </row>
    <row r="93" spans="1:162" s="65" customFormat="1">
      <c r="A93" s="435"/>
      <c r="B93" s="255"/>
      <c r="C93" s="255"/>
      <c r="D93" s="255"/>
      <c r="E93" s="255"/>
      <c r="F93" s="255"/>
      <c r="H93" s="66"/>
      <c r="I93" s="78"/>
      <c r="K93" s="66"/>
      <c r="L93" s="344"/>
      <c r="M93" s="66"/>
      <c r="N93" s="344"/>
      <c r="O93" s="66"/>
      <c r="P93" s="344"/>
      <c r="Q93" s="78"/>
      <c r="R93" s="78"/>
      <c r="S93" s="78"/>
      <c r="T93" s="263"/>
      <c r="U93" s="78"/>
      <c r="V93" s="258"/>
      <c r="W93" s="258"/>
      <c r="X93" s="258"/>
      <c r="Y93" s="258"/>
      <c r="Z93" s="258"/>
      <c r="AA93" s="78"/>
      <c r="AB93" s="263"/>
      <c r="AC93" s="78"/>
      <c r="AD93" s="200"/>
      <c r="AE93" s="345"/>
      <c r="AF93" s="140"/>
      <c r="AG93" s="345"/>
      <c r="AH93" s="140"/>
      <c r="AI93" s="345"/>
      <c r="AK93" s="78"/>
      <c r="AN93" s="67"/>
      <c r="AO93" s="67"/>
      <c r="AP93" s="67"/>
      <c r="AQ93" s="67"/>
      <c r="AR93" s="262"/>
      <c r="AS93" s="67"/>
      <c r="AT93" s="67"/>
      <c r="AU93" s="67"/>
      <c r="AV93" s="78"/>
      <c r="AY93" s="140"/>
      <c r="AZ93" s="140"/>
      <c r="BA93" s="140"/>
      <c r="BB93" s="140"/>
      <c r="BC93" s="140"/>
      <c r="BD93" s="140"/>
      <c r="BE93" s="140"/>
      <c r="BF93" s="78"/>
      <c r="BG93" s="263"/>
      <c r="BH93" s="78"/>
      <c r="BI93" s="258"/>
      <c r="BJ93" s="258"/>
      <c r="BK93" s="258"/>
      <c r="BL93" s="258"/>
      <c r="BM93" s="258"/>
      <c r="BN93" s="258"/>
      <c r="BO93" s="258"/>
      <c r="BP93" s="78"/>
      <c r="BQ93" s="263"/>
      <c r="BR93" s="78"/>
      <c r="BS93" s="258"/>
      <c r="BT93" s="258"/>
      <c r="BU93" s="258"/>
      <c r="BV93" s="258"/>
      <c r="BW93" s="258"/>
      <c r="BX93" s="258"/>
      <c r="BY93" s="258"/>
      <c r="BZ93" s="78"/>
      <c r="CA93" s="263"/>
      <c r="CB93" s="78"/>
      <c r="CJ93" s="78"/>
      <c r="CK93" s="263"/>
      <c r="CL93" s="78"/>
      <c r="CU93" s="78"/>
      <c r="CV93" s="263"/>
      <c r="CW93" s="78"/>
      <c r="CY93" s="200"/>
      <c r="CZ93" s="200"/>
      <c r="DA93" s="200"/>
      <c r="DB93" s="200"/>
      <c r="DC93" s="200"/>
      <c r="DD93" s="200"/>
      <c r="DF93" s="346"/>
      <c r="DG93" s="66"/>
      <c r="DH93" s="347"/>
      <c r="DI93" s="200"/>
      <c r="DJ93" s="200"/>
      <c r="DK93" s="348"/>
      <c r="DL93" s="346"/>
      <c r="DM93" s="66"/>
      <c r="DN93" s="347"/>
      <c r="DO93" s="200"/>
      <c r="DP93" s="200"/>
      <c r="DR93" s="263"/>
      <c r="DS93" s="263"/>
      <c r="DT93" s="263"/>
      <c r="DU93" s="263"/>
      <c r="DV93" s="263"/>
      <c r="DW93" s="263"/>
      <c r="DX93" s="263"/>
      <c r="DY93" s="263"/>
      <c r="DZ93" s="263"/>
      <c r="EA93" s="263"/>
      <c r="EC93" s="263"/>
      <c r="ED93" s="349"/>
      <c r="EE93" s="263"/>
      <c r="EH93" s="80"/>
      <c r="EI93" s="350"/>
      <c r="EJ93" s="351"/>
      <c r="EK93" s="80"/>
      <c r="EL93" s="351"/>
      <c r="EM93" s="80"/>
      <c r="EN93" s="351"/>
      <c r="EO93" s="80"/>
      <c r="EP93" s="80"/>
      <c r="EQ93" s="80"/>
      <c r="ES93" s="80"/>
      <c r="ET93" s="350"/>
      <c r="EU93" s="351"/>
      <c r="EV93" s="80"/>
      <c r="EW93" s="351"/>
      <c r="EX93" s="80"/>
      <c r="EY93" s="351"/>
      <c r="EZ93" s="80"/>
      <c r="FA93" s="80"/>
      <c r="FB93" s="80"/>
      <c r="FE93" s="78"/>
      <c r="FF93" s="78"/>
    </row>
    <row r="94" spans="1:162" s="65" customFormat="1">
      <c r="A94" s="435"/>
      <c r="B94" s="255"/>
      <c r="C94" s="255"/>
      <c r="D94" s="255"/>
      <c r="E94" s="255"/>
      <c r="F94" s="255"/>
      <c r="H94" s="66"/>
      <c r="I94" s="78"/>
      <c r="K94" s="66"/>
      <c r="L94" s="344"/>
      <c r="M94" s="66"/>
      <c r="N94" s="344"/>
      <c r="O94" s="66"/>
      <c r="P94" s="344"/>
      <c r="Q94" s="78"/>
      <c r="R94" s="78"/>
      <c r="S94" s="78"/>
      <c r="T94" s="263"/>
      <c r="U94" s="78"/>
      <c r="V94" s="258"/>
      <c r="W94" s="258"/>
      <c r="X94" s="258"/>
      <c r="Y94" s="258"/>
      <c r="Z94" s="258"/>
      <c r="AA94" s="78"/>
      <c r="AB94" s="263"/>
      <c r="AC94" s="78"/>
      <c r="AD94" s="200"/>
      <c r="AE94" s="345"/>
      <c r="AF94" s="140"/>
      <c r="AG94" s="345"/>
      <c r="AH94" s="140"/>
      <c r="AI94" s="345"/>
      <c r="AK94" s="78"/>
      <c r="AN94" s="67"/>
      <c r="AO94" s="67"/>
      <c r="AP94" s="67"/>
      <c r="AQ94" s="67"/>
      <c r="AR94" s="262"/>
      <c r="AS94" s="67"/>
      <c r="AT94" s="67"/>
      <c r="AU94" s="67"/>
      <c r="AV94" s="78"/>
      <c r="AY94" s="140"/>
      <c r="AZ94" s="140"/>
      <c r="BA94" s="140"/>
      <c r="BB94" s="140"/>
      <c r="BC94" s="140"/>
      <c r="BD94" s="140"/>
      <c r="BE94" s="140"/>
      <c r="BF94" s="78"/>
      <c r="BG94" s="263"/>
      <c r="BH94" s="78"/>
      <c r="BI94" s="258"/>
      <c r="BJ94" s="258"/>
      <c r="BK94" s="258"/>
      <c r="BL94" s="258"/>
      <c r="BM94" s="258"/>
      <c r="BN94" s="258"/>
      <c r="BO94" s="258"/>
      <c r="BP94" s="78"/>
      <c r="BQ94" s="263"/>
      <c r="BR94" s="78"/>
      <c r="BS94" s="258"/>
      <c r="BT94" s="258"/>
      <c r="BU94" s="258"/>
      <c r="BV94" s="258"/>
      <c r="BW94" s="258"/>
      <c r="BX94" s="258"/>
      <c r="BY94" s="258"/>
      <c r="BZ94" s="78"/>
      <c r="CA94" s="263"/>
      <c r="CB94" s="78"/>
      <c r="CJ94" s="78"/>
      <c r="CK94" s="263"/>
      <c r="CL94" s="78"/>
      <c r="CU94" s="78"/>
      <c r="CV94" s="263"/>
      <c r="CW94" s="78"/>
      <c r="CY94" s="200"/>
      <c r="CZ94" s="200"/>
      <c r="DA94" s="200"/>
      <c r="DB94" s="200"/>
      <c r="DC94" s="200"/>
      <c r="DD94" s="200"/>
      <c r="DF94" s="346"/>
      <c r="DG94" s="66"/>
      <c r="DH94" s="347"/>
      <c r="DI94" s="200"/>
      <c r="DJ94" s="200"/>
      <c r="DK94" s="348"/>
      <c r="DL94" s="346"/>
      <c r="DM94" s="66"/>
      <c r="DN94" s="347"/>
      <c r="DO94" s="200"/>
      <c r="DP94" s="200"/>
      <c r="DR94" s="263"/>
      <c r="DS94" s="263"/>
      <c r="DT94" s="263"/>
      <c r="DU94" s="263"/>
      <c r="DV94" s="263"/>
      <c r="DW94" s="263"/>
      <c r="DX94" s="263"/>
      <c r="DY94" s="263"/>
      <c r="DZ94" s="263"/>
      <c r="EA94" s="263"/>
      <c r="EC94" s="263"/>
      <c r="ED94" s="349"/>
      <c r="EE94" s="263"/>
      <c r="EH94" s="80"/>
      <c r="EI94" s="350"/>
      <c r="EJ94" s="351"/>
      <c r="EK94" s="80"/>
      <c r="EL94" s="351"/>
      <c r="EM94" s="80"/>
      <c r="EN94" s="351"/>
      <c r="EO94" s="80"/>
      <c r="EP94" s="80"/>
      <c r="EQ94" s="80"/>
      <c r="ES94" s="80"/>
      <c r="ET94" s="350"/>
      <c r="EU94" s="351"/>
      <c r="EV94" s="80"/>
      <c r="EW94" s="351"/>
      <c r="EX94" s="80"/>
      <c r="EY94" s="351"/>
      <c r="EZ94" s="80"/>
      <c r="FA94" s="80"/>
      <c r="FB94" s="80"/>
      <c r="FE94" s="78"/>
      <c r="FF94" s="78"/>
    </row>
    <row r="95" spans="1:162" s="65" customFormat="1">
      <c r="A95" s="435"/>
      <c r="B95" s="255"/>
      <c r="C95" s="255"/>
      <c r="D95" s="255"/>
      <c r="E95" s="255"/>
      <c r="F95" s="255"/>
      <c r="H95" s="66"/>
      <c r="I95" s="78"/>
      <c r="K95" s="66"/>
      <c r="L95" s="344"/>
      <c r="M95" s="66"/>
      <c r="N95" s="344"/>
      <c r="O95" s="66"/>
      <c r="P95" s="344"/>
      <c r="Q95" s="78"/>
      <c r="R95" s="78"/>
      <c r="S95" s="78"/>
      <c r="T95" s="263"/>
      <c r="U95" s="78"/>
      <c r="V95" s="258"/>
      <c r="W95" s="258"/>
      <c r="X95" s="258"/>
      <c r="Y95" s="258"/>
      <c r="Z95" s="258"/>
      <c r="AA95" s="78"/>
      <c r="AB95" s="263"/>
      <c r="AC95" s="78"/>
      <c r="AD95" s="200"/>
      <c r="AE95" s="345"/>
      <c r="AF95" s="140"/>
      <c r="AG95" s="345"/>
      <c r="AH95" s="140"/>
      <c r="AI95" s="345"/>
      <c r="AK95" s="78"/>
      <c r="AN95" s="67"/>
      <c r="AO95" s="67"/>
      <c r="AP95" s="67"/>
      <c r="AQ95" s="67"/>
      <c r="AR95" s="262"/>
      <c r="AS95" s="67"/>
      <c r="AT95" s="67"/>
      <c r="AU95" s="67"/>
      <c r="AV95" s="78"/>
      <c r="AY95" s="140"/>
      <c r="AZ95" s="140"/>
      <c r="BA95" s="140"/>
      <c r="BB95" s="140"/>
      <c r="BC95" s="140"/>
      <c r="BD95" s="140"/>
      <c r="BE95" s="140"/>
      <c r="BF95" s="78"/>
      <c r="BG95" s="263"/>
      <c r="BH95" s="78"/>
      <c r="BI95" s="258"/>
      <c r="BJ95" s="258"/>
      <c r="BK95" s="258"/>
      <c r="BL95" s="258"/>
      <c r="BM95" s="258"/>
      <c r="BN95" s="258"/>
      <c r="BO95" s="258"/>
      <c r="BP95" s="78"/>
      <c r="BQ95" s="263"/>
      <c r="BR95" s="78"/>
      <c r="BS95" s="258"/>
      <c r="BT95" s="258"/>
      <c r="BU95" s="258"/>
      <c r="BV95" s="258"/>
      <c r="BW95" s="258"/>
      <c r="BX95" s="258"/>
      <c r="BY95" s="258"/>
      <c r="BZ95" s="78"/>
      <c r="CA95" s="263"/>
      <c r="CB95" s="78"/>
      <c r="CJ95" s="78"/>
      <c r="CK95" s="263"/>
      <c r="CL95" s="78"/>
      <c r="CU95" s="78"/>
      <c r="CV95" s="263"/>
      <c r="CW95" s="78"/>
      <c r="CY95" s="200"/>
      <c r="CZ95" s="200"/>
      <c r="DA95" s="200"/>
      <c r="DB95" s="200"/>
      <c r="DC95" s="200"/>
      <c r="DD95" s="200"/>
      <c r="DF95" s="346"/>
      <c r="DG95" s="66"/>
      <c r="DH95" s="347"/>
      <c r="DI95" s="200"/>
      <c r="DJ95" s="200"/>
      <c r="DK95" s="348"/>
      <c r="DL95" s="346"/>
      <c r="DM95" s="66"/>
      <c r="DN95" s="347"/>
      <c r="DO95" s="200"/>
      <c r="DP95" s="200"/>
      <c r="DR95" s="263"/>
      <c r="DS95" s="263"/>
      <c r="DT95" s="263"/>
      <c r="DU95" s="263"/>
      <c r="DV95" s="263"/>
      <c r="DW95" s="263"/>
      <c r="DX95" s="263"/>
      <c r="DY95" s="263"/>
      <c r="DZ95" s="263"/>
      <c r="EA95" s="263"/>
      <c r="EC95" s="263"/>
      <c r="ED95" s="349"/>
      <c r="EE95" s="263"/>
      <c r="EH95" s="80"/>
      <c r="EI95" s="350"/>
      <c r="EJ95" s="351"/>
      <c r="EK95" s="80"/>
      <c r="EL95" s="351"/>
      <c r="EM95" s="80"/>
      <c r="EN95" s="351"/>
      <c r="EO95" s="80"/>
      <c r="EP95" s="80"/>
      <c r="EQ95" s="80"/>
      <c r="ES95" s="80"/>
      <c r="ET95" s="350"/>
      <c r="EU95" s="351"/>
      <c r="EV95" s="80"/>
      <c r="EW95" s="351"/>
      <c r="EX95" s="80"/>
      <c r="EY95" s="351"/>
      <c r="EZ95" s="80"/>
      <c r="FA95" s="80"/>
      <c r="FB95" s="80"/>
      <c r="FE95" s="78"/>
      <c r="FF95" s="78"/>
    </row>
    <row r="96" spans="1:162" s="65" customFormat="1">
      <c r="A96" s="435"/>
      <c r="B96" s="255"/>
      <c r="C96" s="255"/>
      <c r="D96" s="255"/>
      <c r="E96" s="255"/>
      <c r="F96" s="255"/>
      <c r="H96" s="66"/>
      <c r="I96" s="78"/>
      <c r="K96" s="66"/>
      <c r="L96" s="344"/>
      <c r="M96" s="66"/>
      <c r="N96" s="344"/>
      <c r="O96" s="66"/>
      <c r="P96" s="344"/>
      <c r="Q96" s="78"/>
      <c r="R96" s="78"/>
      <c r="S96" s="78"/>
      <c r="T96" s="263"/>
      <c r="U96" s="78"/>
      <c r="V96" s="258"/>
      <c r="W96" s="258"/>
      <c r="X96" s="258"/>
      <c r="Y96" s="258"/>
      <c r="Z96" s="258"/>
      <c r="AA96" s="78"/>
      <c r="AB96" s="263"/>
      <c r="AC96" s="78"/>
      <c r="AD96" s="200"/>
      <c r="AE96" s="345"/>
      <c r="AF96" s="140"/>
      <c r="AG96" s="345"/>
      <c r="AH96" s="140"/>
      <c r="AI96" s="345"/>
      <c r="AK96" s="78"/>
      <c r="AN96" s="67"/>
      <c r="AO96" s="67"/>
      <c r="AP96" s="67"/>
      <c r="AQ96" s="67"/>
      <c r="AR96" s="262"/>
      <c r="AS96" s="67"/>
      <c r="AT96" s="67"/>
      <c r="AU96" s="67"/>
      <c r="AV96" s="78"/>
      <c r="AY96" s="140"/>
      <c r="AZ96" s="140"/>
      <c r="BA96" s="140"/>
      <c r="BB96" s="140"/>
      <c r="BC96" s="140"/>
      <c r="BD96" s="140"/>
      <c r="BE96" s="140"/>
      <c r="BF96" s="78"/>
      <c r="BG96" s="263"/>
      <c r="BH96" s="78"/>
      <c r="BI96" s="258"/>
      <c r="BJ96" s="258"/>
      <c r="BK96" s="258"/>
      <c r="BL96" s="258"/>
      <c r="BM96" s="258"/>
      <c r="BN96" s="258"/>
      <c r="BO96" s="258"/>
      <c r="BP96" s="78"/>
      <c r="BQ96" s="263"/>
      <c r="BR96" s="78"/>
      <c r="BS96" s="258"/>
      <c r="BT96" s="258"/>
      <c r="BU96" s="258"/>
      <c r="BV96" s="258"/>
      <c r="BW96" s="258"/>
      <c r="BX96" s="258"/>
      <c r="BY96" s="258"/>
      <c r="BZ96" s="78"/>
      <c r="CA96" s="263"/>
      <c r="CB96" s="78"/>
      <c r="CJ96" s="78"/>
      <c r="CK96" s="263"/>
      <c r="CL96" s="78"/>
      <c r="CU96" s="78"/>
      <c r="CV96" s="263"/>
      <c r="CW96" s="78"/>
      <c r="CY96" s="200"/>
      <c r="CZ96" s="200"/>
      <c r="DA96" s="200"/>
      <c r="DB96" s="200"/>
      <c r="DC96" s="200"/>
      <c r="DD96" s="200"/>
      <c r="DF96" s="346"/>
      <c r="DG96" s="66"/>
      <c r="DH96" s="347"/>
      <c r="DI96" s="200"/>
      <c r="DJ96" s="200"/>
      <c r="DK96" s="348"/>
      <c r="DL96" s="346"/>
      <c r="DM96" s="66"/>
      <c r="DN96" s="347"/>
      <c r="DO96" s="200"/>
      <c r="DP96" s="200"/>
      <c r="DR96" s="263"/>
      <c r="DS96" s="263"/>
      <c r="DT96" s="263"/>
      <c r="DU96" s="263"/>
      <c r="DV96" s="263"/>
      <c r="DW96" s="263"/>
      <c r="DX96" s="263"/>
      <c r="DY96" s="263"/>
      <c r="DZ96" s="263"/>
      <c r="EA96" s="263"/>
      <c r="EC96" s="263"/>
      <c r="ED96" s="349"/>
      <c r="EE96" s="263"/>
      <c r="EH96" s="80"/>
      <c r="EI96" s="350"/>
      <c r="EJ96" s="351"/>
      <c r="EK96" s="80"/>
      <c r="EL96" s="351"/>
      <c r="EM96" s="80"/>
      <c r="EN96" s="351"/>
      <c r="EO96" s="80"/>
      <c r="EP96" s="80"/>
      <c r="EQ96" s="80"/>
      <c r="ES96" s="80"/>
      <c r="ET96" s="350"/>
      <c r="EU96" s="351"/>
      <c r="EV96" s="80"/>
      <c r="EW96" s="351"/>
      <c r="EX96" s="80"/>
      <c r="EY96" s="351"/>
      <c r="EZ96" s="80"/>
      <c r="FA96" s="80"/>
      <c r="FB96" s="80"/>
      <c r="FE96" s="78"/>
      <c r="FF96" s="78"/>
    </row>
    <row r="97" spans="1:162" s="65" customFormat="1">
      <c r="A97" s="435"/>
      <c r="B97" s="255"/>
      <c r="C97" s="255"/>
      <c r="D97" s="255"/>
      <c r="E97" s="255"/>
      <c r="F97" s="255"/>
      <c r="H97" s="66"/>
      <c r="I97" s="78"/>
      <c r="K97" s="66"/>
      <c r="L97" s="344"/>
      <c r="M97" s="66"/>
      <c r="N97" s="344"/>
      <c r="O97" s="66"/>
      <c r="P97" s="344"/>
      <c r="Q97" s="78"/>
      <c r="R97" s="78"/>
      <c r="S97" s="78"/>
      <c r="T97" s="263"/>
      <c r="U97" s="78"/>
      <c r="V97" s="258"/>
      <c r="W97" s="258"/>
      <c r="X97" s="258"/>
      <c r="Y97" s="258"/>
      <c r="Z97" s="258"/>
      <c r="AA97" s="78"/>
      <c r="AB97" s="263"/>
      <c r="AC97" s="78"/>
      <c r="AD97" s="200"/>
      <c r="AE97" s="345"/>
      <c r="AF97" s="140"/>
      <c r="AG97" s="345"/>
      <c r="AH97" s="140"/>
      <c r="AI97" s="345"/>
      <c r="AK97" s="78"/>
      <c r="AN97" s="67"/>
      <c r="AO97" s="67"/>
      <c r="AP97" s="67"/>
      <c r="AQ97" s="67"/>
      <c r="AR97" s="262"/>
      <c r="AS97" s="67"/>
      <c r="AT97" s="67"/>
      <c r="AU97" s="67"/>
      <c r="AV97" s="78"/>
      <c r="AY97" s="140"/>
      <c r="AZ97" s="140"/>
      <c r="BA97" s="140"/>
      <c r="BB97" s="140"/>
      <c r="BC97" s="140"/>
      <c r="BD97" s="140"/>
      <c r="BE97" s="140"/>
      <c r="BF97" s="78"/>
      <c r="BG97" s="263"/>
      <c r="BH97" s="78"/>
      <c r="BI97" s="258"/>
      <c r="BJ97" s="258"/>
      <c r="BK97" s="258"/>
      <c r="BL97" s="258"/>
      <c r="BM97" s="258"/>
      <c r="BN97" s="258"/>
      <c r="BO97" s="258"/>
      <c r="BP97" s="78"/>
      <c r="BQ97" s="263"/>
      <c r="BR97" s="78"/>
      <c r="BS97" s="258"/>
      <c r="BT97" s="258"/>
      <c r="BU97" s="258"/>
      <c r="BV97" s="258"/>
      <c r="BW97" s="258"/>
      <c r="BX97" s="258"/>
      <c r="BY97" s="258"/>
      <c r="BZ97" s="78"/>
      <c r="CA97" s="263"/>
      <c r="CB97" s="78"/>
      <c r="CJ97" s="78"/>
      <c r="CK97" s="263"/>
      <c r="CL97" s="78"/>
      <c r="CU97" s="78"/>
      <c r="CV97" s="263"/>
      <c r="CW97" s="78"/>
      <c r="CY97" s="200"/>
      <c r="CZ97" s="200"/>
      <c r="DA97" s="200"/>
      <c r="DB97" s="200"/>
      <c r="DC97" s="200"/>
      <c r="DD97" s="200"/>
      <c r="DF97" s="346"/>
      <c r="DG97" s="66"/>
      <c r="DH97" s="347"/>
      <c r="DI97" s="200"/>
      <c r="DJ97" s="200"/>
      <c r="DK97" s="348"/>
      <c r="DL97" s="346"/>
      <c r="DM97" s="66"/>
      <c r="DN97" s="347"/>
      <c r="DO97" s="200"/>
      <c r="DP97" s="200"/>
      <c r="DR97" s="263"/>
      <c r="DS97" s="263"/>
      <c r="DT97" s="263"/>
      <c r="DU97" s="263"/>
      <c r="DV97" s="263"/>
      <c r="DW97" s="263"/>
      <c r="DX97" s="263"/>
      <c r="DY97" s="263"/>
      <c r="DZ97" s="263"/>
      <c r="EA97" s="263"/>
      <c r="EC97" s="263"/>
      <c r="ED97" s="349"/>
      <c r="EE97" s="263"/>
      <c r="EH97" s="80"/>
      <c r="EI97" s="350"/>
      <c r="EJ97" s="351"/>
      <c r="EK97" s="80"/>
      <c r="EL97" s="351"/>
      <c r="EM97" s="80"/>
      <c r="EN97" s="351"/>
      <c r="EO97" s="80"/>
      <c r="EP97" s="80"/>
      <c r="EQ97" s="80"/>
      <c r="ES97" s="80"/>
      <c r="ET97" s="350"/>
      <c r="EU97" s="351"/>
      <c r="EV97" s="80"/>
      <c r="EW97" s="351"/>
      <c r="EX97" s="80"/>
      <c r="EY97" s="351"/>
      <c r="EZ97" s="80"/>
      <c r="FA97" s="80"/>
      <c r="FB97" s="80"/>
      <c r="FE97" s="78"/>
      <c r="FF97" s="78"/>
    </row>
    <row r="98" spans="1:162" s="65" customFormat="1">
      <c r="A98" s="435"/>
      <c r="B98" s="255"/>
      <c r="C98" s="255"/>
      <c r="D98" s="255"/>
      <c r="E98" s="255"/>
      <c r="F98" s="255"/>
      <c r="H98" s="66"/>
      <c r="I98" s="78"/>
      <c r="K98" s="66"/>
      <c r="L98" s="344"/>
      <c r="M98" s="66"/>
      <c r="N98" s="344"/>
      <c r="O98" s="66"/>
      <c r="P98" s="344"/>
      <c r="Q98" s="78"/>
      <c r="R98" s="78"/>
      <c r="S98" s="78"/>
      <c r="T98" s="263"/>
      <c r="U98" s="78"/>
      <c r="V98" s="258"/>
      <c r="W98" s="258"/>
      <c r="X98" s="258"/>
      <c r="Y98" s="258"/>
      <c r="Z98" s="258"/>
      <c r="AA98" s="78"/>
      <c r="AB98" s="263"/>
      <c r="AC98" s="78"/>
      <c r="AD98" s="200"/>
      <c r="AE98" s="345"/>
      <c r="AF98" s="140"/>
      <c r="AG98" s="345"/>
      <c r="AH98" s="140"/>
      <c r="AI98" s="345"/>
      <c r="AK98" s="78"/>
      <c r="AN98" s="67"/>
      <c r="AO98" s="67"/>
      <c r="AP98" s="67"/>
      <c r="AQ98" s="67"/>
      <c r="AR98" s="262"/>
      <c r="AS98" s="67"/>
      <c r="AT98" s="67"/>
      <c r="AU98" s="67"/>
      <c r="AV98" s="78"/>
      <c r="AY98" s="140"/>
      <c r="AZ98" s="140"/>
      <c r="BA98" s="140"/>
      <c r="BB98" s="140"/>
      <c r="BC98" s="140"/>
      <c r="BD98" s="140"/>
      <c r="BE98" s="140"/>
      <c r="BF98" s="78"/>
      <c r="BG98" s="263"/>
      <c r="BH98" s="78"/>
      <c r="BI98" s="258"/>
      <c r="BJ98" s="258"/>
      <c r="BK98" s="258"/>
      <c r="BL98" s="258"/>
      <c r="BM98" s="258"/>
      <c r="BN98" s="258"/>
      <c r="BO98" s="258"/>
      <c r="BP98" s="78"/>
      <c r="BQ98" s="263"/>
      <c r="BR98" s="78"/>
      <c r="BS98" s="258"/>
      <c r="BT98" s="258"/>
      <c r="BU98" s="258"/>
      <c r="BV98" s="258"/>
      <c r="BW98" s="258"/>
      <c r="BX98" s="258"/>
      <c r="BY98" s="258"/>
      <c r="BZ98" s="78"/>
      <c r="CA98" s="263"/>
      <c r="CB98" s="78"/>
      <c r="CJ98" s="78"/>
      <c r="CK98" s="263"/>
      <c r="CL98" s="78"/>
      <c r="CU98" s="78"/>
      <c r="CV98" s="263"/>
      <c r="CW98" s="78"/>
      <c r="CY98" s="200"/>
      <c r="CZ98" s="200"/>
      <c r="DA98" s="200"/>
      <c r="DB98" s="200"/>
      <c r="DC98" s="200"/>
      <c r="DD98" s="200"/>
      <c r="DF98" s="346"/>
      <c r="DG98" s="66"/>
      <c r="DH98" s="347"/>
      <c r="DI98" s="200"/>
      <c r="DJ98" s="200"/>
      <c r="DK98" s="348"/>
      <c r="DL98" s="346"/>
      <c r="DM98" s="66"/>
      <c r="DN98" s="347"/>
      <c r="DO98" s="200"/>
      <c r="DP98" s="200"/>
      <c r="DR98" s="263"/>
      <c r="DS98" s="263"/>
      <c r="DT98" s="263"/>
      <c r="DU98" s="263"/>
      <c r="DV98" s="263"/>
      <c r="DW98" s="263"/>
      <c r="DX98" s="263"/>
      <c r="DY98" s="263"/>
      <c r="DZ98" s="263"/>
      <c r="EA98" s="263"/>
      <c r="EC98" s="263"/>
      <c r="ED98" s="349"/>
      <c r="EE98" s="263"/>
      <c r="EH98" s="80"/>
      <c r="EI98" s="350"/>
      <c r="EJ98" s="351"/>
      <c r="EK98" s="80"/>
      <c r="EL98" s="351"/>
      <c r="EM98" s="80"/>
      <c r="EN98" s="351"/>
      <c r="EO98" s="80"/>
      <c r="EP98" s="80"/>
      <c r="EQ98" s="80"/>
      <c r="ES98" s="80"/>
      <c r="ET98" s="350"/>
      <c r="EU98" s="351"/>
      <c r="EV98" s="80"/>
      <c r="EW98" s="351"/>
      <c r="EX98" s="80"/>
      <c r="EY98" s="351"/>
      <c r="EZ98" s="80"/>
      <c r="FA98" s="80"/>
      <c r="FB98" s="80"/>
      <c r="FE98" s="78"/>
      <c r="FF98" s="78"/>
    </row>
    <row r="99" spans="1:162" s="65" customFormat="1">
      <c r="A99" s="435"/>
      <c r="B99" s="255"/>
      <c r="C99" s="255"/>
      <c r="D99" s="255"/>
      <c r="E99" s="255"/>
      <c r="F99" s="255"/>
      <c r="H99" s="66"/>
      <c r="I99" s="78"/>
      <c r="K99" s="66"/>
      <c r="L99" s="344"/>
      <c r="M99" s="66"/>
      <c r="N99" s="344"/>
      <c r="O99" s="66"/>
      <c r="P99" s="344"/>
      <c r="Q99" s="78"/>
      <c r="R99" s="78"/>
      <c r="S99" s="78"/>
      <c r="T99" s="263"/>
      <c r="U99" s="78"/>
      <c r="V99" s="258"/>
      <c r="W99" s="258"/>
      <c r="X99" s="258"/>
      <c r="Y99" s="258"/>
      <c r="Z99" s="258"/>
      <c r="AA99" s="78"/>
      <c r="AB99" s="263"/>
      <c r="AC99" s="78"/>
      <c r="AD99" s="200"/>
      <c r="AE99" s="345"/>
      <c r="AF99" s="140"/>
      <c r="AG99" s="345"/>
      <c r="AH99" s="140"/>
      <c r="AI99" s="345"/>
      <c r="AK99" s="78"/>
      <c r="AN99" s="67"/>
      <c r="AO99" s="67"/>
      <c r="AP99" s="67"/>
      <c r="AQ99" s="67"/>
      <c r="AR99" s="262"/>
      <c r="AS99" s="67"/>
      <c r="AT99" s="67"/>
      <c r="AU99" s="67"/>
      <c r="AV99" s="78"/>
      <c r="AY99" s="140"/>
      <c r="AZ99" s="140"/>
      <c r="BA99" s="140"/>
      <c r="BB99" s="140"/>
      <c r="BC99" s="140"/>
      <c r="BD99" s="140"/>
      <c r="BE99" s="140"/>
      <c r="BF99" s="78"/>
      <c r="BG99" s="263"/>
      <c r="BH99" s="78"/>
      <c r="BI99" s="258"/>
      <c r="BJ99" s="258"/>
      <c r="BK99" s="258"/>
      <c r="BL99" s="258"/>
      <c r="BM99" s="258"/>
      <c r="BN99" s="258"/>
      <c r="BO99" s="258"/>
      <c r="BP99" s="78"/>
      <c r="BQ99" s="263"/>
      <c r="BR99" s="78"/>
      <c r="BS99" s="258"/>
      <c r="BT99" s="258"/>
      <c r="BU99" s="258"/>
      <c r="BV99" s="258"/>
      <c r="BW99" s="258"/>
      <c r="BX99" s="258"/>
      <c r="BY99" s="258"/>
      <c r="BZ99" s="78"/>
      <c r="CA99" s="263"/>
      <c r="CB99" s="78"/>
      <c r="CJ99" s="78"/>
      <c r="CK99" s="263"/>
      <c r="CL99" s="78"/>
      <c r="CU99" s="78"/>
      <c r="CV99" s="263"/>
      <c r="CW99" s="78"/>
      <c r="CY99" s="200"/>
      <c r="CZ99" s="200"/>
      <c r="DA99" s="200"/>
      <c r="DB99" s="200"/>
      <c r="DC99" s="200"/>
      <c r="DD99" s="200"/>
      <c r="DF99" s="346"/>
      <c r="DG99" s="66"/>
      <c r="DH99" s="347"/>
      <c r="DI99" s="200"/>
      <c r="DJ99" s="200"/>
      <c r="DK99" s="348"/>
      <c r="DL99" s="346"/>
      <c r="DM99" s="66"/>
      <c r="DN99" s="347"/>
      <c r="DO99" s="200"/>
      <c r="DP99" s="200"/>
      <c r="DR99" s="263"/>
      <c r="DS99" s="263"/>
      <c r="DT99" s="263"/>
      <c r="DU99" s="263"/>
      <c r="DV99" s="263"/>
      <c r="DW99" s="263"/>
      <c r="DX99" s="263"/>
      <c r="DY99" s="263"/>
      <c r="DZ99" s="263"/>
      <c r="EA99" s="263"/>
      <c r="EC99" s="263"/>
      <c r="ED99" s="349"/>
      <c r="EE99" s="263"/>
      <c r="EH99" s="80"/>
      <c r="EI99" s="350"/>
      <c r="EJ99" s="351"/>
      <c r="EK99" s="80"/>
      <c r="EL99" s="351"/>
      <c r="EM99" s="80"/>
      <c r="EN99" s="351"/>
      <c r="EO99" s="80"/>
      <c r="EP99" s="80"/>
      <c r="EQ99" s="80"/>
      <c r="ES99" s="80"/>
      <c r="ET99" s="350"/>
      <c r="EU99" s="351"/>
      <c r="EV99" s="80"/>
      <c r="EW99" s="351"/>
      <c r="EX99" s="80"/>
      <c r="EY99" s="351"/>
      <c r="EZ99" s="80"/>
      <c r="FA99" s="80"/>
      <c r="FB99" s="80"/>
      <c r="FE99" s="78"/>
      <c r="FF99" s="78"/>
    </row>
    <row r="100" spans="1:162" s="65" customFormat="1">
      <c r="A100" s="435"/>
      <c r="B100" s="255"/>
      <c r="C100" s="255"/>
      <c r="D100" s="255"/>
      <c r="E100" s="255"/>
      <c r="F100" s="255"/>
      <c r="H100" s="66"/>
      <c r="I100" s="78"/>
      <c r="K100" s="66"/>
      <c r="L100" s="344"/>
      <c r="M100" s="66"/>
      <c r="N100" s="344"/>
      <c r="O100" s="66"/>
      <c r="P100" s="344"/>
      <c r="Q100" s="78"/>
      <c r="R100" s="78"/>
      <c r="S100" s="78"/>
      <c r="T100" s="263"/>
      <c r="U100" s="78"/>
      <c r="V100" s="258"/>
      <c r="W100" s="258"/>
      <c r="X100" s="258"/>
      <c r="Y100" s="258"/>
      <c r="Z100" s="258"/>
      <c r="AA100" s="78"/>
      <c r="AB100" s="263"/>
      <c r="AC100" s="78"/>
      <c r="AD100" s="200"/>
      <c r="AE100" s="345"/>
      <c r="AF100" s="140"/>
      <c r="AG100" s="345"/>
      <c r="AH100" s="140"/>
      <c r="AI100" s="345"/>
      <c r="AK100" s="78"/>
      <c r="AN100" s="67"/>
      <c r="AO100" s="67"/>
      <c r="AP100" s="67"/>
      <c r="AQ100" s="67"/>
      <c r="AR100" s="262"/>
      <c r="AS100" s="67"/>
      <c r="AT100" s="67"/>
      <c r="AU100" s="67"/>
      <c r="AV100" s="78"/>
      <c r="AY100" s="140"/>
      <c r="AZ100" s="140"/>
      <c r="BA100" s="140"/>
      <c r="BB100" s="140"/>
      <c r="BC100" s="140"/>
      <c r="BD100" s="140"/>
      <c r="BE100" s="140"/>
      <c r="BF100" s="78"/>
      <c r="BG100" s="263"/>
      <c r="BH100" s="78"/>
      <c r="BI100" s="258"/>
      <c r="BJ100" s="258"/>
      <c r="BK100" s="258"/>
      <c r="BL100" s="258"/>
      <c r="BM100" s="258"/>
      <c r="BN100" s="258"/>
      <c r="BO100" s="258"/>
      <c r="BP100" s="78"/>
      <c r="BQ100" s="263"/>
      <c r="BR100" s="78"/>
      <c r="BS100" s="258"/>
      <c r="BT100" s="258"/>
      <c r="BU100" s="258"/>
      <c r="BV100" s="258"/>
      <c r="BW100" s="258"/>
      <c r="BX100" s="258"/>
      <c r="BY100" s="258"/>
      <c r="BZ100" s="78"/>
      <c r="CA100" s="263"/>
      <c r="CB100" s="78"/>
      <c r="CJ100" s="78"/>
      <c r="CK100" s="263"/>
      <c r="CL100" s="78"/>
      <c r="CU100" s="78"/>
      <c r="CV100" s="263"/>
      <c r="CW100" s="78"/>
      <c r="CY100" s="200"/>
      <c r="CZ100" s="200"/>
      <c r="DA100" s="200"/>
      <c r="DB100" s="200"/>
      <c r="DC100" s="200"/>
      <c r="DD100" s="200"/>
      <c r="DF100" s="346"/>
      <c r="DG100" s="66"/>
      <c r="DH100" s="347"/>
      <c r="DI100" s="200"/>
      <c r="DJ100" s="200"/>
      <c r="DK100" s="348"/>
      <c r="DL100" s="346"/>
      <c r="DM100" s="66"/>
      <c r="DN100" s="347"/>
      <c r="DO100" s="200"/>
      <c r="DP100" s="200"/>
      <c r="DR100" s="263"/>
      <c r="DS100" s="263"/>
      <c r="DT100" s="263"/>
      <c r="DU100" s="263"/>
      <c r="DV100" s="263"/>
      <c r="DW100" s="263"/>
      <c r="DX100" s="263"/>
      <c r="DY100" s="263"/>
      <c r="DZ100" s="263"/>
      <c r="EA100" s="263"/>
      <c r="EC100" s="263"/>
      <c r="ED100" s="349"/>
      <c r="EE100" s="263"/>
      <c r="EH100" s="80"/>
      <c r="EI100" s="350"/>
      <c r="EJ100" s="351"/>
      <c r="EK100" s="80"/>
      <c r="EL100" s="351"/>
      <c r="EM100" s="80"/>
      <c r="EN100" s="351"/>
      <c r="EO100" s="80"/>
      <c r="EP100" s="80"/>
      <c r="EQ100" s="80"/>
      <c r="ES100" s="80"/>
      <c r="ET100" s="350"/>
      <c r="EU100" s="351"/>
      <c r="EV100" s="80"/>
      <c r="EW100" s="351"/>
      <c r="EX100" s="80"/>
      <c r="EY100" s="351"/>
      <c r="EZ100" s="80"/>
      <c r="FA100" s="80"/>
      <c r="FB100" s="80"/>
      <c r="FE100" s="78"/>
      <c r="FF100" s="78"/>
    </row>
    <row r="101" spans="1:162" s="65" customFormat="1">
      <c r="A101" s="435"/>
      <c r="B101" s="255"/>
      <c r="C101" s="255"/>
      <c r="D101" s="255"/>
      <c r="E101" s="255"/>
      <c r="F101" s="255"/>
      <c r="H101" s="66"/>
      <c r="I101" s="78"/>
      <c r="K101" s="66"/>
      <c r="L101" s="344"/>
      <c r="M101" s="66"/>
      <c r="N101" s="344"/>
      <c r="O101" s="66"/>
      <c r="P101" s="344"/>
      <c r="Q101" s="78"/>
      <c r="R101" s="78"/>
      <c r="S101" s="78"/>
      <c r="T101" s="263"/>
      <c r="U101" s="78"/>
      <c r="V101" s="258"/>
      <c r="W101" s="258"/>
      <c r="X101" s="258"/>
      <c r="Y101" s="258"/>
      <c r="Z101" s="258"/>
      <c r="AA101" s="78"/>
      <c r="AB101" s="263"/>
      <c r="AC101" s="78"/>
      <c r="AD101" s="200"/>
      <c r="AE101" s="345"/>
      <c r="AF101" s="140"/>
      <c r="AG101" s="345"/>
      <c r="AH101" s="140"/>
      <c r="AI101" s="345"/>
      <c r="AK101" s="78"/>
      <c r="AN101" s="67"/>
      <c r="AO101" s="67"/>
      <c r="AP101" s="67"/>
      <c r="AQ101" s="67"/>
      <c r="AR101" s="262"/>
      <c r="AS101" s="67"/>
      <c r="AT101" s="67"/>
      <c r="AU101" s="67"/>
      <c r="AV101" s="78"/>
      <c r="AY101" s="140"/>
      <c r="AZ101" s="140"/>
      <c r="BA101" s="140"/>
      <c r="BB101" s="140"/>
      <c r="BC101" s="140"/>
      <c r="BD101" s="140"/>
      <c r="BE101" s="140"/>
      <c r="BF101" s="78"/>
      <c r="BG101" s="263"/>
      <c r="BH101" s="78"/>
      <c r="BI101" s="258"/>
      <c r="BJ101" s="258"/>
      <c r="BK101" s="258"/>
      <c r="BL101" s="258"/>
      <c r="BM101" s="258"/>
      <c r="BN101" s="258"/>
      <c r="BO101" s="258"/>
      <c r="BP101" s="78"/>
      <c r="BQ101" s="263"/>
      <c r="BR101" s="78"/>
      <c r="BS101" s="258"/>
      <c r="BT101" s="258"/>
      <c r="BU101" s="258"/>
      <c r="BV101" s="258"/>
      <c r="BW101" s="258"/>
      <c r="BX101" s="258"/>
      <c r="BY101" s="258"/>
      <c r="BZ101" s="78"/>
      <c r="CA101" s="263"/>
      <c r="CB101" s="78"/>
      <c r="CJ101" s="78"/>
      <c r="CK101" s="263"/>
      <c r="CL101" s="78"/>
      <c r="CU101" s="78"/>
      <c r="CV101" s="263"/>
      <c r="CW101" s="78"/>
      <c r="CY101" s="200"/>
      <c r="CZ101" s="200"/>
      <c r="DA101" s="200"/>
      <c r="DB101" s="200"/>
      <c r="DC101" s="200"/>
      <c r="DD101" s="200"/>
      <c r="DF101" s="346"/>
      <c r="DG101" s="66"/>
      <c r="DH101" s="347"/>
      <c r="DI101" s="200"/>
      <c r="DJ101" s="200"/>
      <c r="DK101" s="348"/>
      <c r="DL101" s="346"/>
      <c r="DM101" s="66"/>
      <c r="DN101" s="347"/>
      <c r="DO101" s="200"/>
      <c r="DP101" s="200"/>
      <c r="DR101" s="263"/>
      <c r="DS101" s="263"/>
      <c r="DT101" s="263"/>
      <c r="DU101" s="263"/>
      <c r="DV101" s="263"/>
      <c r="DW101" s="263"/>
      <c r="DX101" s="263"/>
      <c r="DY101" s="263"/>
      <c r="DZ101" s="263"/>
      <c r="EA101" s="263"/>
      <c r="EC101" s="263"/>
      <c r="ED101" s="349"/>
      <c r="EE101" s="263"/>
      <c r="EH101" s="80"/>
      <c r="EI101" s="350"/>
      <c r="EJ101" s="351"/>
      <c r="EK101" s="80"/>
      <c r="EL101" s="351"/>
      <c r="EM101" s="80"/>
      <c r="EN101" s="351"/>
      <c r="EO101" s="80"/>
      <c r="EP101" s="80"/>
      <c r="EQ101" s="80"/>
      <c r="ES101" s="80"/>
      <c r="ET101" s="350"/>
      <c r="EU101" s="351"/>
      <c r="EV101" s="80"/>
      <c r="EW101" s="351"/>
      <c r="EX101" s="80"/>
      <c r="EY101" s="351"/>
      <c r="EZ101" s="80"/>
      <c r="FA101" s="80"/>
      <c r="FB101" s="80"/>
      <c r="FE101" s="78"/>
      <c r="FF101" s="78"/>
    </row>
    <row r="102" spans="1:162" s="65" customFormat="1">
      <c r="A102" s="435"/>
      <c r="B102" s="255"/>
      <c r="C102" s="255"/>
      <c r="D102" s="255"/>
      <c r="E102" s="255"/>
      <c r="F102" s="255"/>
      <c r="H102" s="66"/>
      <c r="I102" s="78"/>
      <c r="K102" s="66"/>
      <c r="L102" s="344"/>
      <c r="M102" s="66"/>
      <c r="N102" s="344"/>
      <c r="O102" s="66"/>
      <c r="P102" s="344"/>
      <c r="Q102" s="78"/>
      <c r="R102" s="78"/>
      <c r="S102" s="78"/>
      <c r="T102" s="263"/>
      <c r="U102" s="78"/>
      <c r="V102" s="258"/>
      <c r="W102" s="258"/>
      <c r="X102" s="258"/>
      <c r="Y102" s="258"/>
      <c r="Z102" s="258"/>
      <c r="AA102" s="78"/>
      <c r="AB102" s="263"/>
      <c r="AC102" s="78"/>
      <c r="AD102" s="200"/>
      <c r="AE102" s="345"/>
      <c r="AF102" s="140"/>
      <c r="AG102" s="345"/>
      <c r="AH102" s="140"/>
      <c r="AI102" s="345"/>
      <c r="AK102" s="78"/>
      <c r="AN102" s="67"/>
      <c r="AO102" s="67"/>
      <c r="AP102" s="67"/>
      <c r="AQ102" s="67"/>
      <c r="AR102" s="262"/>
      <c r="AS102" s="67"/>
      <c r="AT102" s="67"/>
      <c r="AU102" s="67"/>
      <c r="AV102" s="78"/>
      <c r="AY102" s="140"/>
      <c r="AZ102" s="140"/>
      <c r="BA102" s="140"/>
      <c r="BB102" s="140"/>
      <c r="BC102" s="140"/>
      <c r="BD102" s="140"/>
      <c r="BE102" s="140"/>
      <c r="BF102" s="78"/>
      <c r="BG102" s="263"/>
      <c r="BH102" s="78"/>
      <c r="BI102" s="258"/>
      <c r="BJ102" s="258"/>
      <c r="BK102" s="258"/>
      <c r="BL102" s="258"/>
      <c r="BM102" s="258"/>
      <c r="BN102" s="258"/>
      <c r="BO102" s="258"/>
      <c r="BP102" s="78"/>
      <c r="BQ102" s="263"/>
      <c r="BR102" s="78"/>
      <c r="BS102" s="258"/>
      <c r="BT102" s="258"/>
      <c r="BU102" s="258"/>
      <c r="BV102" s="258"/>
      <c r="BW102" s="258"/>
      <c r="BX102" s="258"/>
      <c r="BY102" s="258"/>
      <c r="BZ102" s="78"/>
      <c r="CA102" s="263"/>
      <c r="CB102" s="78"/>
      <c r="CJ102" s="78"/>
      <c r="CK102" s="263"/>
      <c r="CL102" s="78"/>
      <c r="CU102" s="78"/>
      <c r="CV102" s="263"/>
      <c r="CW102" s="78"/>
      <c r="CY102" s="200"/>
      <c r="CZ102" s="200"/>
      <c r="DA102" s="200"/>
      <c r="DB102" s="200"/>
      <c r="DC102" s="200"/>
      <c r="DD102" s="200"/>
      <c r="DF102" s="346"/>
      <c r="DG102" s="66"/>
      <c r="DH102" s="347"/>
      <c r="DI102" s="200"/>
      <c r="DJ102" s="200"/>
      <c r="DK102" s="348"/>
      <c r="DL102" s="346"/>
      <c r="DM102" s="66"/>
      <c r="DN102" s="347"/>
      <c r="DO102" s="200"/>
      <c r="DP102" s="200"/>
      <c r="DR102" s="263"/>
      <c r="DS102" s="263"/>
      <c r="DT102" s="263"/>
      <c r="DU102" s="263"/>
      <c r="DV102" s="263"/>
      <c r="DW102" s="263"/>
      <c r="DX102" s="263"/>
      <c r="DY102" s="263"/>
      <c r="DZ102" s="263"/>
      <c r="EA102" s="263"/>
      <c r="EC102" s="263"/>
      <c r="ED102" s="349"/>
      <c r="EE102" s="263"/>
      <c r="EH102" s="80"/>
      <c r="EI102" s="350"/>
      <c r="EJ102" s="351"/>
      <c r="EK102" s="80"/>
      <c r="EL102" s="351"/>
      <c r="EM102" s="80"/>
      <c r="EN102" s="351"/>
      <c r="EO102" s="80"/>
      <c r="EP102" s="80"/>
      <c r="EQ102" s="80"/>
      <c r="ES102" s="80"/>
      <c r="ET102" s="350"/>
      <c r="EU102" s="351"/>
      <c r="EV102" s="80"/>
      <c r="EW102" s="351"/>
      <c r="EX102" s="80"/>
      <c r="EY102" s="351"/>
      <c r="EZ102" s="80"/>
      <c r="FA102" s="80"/>
      <c r="FB102" s="80"/>
      <c r="FE102" s="78"/>
      <c r="FF102" s="78"/>
    </row>
    <row r="103" spans="1:162" s="65" customFormat="1">
      <c r="A103" s="435"/>
      <c r="B103" s="255"/>
      <c r="C103" s="255"/>
      <c r="D103" s="255"/>
      <c r="E103" s="255"/>
      <c r="F103" s="255"/>
      <c r="H103" s="66"/>
      <c r="I103" s="78"/>
      <c r="K103" s="66"/>
      <c r="L103" s="344"/>
      <c r="M103" s="66"/>
      <c r="N103" s="344"/>
      <c r="O103" s="66"/>
      <c r="P103" s="344"/>
      <c r="Q103" s="78"/>
      <c r="R103" s="78"/>
      <c r="S103" s="78"/>
      <c r="T103" s="263"/>
      <c r="U103" s="78"/>
      <c r="V103" s="258"/>
      <c r="W103" s="258"/>
      <c r="X103" s="258"/>
      <c r="Y103" s="258"/>
      <c r="Z103" s="258"/>
      <c r="AA103" s="78"/>
      <c r="AB103" s="263"/>
      <c r="AC103" s="78"/>
      <c r="AD103" s="200"/>
      <c r="AE103" s="345"/>
      <c r="AF103" s="140"/>
      <c r="AG103" s="345"/>
      <c r="AH103" s="140"/>
      <c r="AI103" s="345"/>
      <c r="AK103" s="78"/>
      <c r="AN103" s="67"/>
      <c r="AO103" s="67"/>
      <c r="AP103" s="67"/>
      <c r="AQ103" s="67"/>
      <c r="AR103" s="262"/>
      <c r="AS103" s="67"/>
      <c r="AT103" s="67"/>
      <c r="AU103" s="67"/>
      <c r="AV103" s="78"/>
      <c r="AY103" s="140"/>
      <c r="AZ103" s="140"/>
      <c r="BA103" s="140"/>
      <c r="BB103" s="140"/>
      <c r="BC103" s="140"/>
      <c r="BD103" s="140"/>
      <c r="BE103" s="140"/>
      <c r="BF103" s="78"/>
      <c r="BG103" s="263"/>
      <c r="BH103" s="78"/>
      <c r="BI103" s="258"/>
      <c r="BJ103" s="258"/>
      <c r="BK103" s="258"/>
      <c r="BL103" s="258"/>
      <c r="BM103" s="258"/>
      <c r="BN103" s="258"/>
      <c r="BO103" s="258"/>
      <c r="BP103" s="78"/>
      <c r="BQ103" s="263"/>
      <c r="BR103" s="78"/>
      <c r="BS103" s="258"/>
      <c r="BT103" s="258"/>
      <c r="BU103" s="258"/>
      <c r="BV103" s="258"/>
      <c r="BW103" s="258"/>
      <c r="BX103" s="258"/>
      <c r="BY103" s="258"/>
      <c r="BZ103" s="78"/>
      <c r="CA103" s="263"/>
      <c r="CB103" s="78"/>
      <c r="CJ103" s="78"/>
      <c r="CK103" s="263"/>
      <c r="CL103" s="78"/>
      <c r="CU103" s="78"/>
      <c r="CV103" s="263"/>
      <c r="CW103" s="78"/>
      <c r="CY103" s="200"/>
      <c r="CZ103" s="200"/>
      <c r="DA103" s="200"/>
      <c r="DB103" s="200"/>
      <c r="DC103" s="200"/>
      <c r="DD103" s="200"/>
      <c r="DF103" s="346"/>
      <c r="DG103" s="66"/>
      <c r="DH103" s="347"/>
      <c r="DI103" s="200"/>
      <c r="DJ103" s="200"/>
      <c r="DK103" s="348"/>
      <c r="DL103" s="346"/>
      <c r="DM103" s="66"/>
      <c r="DN103" s="347"/>
      <c r="DO103" s="200"/>
      <c r="DP103" s="200"/>
      <c r="DR103" s="263"/>
      <c r="DS103" s="263"/>
      <c r="DT103" s="263"/>
      <c r="DU103" s="263"/>
      <c r="DV103" s="263"/>
      <c r="DW103" s="263"/>
      <c r="DX103" s="263"/>
      <c r="DY103" s="263"/>
      <c r="DZ103" s="263"/>
      <c r="EA103" s="263"/>
      <c r="EC103" s="263"/>
      <c r="ED103" s="349"/>
      <c r="EE103" s="263"/>
      <c r="EH103" s="80"/>
      <c r="EI103" s="350"/>
      <c r="EJ103" s="351"/>
      <c r="EK103" s="80"/>
      <c r="EL103" s="351"/>
      <c r="EM103" s="80"/>
      <c r="EN103" s="351"/>
      <c r="EO103" s="80"/>
      <c r="EP103" s="80"/>
      <c r="EQ103" s="80"/>
      <c r="ES103" s="80"/>
      <c r="ET103" s="350"/>
      <c r="EU103" s="351"/>
      <c r="EV103" s="80"/>
      <c r="EW103" s="351"/>
      <c r="EX103" s="80"/>
      <c r="EY103" s="351"/>
      <c r="EZ103" s="80"/>
      <c r="FA103" s="80"/>
      <c r="FB103" s="80"/>
      <c r="FE103" s="78"/>
      <c r="FF103" s="78"/>
    </row>
    <row r="104" spans="1:162" s="65" customFormat="1">
      <c r="A104" s="435"/>
      <c r="B104" s="255"/>
      <c r="C104" s="255"/>
      <c r="D104" s="255"/>
      <c r="E104" s="255"/>
      <c r="F104" s="255"/>
      <c r="H104" s="66"/>
      <c r="I104" s="78"/>
      <c r="K104" s="66"/>
      <c r="L104" s="344"/>
      <c r="M104" s="66"/>
      <c r="N104" s="344"/>
      <c r="O104" s="66"/>
      <c r="P104" s="344"/>
      <c r="Q104" s="78"/>
      <c r="R104" s="78"/>
      <c r="S104" s="78"/>
      <c r="T104" s="263"/>
      <c r="U104" s="78"/>
      <c r="V104" s="258"/>
      <c r="W104" s="258"/>
      <c r="X104" s="258"/>
      <c r="Y104" s="258"/>
      <c r="Z104" s="258"/>
      <c r="AA104" s="78"/>
      <c r="AB104" s="263"/>
      <c r="AC104" s="78"/>
      <c r="AD104" s="200"/>
      <c r="AE104" s="345"/>
      <c r="AF104" s="140"/>
      <c r="AG104" s="345"/>
      <c r="AH104" s="140"/>
      <c r="AI104" s="345"/>
      <c r="AK104" s="78"/>
      <c r="AN104" s="67"/>
      <c r="AO104" s="67"/>
      <c r="AP104" s="67"/>
      <c r="AQ104" s="67"/>
      <c r="AR104" s="262"/>
      <c r="AS104" s="67"/>
      <c r="AT104" s="67"/>
      <c r="AU104" s="67"/>
      <c r="AV104" s="78"/>
      <c r="AY104" s="140"/>
      <c r="AZ104" s="140"/>
      <c r="BA104" s="140"/>
      <c r="BB104" s="140"/>
      <c r="BC104" s="140"/>
      <c r="BD104" s="140"/>
      <c r="BE104" s="140"/>
      <c r="BF104" s="78"/>
      <c r="BG104" s="263"/>
      <c r="BH104" s="78"/>
      <c r="BI104" s="258"/>
      <c r="BJ104" s="258"/>
      <c r="BK104" s="258"/>
      <c r="BL104" s="258"/>
      <c r="BM104" s="258"/>
      <c r="BN104" s="258"/>
      <c r="BO104" s="258"/>
      <c r="BP104" s="78"/>
      <c r="BQ104" s="263"/>
      <c r="BR104" s="78"/>
      <c r="BS104" s="258"/>
      <c r="BT104" s="258"/>
      <c r="BU104" s="258"/>
      <c r="BV104" s="258"/>
      <c r="BW104" s="258"/>
      <c r="BX104" s="258"/>
      <c r="BY104" s="258"/>
      <c r="BZ104" s="78"/>
      <c r="CA104" s="263"/>
      <c r="CB104" s="78"/>
      <c r="CJ104" s="78"/>
      <c r="CK104" s="263"/>
      <c r="CL104" s="78"/>
      <c r="CU104" s="78"/>
      <c r="CV104" s="263"/>
      <c r="CW104" s="78"/>
      <c r="CY104" s="200"/>
      <c r="CZ104" s="200"/>
      <c r="DA104" s="200"/>
      <c r="DB104" s="200"/>
      <c r="DC104" s="200"/>
      <c r="DD104" s="200"/>
      <c r="DF104" s="346"/>
      <c r="DG104" s="66"/>
      <c r="DH104" s="347"/>
      <c r="DI104" s="200"/>
      <c r="DJ104" s="200"/>
      <c r="DK104" s="348"/>
      <c r="DL104" s="346"/>
      <c r="DM104" s="66"/>
      <c r="DN104" s="347"/>
      <c r="DO104" s="200"/>
      <c r="DP104" s="200"/>
      <c r="DR104" s="263"/>
      <c r="DS104" s="263"/>
      <c r="DT104" s="263"/>
      <c r="DU104" s="263"/>
      <c r="DV104" s="263"/>
      <c r="DW104" s="263"/>
      <c r="DX104" s="263"/>
      <c r="DY104" s="263"/>
      <c r="DZ104" s="263"/>
      <c r="EA104" s="263"/>
      <c r="EC104" s="263"/>
      <c r="ED104" s="349"/>
      <c r="EE104" s="263"/>
      <c r="EH104" s="80"/>
      <c r="EI104" s="350"/>
      <c r="EJ104" s="351"/>
      <c r="EK104" s="80"/>
      <c r="EL104" s="351"/>
      <c r="EM104" s="80"/>
      <c r="EN104" s="351"/>
      <c r="EO104" s="80"/>
      <c r="EP104" s="80"/>
      <c r="EQ104" s="80"/>
      <c r="ES104" s="80"/>
      <c r="ET104" s="350"/>
      <c r="EU104" s="351"/>
      <c r="EV104" s="80"/>
      <c r="EW104" s="351"/>
      <c r="EX104" s="80"/>
      <c r="EY104" s="351"/>
      <c r="EZ104" s="80"/>
      <c r="FA104" s="80"/>
      <c r="FB104" s="80"/>
      <c r="FE104" s="78"/>
      <c r="FF104" s="78"/>
    </row>
    <row r="105" spans="1:162" s="65" customFormat="1">
      <c r="A105" s="435"/>
      <c r="B105" s="255"/>
      <c r="C105" s="255"/>
      <c r="D105" s="255"/>
      <c r="E105" s="255"/>
      <c r="F105" s="255"/>
      <c r="H105" s="66"/>
      <c r="I105" s="78"/>
      <c r="K105" s="66"/>
      <c r="L105" s="344"/>
      <c r="M105" s="66"/>
      <c r="N105" s="344"/>
      <c r="O105" s="66"/>
      <c r="P105" s="344"/>
      <c r="Q105" s="78"/>
      <c r="R105" s="78"/>
      <c r="S105" s="78"/>
      <c r="T105" s="263"/>
      <c r="U105" s="78"/>
      <c r="V105" s="258"/>
      <c r="W105" s="258"/>
      <c r="X105" s="258"/>
      <c r="Y105" s="258"/>
      <c r="Z105" s="258"/>
      <c r="AA105" s="78"/>
      <c r="AB105" s="263"/>
      <c r="AC105" s="78"/>
      <c r="AD105" s="200"/>
      <c r="AE105" s="345"/>
      <c r="AF105" s="140"/>
      <c r="AG105" s="345"/>
      <c r="AH105" s="140"/>
      <c r="AI105" s="345"/>
      <c r="AK105" s="78"/>
      <c r="AN105" s="67"/>
      <c r="AO105" s="67"/>
      <c r="AP105" s="67"/>
      <c r="AQ105" s="67"/>
      <c r="AR105" s="262"/>
      <c r="AS105" s="67"/>
      <c r="AT105" s="67"/>
      <c r="AU105" s="67"/>
      <c r="AV105" s="78"/>
      <c r="AY105" s="140"/>
      <c r="AZ105" s="140"/>
      <c r="BA105" s="140"/>
      <c r="BB105" s="140"/>
      <c r="BC105" s="140"/>
      <c r="BD105" s="140"/>
      <c r="BE105" s="140"/>
      <c r="BF105" s="78"/>
      <c r="BG105" s="263"/>
      <c r="BH105" s="78"/>
      <c r="BI105" s="258"/>
      <c r="BJ105" s="258"/>
      <c r="BK105" s="258"/>
      <c r="BL105" s="258"/>
      <c r="BM105" s="258"/>
      <c r="BN105" s="258"/>
      <c r="BO105" s="258"/>
      <c r="BP105" s="78"/>
      <c r="BQ105" s="263"/>
      <c r="BR105" s="78"/>
      <c r="BS105" s="258"/>
      <c r="BT105" s="258"/>
      <c r="BU105" s="258"/>
      <c r="BV105" s="258"/>
      <c r="BW105" s="258"/>
      <c r="BX105" s="258"/>
      <c r="BY105" s="258"/>
      <c r="BZ105" s="78"/>
      <c r="CA105" s="263"/>
      <c r="CB105" s="78"/>
      <c r="CJ105" s="78"/>
      <c r="CK105" s="263"/>
      <c r="CL105" s="78"/>
      <c r="CU105" s="78"/>
      <c r="CV105" s="263"/>
      <c r="CW105" s="78"/>
      <c r="CY105" s="200"/>
      <c r="CZ105" s="200"/>
      <c r="DA105" s="200"/>
      <c r="DB105" s="200"/>
      <c r="DC105" s="200"/>
      <c r="DD105" s="200"/>
      <c r="DF105" s="346"/>
      <c r="DG105" s="66"/>
      <c r="DH105" s="347"/>
      <c r="DI105" s="200"/>
      <c r="DJ105" s="200"/>
      <c r="DK105" s="348"/>
      <c r="DL105" s="346"/>
      <c r="DM105" s="66"/>
      <c r="DN105" s="347"/>
      <c r="DO105" s="200"/>
      <c r="DP105" s="200"/>
      <c r="DR105" s="263"/>
      <c r="DS105" s="263"/>
      <c r="DT105" s="263"/>
      <c r="DU105" s="263"/>
      <c r="DV105" s="263"/>
      <c r="DW105" s="263"/>
      <c r="DX105" s="263"/>
      <c r="DY105" s="263"/>
      <c r="DZ105" s="263"/>
      <c r="EA105" s="263"/>
      <c r="EC105" s="263"/>
      <c r="ED105" s="349"/>
      <c r="EE105" s="263"/>
      <c r="EH105" s="80"/>
      <c r="EI105" s="350"/>
      <c r="EJ105" s="351"/>
      <c r="EK105" s="80"/>
      <c r="EL105" s="351"/>
      <c r="EM105" s="80"/>
      <c r="EN105" s="351"/>
      <c r="EO105" s="80"/>
      <c r="EP105" s="80"/>
      <c r="EQ105" s="80"/>
      <c r="ES105" s="80"/>
      <c r="ET105" s="350"/>
      <c r="EU105" s="351"/>
      <c r="EV105" s="80"/>
      <c r="EW105" s="351"/>
      <c r="EX105" s="80"/>
      <c r="EY105" s="351"/>
      <c r="EZ105" s="80"/>
      <c r="FA105" s="80"/>
      <c r="FB105" s="80"/>
      <c r="FE105" s="78"/>
      <c r="FF105" s="78"/>
    </row>
    <row r="106" spans="1:162" s="65" customFormat="1">
      <c r="A106" s="435"/>
      <c r="B106" s="255"/>
      <c r="C106" s="255"/>
      <c r="D106" s="255"/>
      <c r="E106" s="255"/>
      <c r="F106" s="255"/>
      <c r="H106" s="66"/>
      <c r="I106" s="78"/>
      <c r="K106" s="66"/>
      <c r="L106" s="344"/>
      <c r="M106" s="66"/>
      <c r="N106" s="344"/>
      <c r="O106" s="66"/>
      <c r="P106" s="344"/>
      <c r="Q106" s="78"/>
      <c r="R106" s="78"/>
      <c r="S106" s="78"/>
      <c r="T106" s="263"/>
      <c r="U106" s="78"/>
      <c r="V106" s="258"/>
      <c r="W106" s="258"/>
      <c r="X106" s="258"/>
      <c r="Y106" s="258"/>
      <c r="Z106" s="258"/>
      <c r="AA106" s="78"/>
      <c r="AB106" s="263"/>
      <c r="AC106" s="78"/>
      <c r="AD106" s="200"/>
      <c r="AE106" s="345"/>
      <c r="AF106" s="140"/>
      <c r="AG106" s="345"/>
      <c r="AH106" s="140"/>
      <c r="AI106" s="345"/>
      <c r="AK106" s="78"/>
      <c r="AN106" s="67"/>
      <c r="AO106" s="67"/>
      <c r="AP106" s="67"/>
      <c r="AQ106" s="67"/>
      <c r="AR106" s="262"/>
      <c r="AS106" s="67"/>
      <c r="AT106" s="67"/>
      <c r="AU106" s="67"/>
      <c r="AV106" s="78"/>
      <c r="AY106" s="140"/>
      <c r="AZ106" s="140"/>
      <c r="BA106" s="140"/>
      <c r="BB106" s="140"/>
      <c r="BC106" s="140"/>
      <c r="BD106" s="140"/>
      <c r="BE106" s="140"/>
      <c r="BF106" s="78"/>
      <c r="BG106" s="263"/>
      <c r="BH106" s="78"/>
      <c r="BI106" s="258"/>
      <c r="BJ106" s="258"/>
      <c r="BK106" s="258"/>
      <c r="BL106" s="258"/>
      <c r="BM106" s="258"/>
      <c r="BN106" s="258"/>
      <c r="BO106" s="258"/>
      <c r="BP106" s="78"/>
      <c r="BQ106" s="263"/>
      <c r="BR106" s="78"/>
      <c r="BS106" s="258"/>
      <c r="BT106" s="258"/>
      <c r="BU106" s="258"/>
      <c r="BV106" s="258"/>
      <c r="BW106" s="258"/>
      <c r="BX106" s="258"/>
      <c r="BY106" s="258"/>
      <c r="BZ106" s="78"/>
      <c r="CA106" s="263"/>
      <c r="CB106" s="78"/>
      <c r="CJ106" s="78"/>
      <c r="CK106" s="263"/>
      <c r="CL106" s="78"/>
      <c r="CU106" s="78"/>
      <c r="CV106" s="263"/>
      <c r="CW106" s="78"/>
      <c r="CY106" s="200"/>
      <c r="CZ106" s="200"/>
      <c r="DA106" s="200"/>
      <c r="DB106" s="200"/>
      <c r="DC106" s="200"/>
      <c r="DD106" s="200"/>
      <c r="DF106" s="346"/>
      <c r="DG106" s="66"/>
      <c r="DH106" s="347"/>
      <c r="DI106" s="200"/>
      <c r="DJ106" s="200"/>
      <c r="DK106" s="348"/>
      <c r="DL106" s="346"/>
      <c r="DM106" s="66"/>
      <c r="DN106" s="347"/>
      <c r="DO106" s="200"/>
      <c r="DP106" s="200"/>
      <c r="DR106" s="263"/>
      <c r="DS106" s="263"/>
      <c r="DT106" s="263"/>
      <c r="DU106" s="263"/>
      <c r="DV106" s="263"/>
      <c r="DW106" s="263"/>
      <c r="DX106" s="263"/>
      <c r="DY106" s="263"/>
      <c r="DZ106" s="263"/>
      <c r="EA106" s="263"/>
      <c r="EC106" s="263"/>
      <c r="ED106" s="349"/>
      <c r="EE106" s="263"/>
      <c r="EH106" s="80"/>
      <c r="EI106" s="350"/>
      <c r="EJ106" s="351"/>
      <c r="EK106" s="80"/>
      <c r="EL106" s="351"/>
      <c r="EM106" s="80"/>
      <c r="EN106" s="351"/>
      <c r="EO106" s="80"/>
      <c r="EP106" s="80"/>
      <c r="EQ106" s="80"/>
      <c r="ES106" s="80"/>
      <c r="ET106" s="350"/>
      <c r="EU106" s="351"/>
      <c r="EV106" s="80"/>
      <c r="EW106" s="351"/>
      <c r="EX106" s="80"/>
      <c r="EY106" s="351"/>
      <c r="EZ106" s="80"/>
      <c r="FA106" s="80"/>
      <c r="FB106" s="80"/>
      <c r="FE106" s="78"/>
      <c r="FF106" s="78"/>
    </row>
    <row r="107" spans="1:162" s="65" customFormat="1">
      <c r="A107" s="435"/>
      <c r="B107" s="255"/>
      <c r="C107" s="255"/>
      <c r="D107" s="255"/>
      <c r="E107" s="255"/>
      <c r="F107" s="255"/>
      <c r="H107" s="66"/>
      <c r="I107" s="78"/>
      <c r="K107" s="66"/>
      <c r="L107" s="344"/>
      <c r="M107" s="66"/>
      <c r="N107" s="344"/>
      <c r="O107" s="66"/>
      <c r="P107" s="344"/>
      <c r="Q107" s="78"/>
      <c r="R107" s="78"/>
      <c r="S107" s="78"/>
      <c r="T107" s="263"/>
      <c r="U107" s="78"/>
      <c r="V107" s="258"/>
      <c r="W107" s="258"/>
      <c r="X107" s="258"/>
      <c r="Y107" s="258"/>
      <c r="Z107" s="258"/>
      <c r="AA107" s="78"/>
      <c r="AB107" s="263"/>
      <c r="AC107" s="78"/>
      <c r="AD107" s="200"/>
      <c r="AE107" s="345"/>
      <c r="AF107" s="140"/>
      <c r="AG107" s="345"/>
      <c r="AH107" s="140"/>
      <c r="AI107" s="345"/>
      <c r="AK107" s="78"/>
      <c r="AN107" s="67"/>
      <c r="AO107" s="67"/>
      <c r="AP107" s="67"/>
      <c r="AQ107" s="67"/>
      <c r="AR107" s="262"/>
      <c r="AS107" s="67"/>
      <c r="AT107" s="67"/>
      <c r="AU107" s="67"/>
      <c r="AV107" s="78"/>
      <c r="AY107" s="140"/>
      <c r="AZ107" s="140"/>
      <c r="BA107" s="140"/>
      <c r="BB107" s="140"/>
      <c r="BC107" s="140"/>
      <c r="BD107" s="140"/>
      <c r="BE107" s="140"/>
      <c r="BF107" s="78"/>
      <c r="BG107" s="263"/>
      <c r="BH107" s="78"/>
      <c r="BI107" s="258"/>
      <c r="BJ107" s="258"/>
      <c r="BK107" s="258"/>
      <c r="BL107" s="258"/>
      <c r="BM107" s="258"/>
      <c r="BN107" s="258"/>
      <c r="BO107" s="258"/>
      <c r="BP107" s="78"/>
      <c r="BQ107" s="263"/>
      <c r="BR107" s="78"/>
      <c r="BS107" s="258"/>
      <c r="BT107" s="258"/>
      <c r="BU107" s="258"/>
      <c r="BV107" s="258"/>
      <c r="BW107" s="258"/>
      <c r="BX107" s="258"/>
      <c r="BY107" s="258"/>
      <c r="BZ107" s="78"/>
      <c r="CA107" s="263"/>
      <c r="CB107" s="78"/>
      <c r="CJ107" s="78"/>
      <c r="CK107" s="263"/>
      <c r="CL107" s="78"/>
      <c r="CU107" s="78"/>
      <c r="CV107" s="263"/>
      <c r="CW107" s="78"/>
      <c r="CY107" s="200"/>
      <c r="CZ107" s="200"/>
      <c r="DA107" s="200"/>
      <c r="DB107" s="200"/>
      <c r="DC107" s="200"/>
      <c r="DD107" s="200"/>
      <c r="DF107" s="346"/>
      <c r="DG107" s="66"/>
      <c r="DH107" s="347"/>
      <c r="DI107" s="200"/>
      <c r="DJ107" s="200"/>
      <c r="DK107" s="348"/>
      <c r="DL107" s="346"/>
      <c r="DM107" s="66"/>
      <c r="DN107" s="347"/>
      <c r="DO107" s="200"/>
      <c r="DP107" s="200"/>
      <c r="DR107" s="263"/>
      <c r="DS107" s="263"/>
      <c r="DT107" s="263"/>
      <c r="DU107" s="263"/>
      <c r="DV107" s="263"/>
      <c r="DW107" s="263"/>
      <c r="DX107" s="263"/>
      <c r="DY107" s="263"/>
      <c r="DZ107" s="263"/>
      <c r="EA107" s="263"/>
      <c r="EC107" s="263"/>
      <c r="ED107" s="349"/>
      <c r="EE107" s="263"/>
      <c r="EH107" s="80"/>
      <c r="EI107" s="350"/>
      <c r="EJ107" s="351"/>
      <c r="EK107" s="80"/>
      <c r="EL107" s="351"/>
      <c r="EM107" s="80"/>
      <c r="EN107" s="351"/>
      <c r="EO107" s="80"/>
      <c r="EP107" s="80"/>
      <c r="EQ107" s="80"/>
      <c r="ES107" s="80"/>
      <c r="ET107" s="350"/>
      <c r="EU107" s="351"/>
      <c r="EV107" s="80"/>
      <c r="EW107" s="351"/>
      <c r="EX107" s="80"/>
      <c r="EY107" s="351"/>
      <c r="EZ107" s="80"/>
      <c r="FA107" s="80"/>
      <c r="FB107" s="80"/>
      <c r="FE107" s="78"/>
      <c r="FF107" s="78"/>
    </row>
    <row r="108" spans="1:162" s="65" customFormat="1">
      <c r="A108" s="435"/>
      <c r="B108" s="255"/>
      <c r="C108" s="255"/>
      <c r="D108" s="255"/>
      <c r="E108" s="255"/>
      <c r="F108" s="255"/>
      <c r="H108" s="66"/>
      <c r="I108" s="78"/>
      <c r="K108" s="66"/>
      <c r="L108" s="344"/>
      <c r="M108" s="66"/>
      <c r="N108" s="344"/>
      <c r="O108" s="66"/>
      <c r="P108" s="344"/>
      <c r="Q108" s="78"/>
      <c r="R108" s="78"/>
      <c r="S108" s="78"/>
      <c r="T108" s="263"/>
      <c r="U108" s="78"/>
      <c r="V108" s="258"/>
      <c r="W108" s="258"/>
      <c r="X108" s="258"/>
      <c r="Y108" s="258"/>
      <c r="Z108" s="258"/>
      <c r="AA108" s="78"/>
      <c r="AB108" s="263"/>
      <c r="AC108" s="78"/>
      <c r="AD108" s="200"/>
      <c r="AE108" s="345"/>
      <c r="AF108" s="140"/>
      <c r="AG108" s="345"/>
      <c r="AH108" s="140"/>
      <c r="AI108" s="345"/>
      <c r="AK108" s="78"/>
      <c r="AN108" s="67"/>
      <c r="AO108" s="67"/>
      <c r="AP108" s="67"/>
      <c r="AQ108" s="67"/>
      <c r="AR108" s="262"/>
      <c r="AS108" s="67"/>
      <c r="AT108" s="67"/>
      <c r="AU108" s="67"/>
      <c r="AV108" s="78"/>
      <c r="AY108" s="140"/>
      <c r="AZ108" s="140"/>
      <c r="BA108" s="140"/>
      <c r="BB108" s="140"/>
      <c r="BC108" s="140"/>
      <c r="BD108" s="140"/>
      <c r="BE108" s="140"/>
      <c r="BF108" s="78"/>
      <c r="BG108" s="263"/>
      <c r="BH108" s="78"/>
      <c r="BI108" s="258"/>
      <c r="BJ108" s="258"/>
      <c r="BK108" s="258"/>
      <c r="BL108" s="258"/>
      <c r="BM108" s="258"/>
      <c r="BN108" s="258"/>
      <c r="BO108" s="258"/>
      <c r="BP108" s="78"/>
      <c r="BQ108" s="263"/>
      <c r="BR108" s="78"/>
      <c r="BS108" s="258"/>
      <c r="BT108" s="258"/>
      <c r="BU108" s="258"/>
      <c r="BV108" s="258"/>
      <c r="BW108" s="258"/>
      <c r="BX108" s="258"/>
      <c r="BY108" s="258"/>
      <c r="BZ108" s="78"/>
      <c r="CA108" s="263"/>
      <c r="CB108" s="78"/>
      <c r="CJ108" s="78"/>
      <c r="CK108" s="263"/>
      <c r="CL108" s="78"/>
      <c r="CU108" s="78"/>
      <c r="CV108" s="263"/>
      <c r="CW108" s="78"/>
      <c r="CY108" s="200"/>
      <c r="CZ108" s="200"/>
      <c r="DA108" s="200"/>
      <c r="DB108" s="200"/>
      <c r="DC108" s="200"/>
      <c r="DD108" s="200"/>
      <c r="DF108" s="346"/>
      <c r="DG108" s="66"/>
      <c r="DH108" s="347"/>
      <c r="DI108" s="200"/>
      <c r="DJ108" s="200"/>
      <c r="DK108" s="348"/>
      <c r="DL108" s="346"/>
      <c r="DM108" s="66"/>
      <c r="DN108" s="347"/>
      <c r="DO108" s="200"/>
      <c r="DP108" s="200"/>
      <c r="DR108" s="263"/>
      <c r="DS108" s="263"/>
      <c r="DT108" s="263"/>
      <c r="DU108" s="263"/>
      <c r="DV108" s="263"/>
      <c r="DW108" s="263"/>
      <c r="DX108" s="263"/>
      <c r="DY108" s="263"/>
      <c r="DZ108" s="263"/>
      <c r="EA108" s="263"/>
      <c r="EC108" s="263"/>
      <c r="ED108" s="349"/>
      <c r="EE108" s="263"/>
      <c r="EH108" s="80"/>
      <c r="EI108" s="350"/>
      <c r="EJ108" s="351"/>
      <c r="EK108" s="80"/>
      <c r="EL108" s="351"/>
      <c r="EM108" s="80"/>
      <c r="EN108" s="351"/>
      <c r="EO108" s="80"/>
      <c r="EP108" s="80"/>
      <c r="EQ108" s="80"/>
      <c r="ES108" s="80"/>
      <c r="ET108" s="350"/>
      <c r="EU108" s="351"/>
      <c r="EV108" s="80"/>
      <c r="EW108" s="351"/>
      <c r="EX108" s="80"/>
      <c r="EY108" s="351"/>
      <c r="EZ108" s="80"/>
      <c r="FA108" s="80"/>
      <c r="FB108" s="80"/>
      <c r="FE108" s="78"/>
      <c r="FF108" s="78"/>
    </row>
    <row r="109" spans="1:162" s="65" customFormat="1">
      <c r="A109" s="435"/>
      <c r="B109" s="255"/>
      <c r="C109" s="255"/>
      <c r="D109" s="255"/>
      <c r="E109" s="255"/>
      <c r="F109" s="255"/>
      <c r="H109" s="66"/>
      <c r="I109" s="78"/>
      <c r="K109" s="66"/>
      <c r="L109" s="344"/>
      <c r="M109" s="66"/>
      <c r="N109" s="344"/>
      <c r="O109" s="66"/>
      <c r="P109" s="344"/>
      <c r="Q109" s="78"/>
      <c r="R109" s="78"/>
      <c r="S109" s="78"/>
      <c r="T109" s="263"/>
      <c r="U109" s="78"/>
      <c r="V109" s="258"/>
      <c r="W109" s="258"/>
      <c r="X109" s="258"/>
      <c r="Y109" s="258"/>
      <c r="Z109" s="258"/>
      <c r="AA109" s="78"/>
      <c r="AB109" s="263"/>
      <c r="AC109" s="78"/>
      <c r="AD109" s="200"/>
      <c r="AE109" s="345"/>
      <c r="AF109" s="140"/>
      <c r="AG109" s="345"/>
      <c r="AH109" s="140"/>
      <c r="AI109" s="345"/>
      <c r="AK109" s="78"/>
      <c r="AN109" s="67"/>
      <c r="AO109" s="67"/>
      <c r="AP109" s="67"/>
      <c r="AQ109" s="67"/>
      <c r="AR109" s="262"/>
      <c r="AS109" s="67"/>
      <c r="AT109" s="67"/>
      <c r="AU109" s="67"/>
      <c r="AV109" s="78"/>
      <c r="AY109" s="140"/>
      <c r="AZ109" s="140"/>
      <c r="BA109" s="140"/>
      <c r="BB109" s="140"/>
      <c r="BC109" s="140"/>
      <c r="BD109" s="140"/>
      <c r="BE109" s="140"/>
      <c r="BF109" s="78"/>
      <c r="BG109" s="263"/>
      <c r="BH109" s="78"/>
      <c r="BI109" s="258"/>
      <c r="BJ109" s="258"/>
      <c r="BK109" s="258"/>
      <c r="BL109" s="258"/>
      <c r="BM109" s="258"/>
      <c r="BN109" s="258"/>
      <c r="BO109" s="258"/>
      <c r="BP109" s="78"/>
      <c r="BQ109" s="263"/>
      <c r="BR109" s="78"/>
      <c r="BS109" s="258"/>
      <c r="BT109" s="258"/>
      <c r="BU109" s="258"/>
      <c r="BV109" s="258"/>
      <c r="BW109" s="258"/>
      <c r="BX109" s="258"/>
      <c r="BY109" s="258"/>
      <c r="BZ109" s="78"/>
      <c r="CA109" s="263"/>
      <c r="CB109" s="78"/>
      <c r="CJ109" s="78"/>
      <c r="CK109" s="263"/>
      <c r="CL109" s="78"/>
      <c r="CU109" s="78"/>
      <c r="CV109" s="263"/>
      <c r="CW109" s="78"/>
      <c r="CY109" s="200"/>
      <c r="CZ109" s="200"/>
      <c r="DA109" s="200"/>
      <c r="DB109" s="200"/>
      <c r="DC109" s="200"/>
      <c r="DD109" s="200"/>
      <c r="DF109" s="346"/>
      <c r="DG109" s="66"/>
      <c r="DH109" s="347"/>
      <c r="DI109" s="200"/>
      <c r="DJ109" s="200"/>
      <c r="DK109" s="348"/>
      <c r="DL109" s="346"/>
      <c r="DM109" s="66"/>
      <c r="DN109" s="347"/>
      <c r="DO109" s="200"/>
      <c r="DP109" s="200"/>
      <c r="DR109" s="263"/>
      <c r="DS109" s="263"/>
      <c r="DT109" s="263"/>
      <c r="DU109" s="263"/>
      <c r="DV109" s="263"/>
      <c r="DW109" s="263"/>
      <c r="DX109" s="263"/>
      <c r="DY109" s="263"/>
      <c r="DZ109" s="263"/>
      <c r="EA109" s="263"/>
      <c r="EC109" s="263"/>
      <c r="ED109" s="349"/>
      <c r="EE109" s="263"/>
      <c r="EH109" s="80"/>
      <c r="EI109" s="350"/>
      <c r="EJ109" s="351"/>
      <c r="EK109" s="80"/>
      <c r="EL109" s="351"/>
      <c r="EM109" s="80"/>
      <c r="EN109" s="351"/>
      <c r="EO109" s="80"/>
      <c r="EP109" s="80"/>
      <c r="EQ109" s="80"/>
      <c r="ES109" s="80"/>
      <c r="ET109" s="350"/>
      <c r="EU109" s="351"/>
      <c r="EV109" s="80"/>
      <c r="EW109" s="351"/>
      <c r="EX109" s="80"/>
      <c r="EY109" s="351"/>
      <c r="EZ109" s="80"/>
      <c r="FA109" s="80"/>
      <c r="FB109" s="80"/>
      <c r="FE109" s="78"/>
      <c r="FF109" s="78"/>
    </row>
    <row r="110" spans="1:162" s="65" customFormat="1">
      <c r="A110" s="435"/>
      <c r="B110" s="255"/>
      <c r="C110" s="255"/>
      <c r="D110" s="255"/>
      <c r="E110" s="255"/>
      <c r="F110" s="255"/>
      <c r="H110" s="66"/>
      <c r="I110" s="78"/>
      <c r="K110" s="66"/>
      <c r="L110" s="344"/>
      <c r="M110" s="66"/>
      <c r="N110" s="344"/>
      <c r="O110" s="66"/>
      <c r="P110" s="344"/>
      <c r="Q110" s="78"/>
      <c r="R110" s="78"/>
      <c r="S110" s="78"/>
      <c r="T110" s="263"/>
      <c r="U110" s="78"/>
      <c r="V110" s="258"/>
      <c r="W110" s="258"/>
      <c r="X110" s="258"/>
      <c r="Y110" s="258"/>
      <c r="Z110" s="258"/>
      <c r="AA110" s="78"/>
      <c r="AB110" s="263"/>
      <c r="AC110" s="78"/>
      <c r="AD110" s="200"/>
      <c r="AE110" s="345"/>
      <c r="AF110" s="140"/>
      <c r="AG110" s="345"/>
      <c r="AH110" s="140"/>
      <c r="AI110" s="345"/>
      <c r="AK110" s="78"/>
      <c r="AN110" s="67"/>
      <c r="AO110" s="67"/>
      <c r="AP110" s="67"/>
      <c r="AQ110" s="67"/>
      <c r="AR110" s="262"/>
      <c r="AS110" s="67"/>
      <c r="AT110" s="67"/>
      <c r="AU110" s="67"/>
      <c r="AV110" s="78"/>
      <c r="AY110" s="140"/>
      <c r="AZ110" s="140"/>
      <c r="BA110" s="140"/>
      <c r="BB110" s="140"/>
      <c r="BC110" s="140"/>
      <c r="BD110" s="140"/>
      <c r="BE110" s="140"/>
      <c r="BF110" s="78"/>
      <c r="BG110" s="263"/>
      <c r="BH110" s="78"/>
      <c r="BI110" s="258"/>
      <c r="BJ110" s="258"/>
      <c r="BK110" s="258"/>
      <c r="BL110" s="258"/>
      <c r="BM110" s="258"/>
      <c r="BN110" s="258"/>
      <c r="BO110" s="258"/>
      <c r="BP110" s="78"/>
      <c r="BQ110" s="263"/>
      <c r="BR110" s="78"/>
      <c r="BS110" s="258"/>
      <c r="BT110" s="258"/>
      <c r="BU110" s="258"/>
      <c r="BV110" s="258"/>
      <c r="BW110" s="258"/>
      <c r="BX110" s="258"/>
      <c r="BY110" s="258"/>
      <c r="BZ110" s="78"/>
      <c r="CA110" s="263"/>
      <c r="CB110" s="78"/>
      <c r="CJ110" s="78"/>
      <c r="CK110" s="263"/>
      <c r="CL110" s="78"/>
      <c r="CU110" s="78"/>
      <c r="CV110" s="263"/>
      <c r="CW110" s="78"/>
      <c r="CY110" s="200"/>
      <c r="CZ110" s="200"/>
      <c r="DA110" s="200"/>
      <c r="DB110" s="200"/>
      <c r="DC110" s="200"/>
      <c r="DD110" s="200"/>
      <c r="DF110" s="346"/>
      <c r="DG110" s="66"/>
      <c r="DH110" s="347"/>
      <c r="DI110" s="200"/>
      <c r="DJ110" s="200"/>
      <c r="DK110" s="348"/>
      <c r="DL110" s="346"/>
      <c r="DM110" s="66"/>
      <c r="DN110" s="347"/>
      <c r="DO110" s="200"/>
      <c r="DP110" s="200"/>
      <c r="DR110" s="263"/>
      <c r="DS110" s="263"/>
      <c r="DT110" s="263"/>
      <c r="DU110" s="263"/>
      <c r="DV110" s="263"/>
      <c r="DW110" s="263"/>
      <c r="DX110" s="263"/>
      <c r="DY110" s="263"/>
      <c r="DZ110" s="263"/>
      <c r="EA110" s="263"/>
      <c r="EC110" s="263"/>
      <c r="ED110" s="349"/>
      <c r="EE110" s="263"/>
      <c r="EH110" s="80"/>
      <c r="EI110" s="350"/>
      <c r="EJ110" s="351"/>
      <c r="EK110" s="80"/>
      <c r="EL110" s="351"/>
      <c r="EM110" s="80"/>
      <c r="EN110" s="351"/>
      <c r="EO110" s="80"/>
      <c r="EP110" s="80"/>
      <c r="EQ110" s="80"/>
      <c r="ES110" s="80"/>
      <c r="ET110" s="350"/>
      <c r="EU110" s="351"/>
      <c r="EV110" s="80"/>
      <c r="EW110" s="351"/>
      <c r="EX110" s="80"/>
      <c r="EY110" s="351"/>
      <c r="EZ110" s="80"/>
      <c r="FA110" s="80"/>
      <c r="FB110" s="80"/>
      <c r="FE110" s="78"/>
      <c r="FF110" s="78"/>
    </row>
    <row r="111" spans="1:162" s="65" customFormat="1">
      <c r="A111" s="435"/>
      <c r="B111" s="255"/>
      <c r="C111" s="255"/>
      <c r="D111" s="255"/>
      <c r="E111" s="255"/>
      <c r="F111" s="255"/>
      <c r="H111" s="66"/>
      <c r="I111" s="78"/>
      <c r="K111" s="66"/>
      <c r="L111" s="344"/>
      <c r="M111" s="66"/>
      <c r="N111" s="344"/>
      <c r="O111" s="66"/>
      <c r="P111" s="344"/>
      <c r="Q111" s="78"/>
      <c r="R111" s="78"/>
      <c r="S111" s="78"/>
      <c r="T111" s="263"/>
      <c r="U111" s="78"/>
      <c r="V111" s="258"/>
      <c r="W111" s="258"/>
      <c r="X111" s="258"/>
      <c r="Y111" s="258"/>
      <c r="Z111" s="258"/>
      <c r="AA111" s="78"/>
      <c r="AB111" s="263"/>
      <c r="AC111" s="78"/>
      <c r="AD111" s="200"/>
      <c r="AE111" s="345"/>
      <c r="AF111" s="140"/>
      <c r="AG111" s="345"/>
      <c r="AH111" s="140"/>
      <c r="AI111" s="345"/>
      <c r="AK111" s="78"/>
      <c r="AN111" s="67"/>
      <c r="AO111" s="67"/>
      <c r="AP111" s="67"/>
      <c r="AQ111" s="67"/>
      <c r="AR111" s="262"/>
      <c r="AS111" s="67"/>
      <c r="AT111" s="67"/>
      <c r="AU111" s="67"/>
      <c r="AV111" s="78"/>
      <c r="AY111" s="140"/>
      <c r="AZ111" s="140"/>
      <c r="BA111" s="140"/>
      <c r="BB111" s="140"/>
      <c r="BC111" s="140"/>
      <c r="BD111" s="140"/>
      <c r="BE111" s="140"/>
      <c r="BF111" s="78"/>
      <c r="BG111" s="263"/>
      <c r="BH111" s="78"/>
      <c r="BI111" s="258"/>
      <c r="BJ111" s="258"/>
      <c r="BK111" s="258"/>
      <c r="BL111" s="258"/>
      <c r="BM111" s="258"/>
      <c r="BN111" s="258"/>
      <c r="BO111" s="258"/>
      <c r="BP111" s="78"/>
      <c r="BQ111" s="263"/>
      <c r="BR111" s="78"/>
      <c r="BS111" s="258"/>
      <c r="BT111" s="258"/>
      <c r="BU111" s="258"/>
      <c r="BV111" s="258"/>
      <c r="BW111" s="258"/>
      <c r="BX111" s="258"/>
      <c r="BY111" s="258"/>
      <c r="BZ111" s="78"/>
      <c r="CA111" s="263"/>
      <c r="CB111" s="78"/>
      <c r="CJ111" s="78"/>
      <c r="CK111" s="263"/>
      <c r="CL111" s="78"/>
      <c r="CU111" s="78"/>
      <c r="CV111" s="263"/>
      <c r="CW111" s="78"/>
      <c r="CY111" s="200"/>
      <c r="CZ111" s="200"/>
      <c r="DA111" s="200"/>
      <c r="DB111" s="200"/>
      <c r="DC111" s="200"/>
      <c r="DD111" s="200"/>
      <c r="DF111" s="346"/>
      <c r="DG111" s="66"/>
      <c r="DH111" s="347"/>
      <c r="DI111" s="200"/>
      <c r="DJ111" s="200"/>
      <c r="DK111" s="348"/>
      <c r="DL111" s="346"/>
      <c r="DM111" s="66"/>
      <c r="DN111" s="347"/>
      <c r="DO111" s="200"/>
      <c r="DP111" s="200"/>
      <c r="DR111" s="263"/>
      <c r="DS111" s="263"/>
      <c r="DT111" s="263"/>
      <c r="DU111" s="263"/>
      <c r="DV111" s="263"/>
      <c r="DW111" s="263"/>
      <c r="DX111" s="263"/>
      <c r="DY111" s="263"/>
      <c r="DZ111" s="263"/>
      <c r="EA111" s="263"/>
      <c r="EC111" s="263"/>
      <c r="ED111" s="349"/>
      <c r="EE111" s="263"/>
      <c r="EH111" s="80"/>
      <c r="EI111" s="350"/>
      <c r="EJ111" s="351"/>
      <c r="EK111" s="80"/>
      <c r="EL111" s="351"/>
      <c r="EM111" s="80"/>
      <c r="EN111" s="351"/>
      <c r="EO111" s="80"/>
      <c r="EP111" s="80"/>
      <c r="EQ111" s="80"/>
      <c r="ES111" s="80"/>
      <c r="ET111" s="350"/>
      <c r="EU111" s="351"/>
      <c r="EV111" s="80"/>
      <c r="EW111" s="351"/>
      <c r="EX111" s="80"/>
      <c r="EY111" s="351"/>
      <c r="EZ111" s="80"/>
      <c r="FA111" s="80"/>
      <c r="FB111" s="80"/>
      <c r="FE111" s="78"/>
      <c r="FF111" s="78"/>
    </row>
    <row r="112" spans="1:162" s="65" customFormat="1">
      <c r="A112" s="435"/>
      <c r="B112" s="255"/>
      <c r="C112" s="255"/>
      <c r="D112" s="255"/>
      <c r="E112" s="255"/>
      <c r="F112" s="255"/>
      <c r="H112" s="66"/>
      <c r="I112" s="78"/>
      <c r="K112" s="66"/>
      <c r="L112" s="344"/>
      <c r="M112" s="66"/>
      <c r="N112" s="344"/>
      <c r="O112" s="66"/>
      <c r="P112" s="344"/>
      <c r="Q112" s="78"/>
      <c r="R112" s="78"/>
      <c r="S112" s="78"/>
      <c r="T112" s="263"/>
      <c r="U112" s="78"/>
      <c r="V112" s="258"/>
      <c r="W112" s="258"/>
      <c r="X112" s="258"/>
      <c r="Y112" s="258"/>
      <c r="Z112" s="258"/>
      <c r="AA112" s="78"/>
      <c r="AB112" s="263"/>
      <c r="AC112" s="78"/>
      <c r="AD112" s="200"/>
      <c r="AE112" s="345"/>
      <c r="AF112" s="140"/>
      <c r="AG112" s="345"/>
      <c r="AH112" s="140"/>
      <c r="AI112" s="345"/>
      <c r="AK112" s="78"/>
      <c r="AN112" s="67"/>
      <c r="AO112" s="67"/>
      <c r="AP112" s="67"/>
      <c r="AQ112" s="67"/>
      <c r="AR112" s="262"/>
      <c r="AS112" s="67"/>
      <c r="AT112" s="67"/>
      <c r="AU112" s="67"/>
      <c r="AV112" s="78"/>
      <c r="AY112" s="140"/>
      <c r="AZ112" s="140"/>
      <c r="BA112" s="140"/>
      <c r="BB112" s="140"/>
      <c r="BC112" s="140"/>
      <c r="BD112" s="140"/>
      <c r="BE112" s="140"/>
      <c r="BF112" s="78"/>
      <c r="BG112" s="263"/>
      <c r="BH112" s="78"/>
      <c r="BI112" s="258"/>
      <c r="BJ112" s="258"/>
      <c r="BK112" s="258"/>
      <c r="BL112" s="258"/>
      <c r="BM112" s="258"/>
      <c r="BN112" s="258"/>
      <c r="BO112" s="258"/>
      <c r="BP112" s="78"/>
      <c r="BQ112" s="263"/>
      <c r="BR112" s="78"/>
      <c r="BS112" s="258"/>
      <c r="BT112" s="258"/>
      <c r="BU112" s="258"/>
      <c r="BV112" s="258"/>
      <c r="BW112" s="258"/>
      <c r="BX112" s="258"/>
      <c r="BY112" s="258"/>
      <c r="BZ112" s="78"/>
      <c r="CA112" s="263"/>
      <c r="CB112" s="78"/>
      <c r="CJ112" s="78"/>
      <c r="CK112" s="263"/>
      <c r="CL112" s="78"/>
      <c r="CU112" s="78"/>
      <c r="CV112" s="263"/>
      <c r="CW112" s="78"/>
      <c r="CY112" s="200"/>
      <c r="CZ112" s="200"/>
      <c r="DA112" s="200"/>
      <c r="DB112" s="200"/>
      <c r="DC112" s="200"/>
      <c r="DD112" s="200"/>
      <c r="DF112" s="346"/>
      <c r="DG112" s="66"/>
      <c r="DH112" s="347"/>
      <c r="DI112" s="200"/>
      <c r="DJ112" s="200"/>
      <c r="DK112" s="348"/>
      <c r="DL112" s="346"/>
      <c r="DM112" s="66"/>
      <c r="DN112" s="347"/>
      <c r="DO112" s="200"/>
      <c r="DP112" s="200"/>
      <c r="DR112" s="263"/>
      <c r="DS112" s="263"/>
      <c r="DT112" s="263"/>
      <c r="DU112" s="263"/>
      <c r="DV112" s="263"/>
      <c r="DW112" s="263"/>
      <c r="DX112" s="263"/>
      <c r="DY112" s="263"/>
      <c r="DZ112" s="263"/>
      <c r="EA112" s="263"/>
      <c r="EC112" s="263"/>
      <c r="ED112" s="349"/>
      <c r="EE112" s="263"/>
      <c r="EH112" s="80"/>
      <c r="EI112" s="350"/>
      <c r="EJ112" s="351"/>
      <c r="EK112" s="80"/>
      <c r="EL112" s="351"/>
      <c r="EM112" s="80"/>
      <c r="EN112" s="351"/>
      <c r="EO112" s="80"/>
      <c r="EP112" s="80"/>
      <c r="EQ112" s="80"/>
      <c r="ES112" s="80"/>
      <c r="ET112" s="350"/>
      <c r="EU112" s="351"/>
      <c r="EV112" s="80"/>
      <c r="EW112" s="351"/>
      <c r="EX112" s="80"/>
      <c r="EY112" s="351"/>
      <c r="EZ112" s="80"/>
      <c r="FA112" s="80"/>
      <c r="FB112" s="80"/>
      <c r="FE112" s="78"/>
      <c r="FF112" s="78"/>
    </row>
    <row r="113" spans="1:162" s="65" customFormat="1">
      <c r="A113" s="435"/>
      <c r="B113" s="255"/>
      <c r="C113" s="255"/>
      <c r="D113" s="255"/>
      <c r="E113" s="255"/>
      <c r="F113" s="255"/>
      <c r="H113" s="66"/>
      <c r="I113" s="78"/>
      <c r="K113" s="66"/>
      <c r="L113" s="344"/>
      <c r="M113" s="66"/>
      <c r="N113" s="344"/>
      <c r="O113" s="66"/>
      <c r="P113" s="344"/>
      <c r="Q113" s="78"/>
      <c r="R113" s="78"/>
      <c r="S113" s="78"/>
      <c r="T113" s="263"/>
      <c r="U113" s="78"/>
      <c r="V113" s="258"/>
      <c r="W113" s="258"/>
      <c r="X113" s="258"/>
      <c r="Y113" s="258"/>
      <c r="Z113" s="258"/>
      <c r="AA113" s="78"/>
      <c r="AB113" s="263"/>
      <c r="AC113" s="78"/>
      <c r="AD113" s="200"/>
      <c r="AE113" s="345"/>
      <c r="AF113" s="140"/>
      <c r="AG113" s="345"/>
      <c r="AH113" s="140"/>
      <c r="AI113" s="345"/>
      <c r="AK113" s="78"/>
      <c r="AN113" s="67"/>
      <c r="AO113" s="67"/>
      <c r="AP113" s="67"/>
      <c r="AQ113" s="67"/>
      <c r="AR113" s="262"/>
      <c r="AS113" s="67"/>
      <c r="AT113" s="67"/>
      <c r="AU113" s="67"/>
      <c r="AV113" s="78"/>
      <c r="AY113" s="140"/>
      <c r="AZ113" s="140"/>
      <c r="BA113" s="140"/>
      <c r="BB113" s="140"/>
      <c r="BC113" s="140"/>
      <c r="BD113" s="140"/>
      <c r="BE113" s="140"/>
      <c r="BF113" s="78"/>
      <c r="BG113" s="263"/>
      <c r="BH113" s="78"/>
      <c r="BI113" s="258"/>
      <c r="BJ113" s="258"/>
      <c r="BK113" s="258"/>
      <c r="BL113" s="258"/>
      <c r="BM113" s="258"/>
      <c r="BN113" s="258"/>
      <c r="BO113" s="258"/>
      <c r="BP113" s="78"/>
      <c r="BQ113" s="263"/>
      <c r="BR113" s="78"/>
      <c r="BS113" s="258"/>
      <c r="BT113" s="258"/>
      <c r="BU113" s="258"/>
      <c r="BV113" s="258"/>
      <c r="BW113" s="258"/>
      <c r="BX113" s="258"/>
      <c r="BY113" s="258"/>
      <c r="BZ113" s="78"/>
      <c r="CA113" s="263"/>
      <c r="CB113" s="78"/>
      <c r="CJ113" s="78"/>
      <c r="CK113" s="263"/>
      <c r="CL113" s="78"/>
      <c r="CU113" s="78"/>
      <c r="CV113" s="263"/>
      <c r="CW113" s="78"/>
      <c r="CY113" s="200"/>
      <c r="CZ113" s="200"/>
      <c r="DA113" s="200"/>
      <c r="DB113" s="200"/>
      <c r="DC113" s="200"/>
      <c r="DD113" s="200"/>
      <c r="DF113" s="346"/>
      <c r="DG113" s="66"/>
      <c r="DH113" s="347"/>
      <c r="DI113" s="200"/>
      <c r="DJ113" s="200"/>
      <c r="DK113" s="348"/>
      <c r="DL113" s="346"/>
      <c r="DM113" s="66"/>
      <c r="DN113" s="347"/>
      <c r="DO113" s="200"/>
      <c r="DP113" s="200"/>
      <c r="DR113" s="263"/>
      <c r="DS113" s="263"/>
      <c r="DT113" s="263"/>
      <c r="DU113" s="263"/>
      <c r="DV113" s="263"/>
      <c r="DW113" s="263"/>
      <c r="DX113" s="263"/>
      <c r="DY113" s="263"/>
      <c r="DZ113" s="263"/>
      <c r="EA113" s="263"/>
      <c r="EC113" s="263"/>
      <c r="ED113" s="349"/>
      <c r="EE113" s="263"/>
      <c r="EH113" s="80"/>
      <c r="EI113" s="350"/>
      <c r="EJ113" s="351"/>
      <c r="EK113" s="80"/>
      <c r="EL113" s="351"/>
      <c r="EM113" s="80"/>
      <c r="EN113" s="351"/>
      <c r="EO113" s="80"/>
      <c r="EP113" s="80"/>
      <c r="EQ113" s="80"/>
      <c r="ES113" s="80"/>
      <c r="ET113" s="350"/>
      <c r="EU113" s="351"/>
      <c r="EV113" s="80"/>
      <c r="EW113" s="351"/>
      <c r="EX113" s="80"/>
      <c r="EY113" s="351"/>
      <c r="EZ113" s="80"/>
      <c r="FA113" s="80"/>
      <c r="FB113" s="80"/>
      <c r="FE113" s="78"/>
      <c r="FF113" s="78"/>
    </row>
    <row r="114" spans="1:162" s="65" customFormat="1">
      <c r="A114" s="435"/>
      <c r="B114" s="255"/>
      <c r="C114" s="255"/>
      <c r="D114" s="255"/>
      <c r="E114" s="255"/>
      <c r="F114" s="255"/>
      <c r="H114" s="66"/>
      <c r="I114" s="78"/>
      <c r="K114" s="66"/>
      <c r="L114" s="344"/>
      <c r="M114" s="66"/>
      <c r="N114" s="344"/>
      <c r="O114" s="66"/>
      <c r="P114" s="344"/>
      <c r="Q114" s="78"/>
      <c r="R114" s="78"/>
      <c r="S114" s="78"/>
      <c r="T114" s="263"/>
      <c r="U114" s="78"/>
      <c r="V114" s="258"/>
      <c r="W114" s="258"/>
      <c r="X114" s="258"/>
      <c r="Y114" s="258"/>
      <c r="Z114" s="258"/>
      <c r="AA114" s="78"/>
      <c r="AB114" s="263"/>
      <c r="AC114" s="78"/>
      <c r="AD114" s="200"/>
      <c r="AE114" s="345"/>
      <c r="AF114" s="140"/>
      <c r="AG114" s="345"/>
      <c r="AH114" s="140"/>
      <c r="AI114" s="345"/>
      <c r="AK114" s="78"/>
      <c r="AN114" s="67"/>
      <c r="AO114" s="67"/>
      <c r="AP114" s="67"/>
      <c r="AQ114" s="67"/>
      <c r="AR114" s="262"/>
      <c r="AS114" s="67"/>
      <c r="AT114" s="67"/>
      <c r="AU114" s="67"/>
      <c r="AV114" s="78"/>
      <c r="AY114" s="140"/>
      <c r="AZ114" s="140"/>
      <c r="BA114" s="140"/>
      <c r="BB114" s="140"/>
      <c r="BC114" s="140"/>
      <c r="BD114" s="140"/>
      <c r="BE114" s="140"/>
      <c r="BF114" s="78"/>
      <c r="BG114" s="263"/>
      <c r="BH114" s="78"/>
      <c r="BI114" s="258"/>
      <c r="BJ114" s="258"/>
      <c r="BK114" s="258"/>
      <c r="BL114" s="258"/>
      <c r="BM114" s="258"/>
      <c r="BN114" s="258"/>
      <c r="BO114" s="258"/>
      <c r="BP114" s="78"/>
      <c r="BQ114" s="263"/>
      <c r="BR114" s="78"/>
      <c r="BS114" s="258"/>
      <c r="BT114" s="258"/>
      <c r="BU114" s="258"/>
      <c r="BV114" s="258"/>
      <c r="BW114" s="258"/>
      <c r="BX114" s="258"/>
      <c r="BY114" s="258"/>
      <c r="BZ114" s="78"/>
      <c r="CA114" s="263"/>
      <c r="CB114" s="78"/>
      <c r="CJ114" s="78"/>
      <c r="CK114" s="263"/>
      <c r="CL114" s="78"/>
      <c r="CU114" s="78"/>
      <c r="CV114" s="263"/>
      <c r="CW114" s="78"/>
      <c r="CY114" s="200"/>
      <c r="CZ114" s="200"/>
      <c r="DA114" s="200"/>
      <c r="DB114" s="200"/>
      <c r="DC114" s="200"/>
      <c r="DD114" s="200"/>
      <c r="DF114" s="346"/>
      <c r="DG114" s="66"/>
      <c r="DH114" s="347"/>
      <c r="DI114" s="200"/>
      <c r="DJ114" s="200"/>
      <c r="DK114" s="348"/>
      <c r="DL114" s="346"/>
      <c r="DM114" s="66"/>
      <c r="DN114" s="347"/>
      <c r="DO114" s="200"/>
      <c r="DP114" s="200"/>
      <c r="DR114" s="263"/>
      <c r="DS114" s="263"/>
      <c r="DT114" s="263"/>
      <c r="DU114" s="263"/>
      <c r="DV114" s="263"/>
      <c r="DW114" s="263"/>
      <c r="DX114" s="263"/>
      <c r="DY114" s="263"/>
      <c r="DZ114" s="263"/>
      <c r="EA114" s="263"/>
      <c r="EC114" s="263"/>
      <c r="ED114" s="349"/>
      <c r="EE114" s="263"/>
      <c r="EH114" s="80"/>
      <c r="EI114" s="350"/>
      <c r="EJ114" s="351"/>
      <c r="EK114" s="80"/>
      <c r="EL114" s="351"/>
      <c r="EM114" s="80"/>
      <c r="EN114" s="351"/>
      <c r="EO114" s="80"/>
      <c r="EP114" s="80"/>
      <c r="EQ114" s="80"/>
      <c r="ES114" s="80"/>
      <c r="ET114" s="350"/>
      <c r="EU114" s="351"/>
      <c r="EV114" s="80"/>
      <c r="EW114" s="351"/>
      <c r="EX114" s="80"/>
      <c r="EY114" s="351"/>
      <c r="EZ114" s="80"/>
      <c r="FA114" s="80"/>
      <c r="FB114" s="80"/>
      <c r="FE114" s="78"/>
      <c r="FF114" s="78"/>
    </row>
    <row r="115" spans="1:162" s="65" customFormat="1">
      <c r="A115" s="435"/>
      <c r="B115" s="255"/>
      <c r="C115" s="255"/>
      <c r="D115" s="255"/>
      <c r="E115" s="255"/>
      <c r="F115" s="255"/>
      <c r="H115" s="66"/>
      <c r="I115" s="78"/>
      <c r="K115" s="66"/>
      <c r="L115" s="344"/>
      <c r="M115" s="66"/>
      <c r="N115" s="344"/>
      <c r="O115" s="66"/>
      <c r="P115" s="344"/>
      <c r="Q115" s="78"/>
      <c r="R115" s="78"/>
      <c r="S115" s="78"/>
      <c r="T115" s="263"/>
      <c r="U115" s="78"/>
      <c r="V115" s="258"/>
      <c r="W115" s="258"/>
      <c r="X115" s="258"/>
      <c r="Y115" s="258"/>
      <c r="Z115" s="258"/>
      <c r="AA115" s="78"/>
      <c r="AB115" s="263"/>
      <c r="AC115" s="78"/>
      <c r="AD115" s="200"/>
      <c r="AE115" s="345"/>
      <c r="AF115" s="140"/>
      <c r="AG115" s="345"/>
      <c r="AH115" s="140"/>
      <c r="AI115" s="345"/>
      <c r="AK115" s="78"/>
      <c r="AN115" s="67"/>
      <c r="AO115" s="67"/>
      <c r="AP115" s="67"/>
      <c r="AQ115" s="67"/>
      <c r="AR115" s="262"/>
      <c r="AS115" s="67"/>
      <c r="AT115" s="67"/>
      <c r="AU115" s="67"/>
      <c r="AV115" s="78"/>
      <c r="AY115" s="140"/>
      <c r="AZ115" s="140"/>
      <c r="BA115" s="140"/>
      <c r="BB115" s="140"/>
      <c r="BC115" s="140"/>
      <c r="BD115" s="140"/>
      <c r="BE115" s="140"/>
      <c r="BF115" s="78"/>
      <c r="BG115" s="263"/>
      <c r="BH115" s="78"/>
      <c r="BI115" s="258"/>
      <c r="BJ115" s="258"/>
      <c r="BK115" s="258"/>
      <c r="BL115" s="258"/>
      <c r="BM115" s="258"/>
      <c r="BN115" s="258"/>
      <c r="BO115" s="258"/>
      <c r="BP115" s="78"/>
      <c r="BQ115" s="263"/>
      <c r="BR115" s="78"/>
      <c r="BS115" s="258"/>
      <c r="BT115" s="258"/>
      <c r="BU115" s="258"/>
      <c r="BV115" s="258"/>
      <c r="BW115" s="258"/>
      <c r="BX115" s="258"/>
      <c r="BY115" s="258"/>
      <c r="BZ115" s="78"/>
      <c r="CA115" s="263"/>
      <c r="CB115" s="78"/>
      <c r="CJ115" s="78"/>
      <c r="CK115" s="263"/>
      <c r="CL115" s="78"/>
      <c r="CU115" s="78"/>
      <c r="CV115" s="263"/>
      <c r="CW115" s="78"/>
      <c r="CY115" s="200"/>
      <c r="CZ115" s="200"/>
      <c r="DA115" s="200"/>
      <c r="DB115" s="200"/>
      <c r="DC115" s="200"/>
      <c r="DD115" s="200"/>
      <c r="DF115" s="346"/>
      <c r="DG115" s="66"/>
      <c r="DH115" s="347"/>
      <c r="DI115" s="200"/>
      <c r="DJ115" s="200"/>
      <c r="DK115" s="348"/>
      <c r="DL115" s="346"/>
      <c r="DM115" s="66"/>
      <c r="DN115" s="347"/>
      <c r="DO115" s="200"/>
      <c r="DP115" s="200"/>
      <c r="DR115" s="263"/>
      <c r="DS115" s="263"/>
      <c r="DT115" s="263"/>
      <c r="DU115" s="263"/>
      <c r="DV115" s="263"/>
      <c r="DW115" s="263"/>
      <c r="DX115" s="263"/>
      <c r="DY115" s="263"/>
      <c r="DZ115" s="263"/>
      <c r="EA115" s="263"/>
      <c r="EC115" s="263"/>
      <c r="ED115" s="349"/>
      <c r="EE115" s="263"/>
      <c r="EH115" s="80"/>
      <c r="EI115" s="350"/>
      <c r="EJ115" s="351"/>
      <c r="EK115" s="80"/>
      <c r="EL115" s="351"/>
      <c r="EM115" s="80"/>
      <c r="EN115" s="351"/>
      <c r="EO115" s="80"/>
      <c r="EP115" s="80"/>
      <c r="EQ115" s="80"/>
      <c r="ES115" s="80"/>
      <c r="ET115" s="350"/>
      <c r="EU115" s="351"/>
      <c r="EV115" s="80"/>
      <c r="EW115" s="351"/>
      <c r="EX115" s="80"/>
      <c r="EY115" s="351"/>
      <c r="EZ115" s="80"/>
      <c r="FA115" s="80"/>
      <c r="FB115" s="80"/>
      <c r="FE115" s="78"/>
      <c r="FF115" s="78"/>
    </row>
    <row r="116" spans="1:162" s="65" customFormat="1">
      <c r="A116" s="435"/>
      <c r="B116" s="255"/>
      <c r="C116" s="255"/>
      <c r="D116" s="255"/>
      <c r="E116" s="255"/>
      <c r="F116" s="255"/>
      <c r="H116" s="66"/>
      <c r="I116" s="78"/>
      <c r="K116" s="66"/>
      <c r="L116" s="344"/>
      <c r="M116" s="66"/>
      <c r="N116" s="344"/>
      <c r="O116" s="66"/>
      <c r="P116" s="344"/>
      <c r="Q116" s="78"/>
      <c r="R116" s="78"/>
      <c r="S116" s="78"/>
      <c r="T116" s="263"/>
      <c r="U116" s="78"/>
      <c r="V116" s="258"/>
      <c r="W116" s="258"/>
      <c r="X116" s="258"/>
      <c r="Y116" s="258"/>
      <c r="Z116" s="258"/>
      <c r="AA116" s="78"/>
      <c r="AB116" s="263"/>
      <c r="AC116" s="78"/>
      <c r="AD116" s="200"/>
      <c r="AE116" s="345"/>
      <c r="AF116" s="140"/>
      <c r="AG116" s="345"/>
      <c r="AH116" s="140"/>
      <c r="AI116" s="345"/>
      <c r="AK116" s="78"/>
      <c r="AN116" s="67"/>
      <c r="AO116" s="67"/>
      <c r="AP116" s="67"/>
      <c r="AQ116" s="67"/>
      <c r="AR116" s="262"/>
      <c r="AS116" s="67"/>
      <c r="AT116" s="67"/>
      <c r="AU116" s="67"/>
      <c r="AV116" s="78"/>
      <c r="AY116" s="140"/>
      <c r="AZ116" s="140"/>
      <c r="BA116" s="140"/>
      <c r="BB116" s="140"/>
      <c r="BC116" s="140"/>
      <c r="BD116" s="140"/>
      <c r="BE116" s="140"/>
      <c r="BF116" s="78"/>
      <c r="BG116" s="263"/>
      <c r="BH116" s="78"/>
      <c r="BI116" s="258"/>
      <c r="BJ116" s="258"/>
      <c r="BK116" s="258"/>
      <c r="BL116" s="258"/>
      <c r="BM116" s="258"/>
      <c r="BN116" s="258"/>
      <c r="BO116" s="258"/>
      <c r="BP116" s="78"/>
      <c r="BQ116" s="263"/>
      <c r="BR116" s="78"/>
      <c r="BS116" s="258"/>
      <c r="BT116" s="258"/>
      <c r="BU116" s="258"/>
      <c r="BV116" s="258"/>
      <c r="BW116" s="258"/>
      <c r="BX116" s="258"/>
      <c r="BY116" s="258"/>
      <c r="BZ116" s="78"/>
      <c r="CA116" s="263"/>
      <c r="CB116" s="78"/>
      <c r="CJ116" s="78"/>
      <c r="CK116" s="263"/>
      <c r="CL116" s="78"/>
      <c r="CU116" s="78"/>
      <c r="CV116" s="263"/>
      <c r="CW116" s="78"/>
      <c r="CY116" s="200"/>
      <c r="CZ116" s="200"/>
      <c r="DA116" s="200"/>
      <c r="DB116" s="200"/>
      <c r="DC116" s="200"/>
      <c r="DD116" s="200"/>
      <c r="DF116" s="346"/>
      <c r="DG116" s="66"/>
      <c r="DH116" s="347"/>
      <c r="DI116" s="200"/>
      <c r="DJ116" s="200"/>
      <c r="DK116" s="348"/>
      <c r="DL116" s="346"/>
      <c r="DM116" s="66"/>
      <c r="DN116" s="347"/>
      <c r="DO116" s="200"/>
      <c r="DP116" s="200"/>
      <c r="DR116" s="263"/>
      <c r="DS116" s="263"/>
      <c r="DT116" s="263"/>
      <c r="DU116" s="263"/>
      <c r="DV116" s="263"/>
      <c r="DW116" s="263"/>
      <c r="DX116" s="263"/>
      <c r="DY116" s="263"/>
      <c r="DZ116" s="263"/>
      <c r="EA116" s="263"/>
      <c r="EC116" s="263"/>
      <c r="ED116" s="349"/>
      <c r="EE116" s="263"/>
      <c r="EH116" s="80"/>
      <c r="EI116" s="350"/>
      <c r="EJ116" s="351"/>
      <c r="EK116" s="80"/>
      <c r="EL116" s="351"/>
      <c r="EM116" s="80"/>
      <c r="EN116" s="351"/>
      <c r="EO116" s="80"/>
      <c r="EP116" s="80"/>
      <c r="EQ116" s="80"/>
      <c r="ES116" s="80"/>
      <c r="ET116" s="350"/>
      <c r="EU116" s="351"/>
      <c r="EV116" s="80"/>
      <c r="EW116" s="351"/>
      <c r="EX116" s="80"/>
      <c r="EY116" s="351"/>
      <c r="EZ116" s="80"/>
      <c r="FA116" s="80"/>
      <c r="FB116" s="80"/>
      <c r="FE116" s="78"/>
      <c r="FF116" s="78"/>
    </row>
    <row r="117" spans="1:162" s="65" customFormat="1">
      <c r="A117" s="435"/>
      <c r="B117" s="255"/>
      <c r="C117" s="255"/>
      <c r="D117" s="255"/>
      <c r="E117" s="255"/>
      <c r="F117" s="255"/>
      <c r="H117" s="66"/>
      <c r="I117" s="78"/>
      <c r="K117" s="66"/>
      <c r="L117" s="344"/>
      <c r="M117" s="66"/>
      <c r="N117" s="344"/>
      <c r="O117" s="66"/>
      <c r="P117" s="344"/>
      <c r="Q117" s="78"/>
      <c r="R117" s="78"/>
      <c r="S117" s="78"/>
      <c r="T117" s="263"/>
      <c r="U117" s="78"/>
      <c r="V117" s="258"/>
      <c r="W117" s="258"/>
      <c r="X117" s="258"/>
      <c r="Y117" s="258"/>
      <c r="Z117" s="258"/>
      <c r="AA117" s="78"/>
      <c r="AB117" s="263"/>
      <c r="AC117" s="78"/>
      <c r="AD117" s="200"/>
      <c r="AE117" s="345"/>
      <c r="AF117" s="140"/>
      <c r="AG117" s="345"/>
      <c r="AH117" s="140"/>
      <c r="AI117" s="345"/>
      <c r="AK117" s="78"/>
      <c r="AN117" s="67"/>
      <c r="AO117" s="67"/>
      <c r="AP117" s="67"/>
      <c r="AQ117" s="67"/>
      <c r="AR117" s="262"/>
      <c r="AS117" s="67"/>
      <c r="AT117" s="67"/>
      <c r="AU117" s="67"/>
      <c r="AV117" s="78"/>
      <c r="AY117" s="140"/>
      <c r="AZ117" s="140"/>
      <c r="BA117" s="140"/>
      <c r="BB117" s="140"/>
      <c r="BC117" s="140"/>
      <c r="BD117" s="140"/>
      <c r="BE117" s="140"/>
      <c r="BF117" s="78"/>
      <c r="BG117" s="263"/>
      <c r="BH117" s="78"/>
      <c r="BI117" s="258"/>
      <c r="BJ117" s="258"/>
      <c r="BK117" s="258"/>
      <c r="BL117" s="258"/>
      <c r="BM117" s="258"/>
      <c r="BN117" s="258"/>
      <c r="BO117" s="258"/>
      <c r="BP117" s="78"/>
      <c r="BQ117" s="263"/>
      <c r="BR117" s="78"/>
      <c r="BS117" s="258"/>
      <c r="BT117" s="258"/>
      <c r="BU117" s="258"/>
      <c r="BV117" s="258"/>
      <c r="BW117" s="258"/>
      <c r="BX117" s="258"/>
      <c r="BY117" s="258"/>
      <c r="BZ117" s="78"/>
      <c r="CA117" s="263"/>
      <c r="CB117" s="78"/>
      <c r="CJ117" s="78"/>
      <c r="CK117" s="263"/>
      <c r="CL117" s="78"/>
      <c r="CU117" s="78"/>
      <c r="CV117" s="263"/>
      <c r="CW117" s="78"/>
      <c r="CY117" s="200"/>
      <c r="CZ117" s="200"/>
      <c r="DA117" s="200"/>
      <c r="DB117" s="200"/>
      <c r="DC117" s="200"/>
      <c r="DD117" s="200"/>
      <c r="DF117" s="346"/>
      <c r="DG117" s="66"/>
      <c r="DH117" s="347"/>
      <c r="DI117" s="200"/>
      <c r="DJ117" s="200"/>
      <c r="DK117" s="348"/>
      <c r="DL117" s="346"/>
      <c r="DM117" s="66"/>
      <c r="DN117" s="347"/>
      <c r="DO117" s="200"/>
      <c r="DP117" s="200"/>
      <c r="DR117" s="263"/>
      <c r="DS117" s="263"/>
      <c r="DT117" s="263"/>
      <c r="DU117" s="263"/>
      <c r="DV117" s="263"/>
      <c r="DW117" s="263"/>
      <c r="DX117" s="263"/>
      <c r="DY117" s="263"/>
      <c r="DZ117" s="263"/>
      <c r="EA117" s="263"/>
      <c r="EC117" s="263"/>
      <c r="ED117" s="349"/>
      <c r="EE117" s="263"/>
      <c r="EH117" s="80"/>
      <c r="EI117" s="350"/>
      <c r="EJ117" s="351"/>
      <c r="EK117" s="80"/>
      <c r="EL117" s="351"/>
      <c r="EM117" s="80"/>
      <c r="EN117" s="351"/>
      <c r="EO117" s="80"/>
      <c r="EP117" s="80"/>
      <c r="EQ117" s="80"/>
      <c r="ES117" s="80"/>
      <c r="ET117" s="350"/>
      <c r="EU117" s="351"/>
      <c r="EV117" s="80"/>
      <c r="EW117" s="351"/>
      <c r="EX117" s="80"/>
      <c r="EY117" s="351"/>
      <c r="EZ117" s="80"/>
      <c r="FA117" s="80"/>
      <c r="FB117" s="80"/>
      <c r="FE117" s="78"/>
      <c r="FF117" s="78"/>
    </row>
    <row r="118" spans="1:162" s="65" customFormat="1">
      <c r="A118" s="435"/>
      <c r="B118" s="255"/>
      <c r="C118" s="255"/>
      <c r="D118" s="255"/>
      <c r="E118" s="255"/>
      <c r="F118" s="255"/>
      <c r="H118" s="66"/>
      <c r="I118" s="78"/>
      <c r="K118" s="66"/>
      <c r="L118" s="344"/>
      <c r="M118" s="66"/>
      <c r="N118" s="344"/>
      <c r="O118" s="66"/>
      <c r="P118" s="344"/>
      <c r="Q118" s="78"/>
      <c r="R118" s="78"/>
      <c r="S118" s="78"/>
      <c r="T118" s="263"/>
      <c r="U118" s="78"/>
      <c r="V118" s="258"/>
      <c r="W118" s="258"/>
      <c r="X118" s="258"/>
      <c r="Y118" s="258"/>
      <c r="Z118" s="258"/>
      <c r="AA118" s="78"/>
      <c r="AB118" s="263"/>
      <c r="AC118" s="78"/>
      <c r="AD118" s="200"/>
      <c r="AE118" s="345"/>
      <c r="AF118" s="140"/>
      <c r="AG118" s="345"/>
      <c r="AH118" s="140"/>
      <c r="AI118" s="345"/>
      <c r="AK118" s="78"/>
      <c r="AN118" s="67"/>
      <c r="AO118" s="67"/>
      <c r="AP118" s="67"/>
      <c r="AQ118" s="67"/>
      <c r="AR118" s="262"/>
      <c r="AS118" s="67"/>
      <c r="AT118" s="67"/>
      <c r="AU118" s="67"/>
      <c r="AV118" s="78"/>
      <c r="AY118" s="140"/>
      <c r="AZ118" s="140"/>
      <c r="BA118" s="140"/>
      <c r="BB118" s="140"/>
      <c r="BC118" s="140"/>
      <c r="BD118" s="140"/>
      <c r="BE118" s="140"/>
      <c r="BF118" s="78"/>
      <c r="BG118" s="263"/>
      <c r="BH118" s="78"/>
      <c r="BI118" s="258"/>
      <c r="BJ118" s="258"/>
      <c r="BK118" s="258"/>
      <c r="BL118" s="258"/>
      <c r="BM118" s="258"/>
      <c r="BN118" s="258"/>
      <c r="BO118" s="258"/>
      <c r="BP118" s="78"/>
      <c r="BQ118" s="263"/>
      <c r="BR118" s="78"/>
      <c r="BS118" s="258"/>
      <c r="BT118" s="258"/>
      <c r="BU118" s="258"/>
      <c r="BV118" s="258"/>
      <c r="BW118" s="258"/>
      <c r="BX118" s="258"/>
      <c r="BY118" s="258"/>
      <c r="BZ118" s="78"/>
      <c r="CA118" s="263"/>
      <c r="CB118" s="78"/>
      <c r="CJ118" s="78"/>
      <c r="CK118" s="263"/>
      <c r="CL118" s="78"/>
      <c r="CU118" s="78"/>
      <c r="CV118" s="263"/>
      <c r="CW118" s="78"/>
      <c r="CY118" s="200"/>
      <c r="CZ118" s="200"/>
      <c r="DA118" s="200"/>
      <c r="DB118" s="200"/>
      <c r="DC118" s="200"/>
      <c r="DD118" s="200"/>
      <c r="DF118" s="346"/>
      <c r="DG118" s="66"/>
      <c r="DH118" s="347"/>
      <c r="DI118" s="200"/>
      <c r="DJ118" s="200"/>
      <c r="DK118" s="348"/>
      <c r="DL118" s="346"/>
      <c r="DM118" s="66"/>
      <c r="DN118" s="347"/>
      <c r="DO118" s="200"/>
      <c r="DP118" s="200"/>
      <c r="DR118" s="263"/>
      <c r="DS118" s="263"/>
      <c r="DT118" s="263"/>
      <c r="DU118" s="263"/>
      <c r="DV118" s="263"/>
      <c r="DW118" s="263"/>
      <c r="DX118" s="263"/>
      <c r="DY118" s="263"/>
      <c r="DZ118" s="263"/>
      <c r="EA118" s="263"/>
      <c r="EC118" s="263"/>
      <c r="ED118" s="349"/>
      <c r="EE118" s="263"/>
      <c r="EH118" s="80"/>
      <c r="EI118" s="350"/>
      <c r="EJ118" s="351"/>
      <c r="EK118" s="80"/>
      <c r="EL118" s="351"/>
      <c r="EM118" s="80"/>
      <c r="EN118" s="351"/>
      <c r="EO118" s="80"/>
      <c r="EP118" s="80"/>
      <c r="EQ118" s="80"/>
      <c r="ES118" s="80"/>
      <c r="ET118" s="350"/>
      <c r="EU118" s="351"/>
      <c r="EV118" s="80"/>
      <c r="EW118" s="351"/>
      <c r="EX118" s="80"/>
      <c r="EY118" s="351"/>
      <c r="EZ118" s="80"/>
      <c r="FA118" s="80"/>
      <c r="FB118" s="80"/>
      <c r="FE118" s="78"/>
      <c r="FF118" s="78"/>
    </row>
    <row r="119" spans="1:162" s="65" customFormat="1">
      <c r="A119" s="435"/>
      <c r="B119" s="255"/>
      <c r="C119" s="255"/>
      <c r="D119" s="255"/>
      <c r="E119" s="255"/>
      <c r="F119" s="255"/>
      <c r="H119" s="66"/>
      <c r="I119" s="78"/>
      <c r="K119" s="66"/>
      <c r="L119" s="344"/>
      <c r="M119" s="66"/>
      <c r="N119" s="344"/>
      <c r="O119" s="66"/>
      <c r="P119" s="344"/>
      <c r="Q119" s="78"/>
      <c r="R119" s="78"/>
      <c r="S119" s="78"/>
      <c r="T119" s="263"/>
      <c r="U119" s="78"/>
      <c r="V119" s="258"/>
      <c r="W119" s="258"/>
      <c r="X119" s="258"/>
      <c r="Y119" s="258"/>
      <c r="Z119" s="258"/>
      <c r="AA119" s="78"/>
      <c r="AB119" s="263"/>
      <c r="AC119" s="78"/>
      <c r="AD119" s="200"/>
      <c r="AE119" s="345"/>
      <c r="AF119" s="140"/>
      <c r="AG119" s="345"/>
      <c r="AH119" s="140"/>
      <c r="AI119" s="345"/>
      <c r="AK119" s="78"/>
      <c r="AN119" s="67"/>
      <c r="AO119" s="67"/>
      <c r="AP119" s="67"/>
      <c r="AQ119" s="67"/>
      <c r="AR119" s="262"/>
      <c r="AS119" s="67"/>
      <c r="AT119" s="67"/>
      <c r="AU119" s="67"/>
      <c r="AV119" s="78"/>
      <c r="AY119" s="140"/>
      <c r="AZ119" s="140"/>
      <c r="BA119" s="140"/>
      <c r="BB119" s="140"/>
      <c r="BC119" s="140"/>
      <c r="BD119" s="140"/>
      <c r="BE119" s="140"/>
      <c r="BF119" s="78"/>
      <c r="BG119" s="263"/>
      <c r="BH119" s="78"/>
      <c r="BI119" s="258"/>
      <c r="BJ119" s="258"/>
      <c r="BK119" s="258"/>
      <c r="BL119" s="258"/>
      <c r="BM119" s="258"/>
      <c r="BN119" s="258"/>
      <c r="BO119" s="258"/>
      <c r="BP119" s="78"/>
      <c r="BQ119" s="263"/>
      <c r="BR119" s="78"/>
      <c r="BS119" s="258"/>
      <c r="BT119" s="258"/>
      <c r="BU119" s="258"/>
      <c r="BV119" s="258"/>
      <c r="BW119" s="258"/>
      <c r="BX119" s="258"/>
      <c r="BY119" s="258"/>
      <c r="BZ119" s="78"/>
      <c r="CA119" s="263"/>
      <c r="CB119" s="78"/>
      <c r="CJ119" s="78"/>
      <c r="CK119" s="263"/>
      <c r="CL119" s="78"/>
      <c r="CU119" s="78"/>
      <c r="CV119" s="263"/>
      <c r="CW119" s="78"/>
      <c r="CY119" s="200"/>
      <c r="CZ119" s="200"/>
      <c r="DA119" s="200"/>
      <c r="DB119" s="200"/>
      <c r="DC119" s="200"/>
      <c r="DD119" s="200"/>
      <c r="DF119" s="346"/>
      <c r="DG119" s="66"/>
      <c r="DH119" s="347"/>
      <c r="DI119" s="200"/>
      <c r="DJ119" s="200"/>
      <c r="DK119" s="348"/>
      <c r="DL119" s="346"/>
      <c r="DM119" s="66"/>
      <c r="DN119" s="347"/>
      <c r="DO119" s="200"/>
      <c r="DP119" s="200"/>
      <c r="DR119" s="263"/>
      <c r="DS119" s="263"/>
      <c r="DT119" s="263"/>
      <c r="DU119" s="263"/>
      <c r="DV119" s="263"/>
      <c r="DW119" s="263"/>
      <c r="DX119" s="263"/>
      <c r="DY119" s="263"/>
      <c r="DZ119" s="263"/>
      <c r="EA119" s="263"/>
      <c r="EC119" s="263"/>
      <c r="ED119" s="349"/>
      <c r="EE119" s="263"/>
      <c r="EH119" s="80"/>
      <c r="EI119" s="350"/>
      <c r="EJ119" s="351"/>
      <c r="EK119" s="80"/>
      <c r="EL119" s="351"/>
      <c r="EM119" s="80"/>
      <c r="EN119" s="351"/>
      <c r="EO119" s="80"/>
      <c r="EP119" s="80"/>
      <c r="EQ119" s="80"/>
      <c r="ES119" s="80"/>
      <c r="ET119" s="350"/>
      <c r="EU119" s="351"/>
      <c r="EV119" s="80"/>
      <c r="EW119" s="351"/>
      <c r="EX119" s="80"/>
      <c r="EY119" s="351"/>
      <c r="EZ119" s="80"/>
      <c r="FA119" s="80"/>
      <c r="FB119" s="80"/>
      <c r="FE119" s="78"/>
      <c r="FF119" s="78"/>
    </row>
    <row r="120" spans="1:162" s="65" customFormat="1">
      <c r="A120" s="435"/>
      <c r="B120" s="255"/>
      <c r="C120" s="255"/>
      <c r="D120" s="255"/>
      <c r="E120" s="255"/>
      <c r="F120" s="255"/>
      <c r="H120" s="66"/>
      <c r="I120" s="78"/>
      <c r="K120" s="66"/>
      <c r="L120" s="344"/>
      <c r="M120" s="66"/>
      <c r="N120" s="344"/>
      <c r="O120" s="66"/>
      <c r="P120" s="344"/>
      <c r="Q120" s="78"/>
      <c r="R120" s="78"/>
      <c r="S120" s="78"/>
      <c r="T120" s="263"/>
      <c r="U120" s="78"/>
      <c r="V120" s="258"/>
      <c r="W120" s="258"/>
      <c r="X120" s="258"/>
      <c r="Y120" s="258"/>
      <c r="Z120" s="258"/>
      <c r="AA120" s="78"/>
      <c r="AB120" s="263"/>
      <c r="AC120" s="78"/>
      <c r="AD120" s="200"/>
      <c r="AE120" s="345"/>
      <c r="AF120" s="140"/>
      <c r="AG120" s="345"/>
      <c r="AH120" s="140"/>
      <c r="AI120" s="345"/>
      <c r="AK120" s="78"/>
      <c r="AN120" s="67"/>
      <c r="AO120" s="67"/>
      <c r="AP120" s="67"/>
      <c r="AQ120" s="67"/>
      <c r="AR120" s="262"/>
      <c r="AS120" s="67"/>
      <c r="AT120" s="67"/>
      <c r="AU120" s="67"/>
      <c r="AV120" s="78"/>
      <c r="AY120" s="140"/>
      <c r="AZ120" s="140"/>
      <c r="BA120" s="140"/>
      <c r="BB120" s="140"/>
      <c r="BC120" s="140"/>
      <c r="BD120" s="140"/>
      <c r="BE120" s="140"/>
      <c r="BF120" s="78"/>
      <c r="BG120" s="263"/>
      <c r="BH120" s="78"/>
      <c r="BI120" s="258"/>
      <c r="BJ120" s="258"/>
      <c r="BK120" s="258"/>
      <c r="BL120" s="258"/>
      <c r="BM120" s="258"/>
      <c r="BN120" s="258"/>
      <c r="BO120" s="258"/>
      <c r="BP120" s="78"/>
      <c r="BQ120" s="263"/>
      <c r="BR120" s="78"/>
      <c r="BS120" s="258"/>
      <c r="BT120" s="258"/>
      <c r="BU120" s="258"/>
      <c r="BV120" s="258"/>
      <c r="BW120" s="258"/>
      <c r="BX120" s="258"/>
      <c r="BY120" s="258"/>
      <c r="BZ120" s="78"/>
      <c r="CA120" s="263"/>
      <c r="CB120" s="78"/>
      <c r="CJ120" s="78"/>
      <c r="CK120" s="263"/>
      <c r="CL120" s="78"/>
      <c r="CU120" s="78"/>
      <c r="CV120" s="263"/>
      <c r="CW120" s="78"/>
      <c r="CY120" s="200"/>
      <c r="CZ120" s="200"/>
      <c r="DA120" s="200"/>
      <c r="DB120" s="200"/>
      <c r="DC120" s="200"/>
      <c r="DD120" s="200"/>
      <c r="DF120" s="346"/>
      <c r="DG120" s="66"/>
      <c r="DH120" s="347"/>
      <c r="DI120" s="200"/>
      <c r="DJ120" s="200"/>
      <c r="DK120" s="348"/>
      <c r="DL120" s="346"/>
      <c r="DM120" s="66"/>
      <c r="DN120" s="347"/>
      <c r="DO120" s="200"/>
      <c r="DP120" s="200"/>
      <c r="DR120" s="263"/>
      <c r="DS120" s="263"/>
      <c r="DT120" s="263"/>
      <c r="DU120" s="263"/>
      <c r="DV120" s="263"/>
      <c r="DW120" s="263"/>
      <c r="DX120" s="263"/>
      <c r="DY120" s="263"/>
      <c r="DZ120" s="263"/>
      <c r="EA120" s="263"/>
      <c r="EC120" s="263"/>
      <c r="ED120" s="349"/>
      <c r="EE120" s="263"/>
      <c r="EH120" s="80"/>
      <c r="EI120" s="350"/>
      <c r="EJ120" s="351"/>
      <c r="EK120" s="80"/>
      <c r="EL120" s="351"/>
      <c r="EM120" s="80"/>
      <c r="EN120" s="351"/>
      <c r="EO120" s="80"/>
      <c r="EP120" s="80"/>
      <c r="EQ120" s="80"/>
      <c r="ES120" s="80"/>
      <c r="ET120" s="350"/>
      <c r="EU120" s="351"/>
      <c r="EV120" s="80"/>
      <c r="EW120" s="351"/>
      <c r="EX120" s="80"/>
      <c r="EY120" s="351"/>
      <c r="EZ120" s="80"/>
      <c r="FA120" s="80"/>
      <c r="FB120" s="80"/>
      <c r="FE120" s="78"/>
      <c r="FF120" s="78"/>
    </row>
    <row r="121" spans="1:162" s="65" customFormat="1">
      <c r="A121" s="435"/>
      <c r="B121" s="255"/>
      <c r="C121" s="255"/>
      <c r="D121" s="255"/>
      <c r="E121" s="255"/>
      <c r="F121" s="255"/>
      <c r="H121" s="66"/>
      <c r="I121" s="78"/>
      <c r="K121" s="66"/>
      <c r="L121" s="344"/>
      <c r="M121" s="66"/>
      <c r="N121" s="344"/>
      <c r="O121" s="66"/>
      <c r="P121" s="344"/>
      <c r="Q121" s="78"/>
      <c r="R121" s="78"/>
      <c r="S121" s="78"/>
      <c r="T121" s="263"/>
      <c r="U121" s="78"/>
      <c r="V121" s="258"/>
      <c r="W121" s="258"/>
      <c r="X121" s="258"/>
      <c r="Y121" s="258"/>
      <c r="Z121" s="258"/>
      <c r="AA121" s="78"/>
      <c r="AB121" s="263"/>
      <c r="AC121" s="78"/>
      <c r="AD121" s="200"/>
      <c r="AE121" s="345"/>
      <c r="AF121" s="140"/>
      <c r="AG121" s="345"/>
      <c r="AH121" s="140"/>
      <c r="AI121" s="345"/>
      <c r="AK121" s="78"/>
      <c r="AN121" s="67"/>
      <c r="AO121" s="67"/>
      <c r="AP121" s="67"/>
      <c r="AQ121" s="67"/>
      <c r="AR121" s="262"/>
      <c r="AS121" s="67"/>
      <c r="AT121" s="67"/>
      <c r="AU121" s="67"/>
      <c r="AV121" s="78"/>
      <c r="AY121" s="140"/>
      <c r="AZ121" s="140"/>
      <c r="BA121" s="140"/>
      <c r="BB121" s="140"/>
      <c r="BC121" s="140"/>
      <c r="BD121" s="140"/>
      <c r="BE121" s="140"/>
      <c r="BF121" s="78"/>
      <c r="BG121" s="263"/>
      <c r="BH121" s="78"/>
      <c r="BI121" s="258"/>
      <c r="BJ121" s="258"/>
      <c r="BK121" s="258"/>
      <c r="BL121" s="258"/>
      <c r="BM121" s="258"/>
      <c r="BN121" s="258"/>
      <c r="BO121" s="258"/>
      <c r="BP121" s="78"/>
      <c r="BQ121" s="263"/>
      <c r="BR121" s="78"/>
      <c r="BS121" s="258"/>
      <c r="BT121" s="258"/>
      <c r="BU121" s="258"/>
      <c r="BV121" s="258"/>
      <c r="BW121" s="258"/>
      <c r="BX121" s="258"/>
      <c r="BY121" s="258"/>
      <c r="BZ121" s="78"/>
      <c r="CA121" s="263"/>
      <c r="CB121" s="78"/>
      <c r="CJ121" s="78"/>
      <c r="CK121" s="263"/>
      <c r="CL121" s="78"/>
      <c r="CU121" s="78"/>
      <c r="CV121" s="263"/>
      <c r="CW121" s="78"/>
      <c r="CY121" s="200"/>
      <c r="CZ121" s="200"/>
      <c r="DA121" s="200"/>
      <c r="DB121" s="200"/>
      <c r="DC121" s="200"/>
      <c r="DD121" s="200"/>
      <c r="DF121" s="346"/>
      <c r="DG121" s="66"/>
      <c r="DH121" s="347"/>
      <c r="DI121" s="200"/>
      <c r="DJ121" s="200"/>
      <c r="DK121" s="348"/>
      <c r="DL121" s="346"/>
      <c r="DM121" s="66"/>
      <c r="DN121" s="347"/>
      <c r="DO121" s="200"/>
      <c r="DP121" s="200"/>
      <c r="DR121" s="263"/>
      <c r="DS121" s="263"/>
      <c r="DT121" s="263"/>
      <c r="DU121" s="263"/>
      <c r="DV121" s="263"/>
      <c r="DW121" s="263"/>
      <c r="DX121" s="263"/>
      <c r="DY121" s="263"/>
      <c r="DZ121" s="263"/>
      <c r="EA121" s="263"/>
      <c r="EC121" s="263"/>
      <c r="ED121" s="349"/>
      <c r="EE121" s="263"/>
      <c r="EH121" s="80"/>
      <c r="EI121" s="350"/>
      <c r="EJ121" s="351"/>
      <c r="EK121" s="80"/>
      <c r="EL121" s="351"/>
      <c r="EM121" s="80"/>
      <c r="EN121" s="351"/>
      <c r="EO121" s="80"/>
      <c r="EP121" s="80"/>
      <c r="EQ121" s="80"/>
      <c r="ES121" s="80"/>
      <c r="ET121" s="350"/>
      <c r="EU121" s="351"/>
      <c r="EV121" s="80"/>
      <c r="EW121" s="351"/>
      <c r="EX121" s="80"/>
      <c r="EY121" s="351"/>
      <c r="EZ121" s="80"/>
      <c r="FA121" s="80"/>
      <c r="FB121" s="80"/>
      <c r="FE121" s="78"/>
      <c r="FF121" s="78"/>
    </row>
  </sheetData>
  <sheetProtection algorithmName="SHA-512" hashValue="B7JxiHw1nwFc6qpOGtVe4/gJitTqy7iioGYEhRIw4ktBNc4tjAKXRiAVWeSIeEoevzw9Q4jwo+iSPTeSgzausw==" saltValue="JtiKrMTQMAOvFaktqQRiww==" spinCount="100000" sheet="1" objects="1" scenarios="1"/>
  <mergeCells count="1987">
    <mergeCell ref="DC52:DC53"/>
    <mergeCell ref="DD52:DD53"/>
    <mergeCell ref="DE52:DE53"/>
    <mergeCell ref="DG52:DG53"/>
    <mergeCell ref="DI52:DI53"/>
    <mergeCell ref="DK52:DK53"/>
    <mergeCell ref="CW52:CW53"/>
    <mergeCell ref="CX52:CX53"/>
    <mergeCell ref="CY52:CY53"/>
    <mergeCell ref="CZ52:CZ53"/>
    <mergeCell ref="DA52:DA53"/>
    <mergeCell ref="DB52:DB53"/>
    <mergeCell ref="FB52:FB53"/>
    <mergeCell ref="FC52:FC53"/>
    <mergeCell ref="EV52:EV53"/>
    <mergeCell ref="EW52:EW53"/>
    <mergeCell ref="EX52:EX53"/>
    <mergeCell ref="EY52:EY53"/>
    <mergeCell ref="EZ52:EZ53"/>
    <mergeCell ref="FA52:FA53"/>
    <mergeCell ref="EP52:EP53"/>
    <mergeCell ref="EQ52:EQ53"/>
    <mergeCell ref="ER52:ER53"/>
    <mergeCell ref="ES52:ES53"/>
    <mergeCell ref="ET52:ET53"/>
    <mergeCell ref="EU52:EU53"/>
    <mergeCell ref="EJ52:EJ53"/>
    <mergeCell ref="EK52:EK53"/>
    <mergeCell ref="EL52:EL53"/>
    <mergeCell ref="EM52:EM53"/>
    <mergeCell ref="EN52:EN53"/>
    <mergeCell ref="EO52:EO53"/>
    <mergeCell ref="CQ52:CQ53"/>
    <mergeCell ref="CR52:CR53"/>
    <mergeCell ref="CS52:CS53"/>
    <mergeCell ref="CT52:CT53"/>
    <mergeCell ref="CU52:CU53"/>
    <mergeCell ref="CV52:CV53"/>
    <mergeCell ref="CI52:CI53"/>
    <mergeCell ref="CL52:CL53"/>
    <mergeCell ref="CM52:CM53"/>
    <mergeCell ref="CN52:CN53"/>
    <mergeCell ref="CO52:CO53"/>
    <mergeCell ref="CP52:CP53"/>
    <mergeCell ref="CC52:CC53"/>
    <mergeCell ref="CD52:CD53"/>
    <mergeCell ref="CE52:CE53"/>
    <mergeCell ref="CF52:CF53"/>
    <mergeCell ref="CG52:CG53"/>
    <mergeCell ref="CH52:CH53"/>
    <mergeCell ref="Y52:Y53"/>
    <mergeCell ref="Z52:Z53"/>
    <mergeCell ref="AM52:AM53"/>
    <mergeCell ref="BZ52:BZ53"/>
    <mergeCell ref="CA52:CA53"/>
    <mergeCell ref="CB52:CB53"/>
    <mergeCell ref="FB50:FB51"/>
    <mergeCell ref="FC50:FC51"/>
    <mergeCell ref="C52:C53"/>
    <mergeCell ref="D52:D53"/>
    <mergeCell ref="S52:S53"/>
    <mergeCell ref="T52:T53"/>
    <mergeCell ref="U52:U53"/>
    <mergeCell ref="V52:V53"/>
    <mergeCell ref="W52:W53"/>
    <mergeCell ref="X52:X53"/>
    <mergeCell ref="EV50:EV51"/>
    <mergeCell ref="EW50:EW51"/>
    <mergeCell ref="EX50:EX51"/>
    <mergeCell ref="EY50:EY51"/>
    <mergeCell ref="EZ50:EZ51"/>
    <mergeCell ref="FA50:FA51"/>
    <mergeCell ref="EP50:EP51"/>
    <mergeCell ref="EQ50:EQ51"/>
    <mergeCell ref="ER50:ER51"/>
    <mergeCell ref="ES50:ES51"/>
    <mergeCell ref="ET50:ET51"/>
    <mergeCell ref="EU50:EU51"/>
    <mergeCell ref="EJ50:EJ51"/>
    <mergeCell ref="EK50:EK51"/>
    <mergeCell ref="EL50:EL51"/>
    <mergeCell ref="EM50:EM51"/>
    <mergeCell ref="EN50:EN51"/>
    <mergeCell ref="EO50:EO51"/>
    <mergeCell ref="EC50:EC51"/>
    <mergeCell ref="ED50:ED51"/>
    <mergeCell ref="EF50:EF51"/>
    <mergeCell ref="EG50:EG51"/>
    <mergeCell ref="EH50:EH51"/>
    <mergeCell ref="EI50:EI51"/>
    <mergeCell ref="DM50:DM51"/>
    <mergeCell ref="DO50:DO51"/>
    <mergeCell ref="DS50:DS53"/>
    <mergeCell ref="DT50:DT51"/>
    <mergeCell ref="DX50:DX53"/>
    <mergeCell ref="DY50:DY51"/>
    <mergeCell ref="DM52:DM53"/>
    <mergeCell ref="DO52:DO53"/>
    <mergeCell ref="DT52:DT53"/>
    <mergeCell ref="DY52:DY53"/>
    <mergeCell ref="EC52:EC53"/>
    <mergeCell ref="ED52:ED53"/>
    <mergeCell ref="EF52:EF53"/>
    <mergeCell ref="EG52:EG53"/>
    <mergeCell ref="EH52:EH53"/>
    <mergeCell ref="EI52:EI53"/>
    <mergeCell ref="DC50:DC51"/>
    <mergeCell ref="DD50:DD51"/>
    <mergeCell ref="DE50:DE51"/>
    <mergeCell ref="DG50:DG51"/>
    <mergeCell ref="DI50:DI51"/>
    <mergeCell ref="DK50:DK51"/>
    <mergeCell ref="CW50:CW51"/>
    <mergeCell ref="CX50:CX51"/>
    <mergeCell ref="CY50:CY51"/>
    <mergeCell ref="CZ50:CZ51"/>
    <mergeCell ref="DA50:DA51"/>
    <mergeCell ref="DB50:DB51"/>
    <mergeCell ref="CQ50:CQ51"/>
    <mergeCell ref="CR50:CR51"/>
    <mergeCell ref="CS50:CS51"/>
    <mergeCell ref="CT50:CT51"/>
    <mergeCell ref="CU50:CU51"/>
    <mergeCell ref="CV50:CV51"/>
    <mergeCell ref="CI50:CI51"/>
    <mergeCell ref="CL50:CL51"/>
    <mergeCell ref="CM50:CM51"/>
    <mergeCell ref="CN50:CN51"/>
    <mergeCell ref="CO50:CO51"/>
    <mergeCell ref="CP50:CP51"/>
    <mergeCell ref="CC50:CC51"/>
    <mergeCell ref="CD50:CD51"/>
    <mergeCell ref="CE50:CE51"/>
    <mergeCell ref="CF50:CF51"/>
    <mergeCell ref="CG50:CG51"/>
    <mergeCell ref="CH50:CH51"/>
    <mergeCell ref="AI50:AI51"/>
    <mergeCell ref="AJ50:AJ51"/>
    <mergeCell ref="AM50:AM51"/>
    <mergeCell ref="BZ50:BZ51"/>
    <mergeCell ref="CA50:CA51"/>
    <mergeCell ref="CB50:CB51"/>
    <mergeCell ref="AC50:AC51"/>
    <mergeCell ref="AD50:AD51"/>
    <mergeCell ref="AE50:AE51"/>
    <mergeCell ref="AF50:AF51"/>
    <mergeCell ref="AG50:AG51"/>
    <mergeCell ref="AH50:AH51"/>
    <mergeCell ref="W50:W51"/>
    <mergeCell ref="X50:X51"/>
    <mergeCell ref="Y50:Y51"/>
    <mergeCell ref="Z50:Z51"/>
    <mergeCell ref="AA50:AA51"/>
    <mergeCell ref="AB50:AB51"/>
    <mergeCell ref="EZ48:EZ49"/>
    <mergeCell ref="FA48:FA49"/>
    <mergeCell ref="FB48:FB49"/>
    <mergeCell ref="FC48:FC49"/>
    <mergeCell ref="C50:C51"/>
    <mergeCell ref="D50:D51"/>
    <mergeCell ref="S50:S51"/>
    <mergeCell ref="T50:T51"/>
    <mergeCell ref="U50:U51"/>
    <mergeCell ref="V50:V51"/>
    <mergeCell ref="ET48:ET49"/>
    <mergeCell ref="EU48:EU49"/>
    <mergeCell ref="EV48:EV49"/>
    <mergeCell ref="EW48:EW49"/>
    <mergeCell ref="EX48:EX49"/>
    <mergeCell ref="EY48:EY49"/>
    <mergeCell ref="EN48:EN49"/>
    <mergeCell ref="EO48:EO49"/>
    <mergeCell ref="EP48:EP49"/>
    <mergeCell ref="EQ48:EQ49"/>
    <mergeCell ref="ER48:ER49"/>
    <mergeCell ref="ES48:ES49"/>
    <mergeCell ref="EH48:EH49"/>
    <mergeCell ref="EI48:EI49"/>
    <mergeCell ref="EJ48:EJ49"/>
    <mergeCell ref="EK48:EK49"/>
    <mergeCell ref="EL48:EL49"/>
    <mergeCell ref="EM48:EM49"/>
    <mergeCell ref="DT48:DT49"/>
    <mergeCell ref="DY48:DY49"/>
    <mergeCell ref="EC48:EC49"/>
    <mergeCell ref="ED48:ED49"/>
    <mergeCell ref="EF48:EF49"/>
    <mergeCell ref="EG48:EG49"/>
    <mergeCell ref="DE48:DE49"/>
    <mergeCell ref="DG48:DG49"/>
    <mergeCell ref="DI48:DI49"/>
    <mergeCell ref="DK48:DK49"/>
    <mergeCell ref="DM48:DM49"/>
    <mergeCell ref="DO48:DO49"/>
    <mergeCell ref="CY48:CY49"/>
    <mergeCell ref="CZ48:CZ49"/>
    <mergeCell ref="DA48:DA49"/>
    <mergeCell ref="DB48:DB49"/>
    <mergeCell ref="DC48:DC49"/>
    <mergeCell ref="DD48:DD49"/>
    <mergeCell ref="CS48:CS49"/>
    <mergeCell ref="CT48:CT49"/>
    <mergeCell ref="CU48:CU49"/>
    <mergeCell ref="CV48:CV49"/>
    <mergeCell ref="CW48:CW49"/>
    <mergeCell ref="CX48:CX49"/>
    <mergeCell ref="CM48:CM49"/>
    <mergeCell ref="CN48:CN49"/>
    <mergeCell ref="CO48:CO49"/>
    <mergeCell ref="CP48:CP49"/>
    <mergeCell ref="CQ48:CQ49"/>
    <mergeCell ref="CR48:CR49"/>
    <mergeCell ref="FB46:FB47"/>
    <mergeCell ref="FC46:FC47"/>
    <mergeCell ref="C48:C49"/>
    <mergeCell ref="D48:D49"/>
    <mergeCell ref="S48:S49"/>
    <mergeCell ref="T48:T49"/>
    <mergeCell ref="U48:U49"/>
    <mergeCell ref="V48:V49"/>
    <mergeCell ref="W48:W49"/>
    <mergeCell ref="X48:X49"/>
    <mergeCell ref="EV46:EV47"/>
    <mergeCell ref="EW46:EW47"/>
    <mergeCell ref="EX46:EX47"/>
    <mergeCell ref="EY46:EY47"/>
    <mergeCell ref="EZ46:EZ47"/>
    <mergeCell ref="FA46:FA47"/>
    <mergeCell ref="EP46:EP47"/>
    <mergeCell ref="EQ46:EQ47"/>
    <mergeCell ref="ER46:ER47"/>
    <mergeCell ref="ES46:ES47"/>
    <mergeCell ref="ET46:ET47"/>
    <mergeCell ref="EU46:EU47"/>
    <mergeCell ref="EJ46:EJ47"/>
    <mergeCell ref="EK46:EK47"/>
    <mergeCell ref="EL46:EL47"/>
    <mergeCell ref="EM46:EM47"/>
    <mergeCell ref="CE48:CE49"/>
    <mergeCell ref="CF48:CF49"/>
    <mergeCell ref="CG48:CG49"/>
    <mergeCell ref="CH48:CH49"/>
    <mergeCell ref="CI48:CI49"/>
    <mergeCell ref="CL48:CL49"/>
    <mergeCell ref="EH46:EH47"/>
    <mergeCell ref="EI46:EI47"/>
    <mergeCell ref="DE46:DE47"/>
    <mergeCell ref="DG46:DG47"/>
    <mergeCell ref="DI46:DI47"/>
    <mergeCell ref="DK46:DK47"/>
    <mergeCell ref="DM46:DM47"/>
    <mergeCell ref="DO46:DO47"/>
    <mergeCell ref="CY46:CY47"/>
    <mergeCell ref="CZ46:CZ47"/>
    <mergeCell ref="DA46:DA47"/>
    <mergeCell ref="DB46:DB47"/>
    <mergeCell ref="DC46:DC47"/>
    <mergeCell ref="DD46:DD47"/>
    <mergeCell ref="Y48:Y49"/>
    <mergeCell ref="Z48:Z49"/>
    <mergeCell ref="AA48:AA49"/>
    <mergeCell ref="AB48:AB49"/>
    <mergeCell ref="AC48:AC49"/>
    <mergeCell ref="AD48:AD49"/>
    <mergeCell ref="AM48:AM49"/>
    <mergeCell ref="BZ48:BZ49"/>
    <mergeCell ref="CA48:CA49"/>
    <mergeCell ref="CB48:CB49"/>
    <mergeCell ref="CC48:CC49"/>
    <mergeCell ref="CD48:CD49"/>
    <mergeCell ref="AE48:AE49"/>
    <mergeCell ref="AF48:AF49"/>
    <mergeCell ref="AG48:AG49"/>
    <mergeCell ref="AH48:AH49"/>
    <mergeCell ref="AI48:AI49"/>
    <mergeCell ref="AJ48:AJ49"/>
    <mergeCell ref="CS46:CS47"/>
    <mergeCell ref="CT46:CT47"/>
    <mergeCell ref="CU46:CU47"/>
    <mergeCell ref="CV46:CV47"/>
    <mergeCell ref="CW46:CW47"/>
    <mergeCell ref="CX46:CX47"/>
    <mergeCell ref="CM46:CM47"/>
    <mergeCell ref="CN46:CN47"/>
    <mergeCell ref="CO46:CO47"/>
    <mergeCell ref="CP46:CP47"/>
    <mergeCell ref="CQ46:CQ47"/>
    <mergeCell ref="CR46:CR47"/>
    <mergeCell ref="CE46:CE47"/>
    <mergeCell ref="CF46:CF47"/>
    <mergeCell ref="CG46:CG47"/>
    <mergeCell ref="CH46:CH47"/>
    <mergeCell ref="CI46:CI47"/>
    <mergeCell ref="CL46:CL47"/>
    <mergeCell ref="AM46:AM47"/>
    <mergeCell ref="BZ46:BZ47"/>
    <mergeCell ref="CA46:CA47"/>
    <mergeCell ref="CB46:CB47"/>
    <mergeCell ref="CC46:CC47"/>
    <mergeCell ref="CD46:CD47"/>
    <mergeCell ref="AE46:AE47"/>
    <mergeCell ref="AF46:AF47"/>
    <mergeCell ref="AG46:AG47"/>
    <mergeCell ref="AH46:AH47"/>
    <mergeCell ref="AI46:AI47"/>
    <mergeCell ref="AJ46:AJ47"/>
    <mergeCell ref="Y46:Y47"/>
    <mergeCell ref="Z46:Z47"/>
    <mergeCell ref="AA46:AA47"/>
    <mergeCell ref="AB46:AB47"/>
    <mergeCell ref="AC46:AC47"/>
    <mergeCell ref="AD46:AD47"/>
    <mergeCell ref="FB44:FB45"/>
    <mergeCell ref="FC44:FC45"/>
    <mergeCell ref="C46:C47"/>
    <mergeCell ref="D46:D47"/>
    <mergeCell ref="S46:S47"/>
    <mergeCell ref="T46:T47"/>
    <mergeCell ref="U46:U47"/>
    <mergeCell ref="V46:V47"/>
    <mergeCell ref="W46:W47"/>
    <mergeCell ref="X46:X47"/>
    <mergeCell ref="EV44:EV45"/>
    <mergeCell ref="EW44:EW45"/>
    <mergeCell ref="EX44:EX45"/>
    <mergeCell ref="EY44:EY45"/>
    <mergeCell ref="EZ44:EZ45"/>
    <mergeCell ref="FA44:FA45"/>
    <mergeCell ref="EP44:EP45"/>
    <mergeCell ref="EQ44:EQ45"/>
    <mergeCell ref="ER44:ER45"/>
    <mergeCell ref="ES44:ES45"/>
    <mergeCell ref="ET44:ET45"/>
    <mergeCell ref="EU44:EU45"/>
    <mergeCell ref="EJ44:EJ45"/>
    <mergeCell ref="EK44:EK45"/>
    <mergeCell ref="EL44:EL45"/>
    <mergeCell ref="EM44:EM45"/>
    <mergeCell ref="EN44:EN45"/>
    <mergeCell ref="EO44:EO45"/>
    <mergeCell ref="EC44:EC45"/>
    <mergeCell ref="ED44:ED45"/>
    <mergeCell ref="EF44:EF45"/>
    <mergeCell ref="EG44:EG45"/>
    <mergeCell ref="DE44:DE45"/>
    <mergeCell ref="DG44:DG45"/>
    <mergeCell ref="DI44:DI45"/>
    <mergeCell ref="DK44:DK45"/>
    <mergeCell ref="DM44:DM45"/>
    <mergeCell ref="DO44:DO45"/>
    <mergeCell ref="CY44:CY45"/>
    <mergeCell ref="CZ44:CZ45"/>
    <mergeCell ref="DA44:DA45"/>
    <mergeCell ref="DB44:DB45"/>
    <mergeCell ref="DC44:DC45"/>
    <mergeCell ref="DD44:DD45"/>
    <mergeCell ref="CS44:CS45"/>
    <mergeCell ref="CT44:CT45"/>
    <mergeCell ref="CU44:CU45"/>
    <mergeCell ref="CV44:CV45"/>
    <mergeCell ref="CW44:CW45"/>
    <mergeCell ref="CX44:CX45"/>
    <mergeCell ref="CM44:CM45"/>
    <mergeCell ref="CN44:CN45"/>
    <mergeCell ref="CO44:CO45"/>
    <mergeCell ref="CP44:CP45"/>
    <mergeCell ref="CQ44:CQ45"/>
    <mergeCell ref="CR44:CR45"/>
    <mergeCell ref="CE44:CE45"/>
    <mergeCell ref="CF44:CF45"/>
    <mergeCell ref="CG44:CG45"/>
    <mergeCell ref="CH44:CH45"/>
    <mergeCell ref="CI44:CI45"/>
    <mergeCell ref="CL44:CL45"/>
    <mergeCell ref="AM44:AM45"/>
    <mergeCell ref="BZ44:BZ45"/>
    <mergeCell ref="CA44:CA45"/>
    <mergeCell ref="CB44:CB45"/>
    <mergeCell ref="CC44:CC45"/>
    <mergeCell ref="CD44:CD45"/>
    <mergeCell ref="AE44:AE45"/>
    <mergeCell ref="AF44:AF45"/>
    <mergeCell ref="AG44:AG45"/>
    <mergeCell ref="AH44:AH45"/>
    <mergeCell ref="AI44:AI45"/>
    <mergeCell ref="AJ44:AJ45"/>
    <mergeCell ref="Y44:Y45"/>
    <mergeCell ref="Z44:Z45"/>
    <mergeCell ref="AA44:AA45"/>
    <mergeCell ref="AB44:AB45"/>
    <mergeCell ref="AC44:AC45"/>
    <mergeCell ref="AD44:AD45"/>
    <mergeCell ref="FB42:FB43"/>
    <mergeCell ref="FC42:FC43"/>
    <mergeCell ref="C44:C45"/>
    <mergeCell ref="D44:D45"/>
    <mergeCell ref="S44:S45"/>
    <mergeCell ref="T44:T45"/>
    <mergeCell ref="U44:U45"/>
    <mergeCell ref="V44:V45"/>
    <mergeCell ref="W44:W45"/>
    <mergeCell ref="X44:X45"/>
    <mergeCell ref="EV42:EV43"/>
    <mergeCell ref="EW42:EW43"/>
    <mergeCell ref="EX42:EX43"/>
    <mergeCell ref="EY42:EY43"/>
    <mergeCell ref="EZ42:EZ43"/>
    <mergeCell ref="FA42:FA43"/>
    <mergeCell ref="EP42:EP43"/>
    <mergeCell ref="EQ42:EQ43"/>
    <mergeCell ref="ER42:ER43"/>
    <mergeCell ref="ES42:ES43"/>
    <mergeCell ref="ET42:ET43"/>
    <mergeCell ref="EU42:EU43"/>
    <mergeCell ref="EJ42:EJ43"/>
    <mergeCell ref="EK42:EK43"/>
    <mergeCell ref="EL42:EL43"/>
    <mergeCell ref="EM42:EM43"/>
    <mergeCell ref="EN42:EN43"/>
    <mergeCell ref="EO42:EO43"/>
    <mergeCell ref="EC42:EC43"/>
    <mergeCell ref="ED42:ED43"/>
    <mergeCell ref="EF42:EF43"/>
    <mergeCell ref="EG42:EG43"/>
    <mergeCell ref="EH42:EH43"/>
    <mergeCell ref="EI42:EI43"/>
    <mergeCell ref="DM42:DM43"/>
    <mergeCell ref="DO42:DO43"/>
    <mergeCell ref="DS42:DS49"/>
    <mergeCell ref="DT42:DT43"/>
    <mergeCell ref="DX42:DX49"/>
    <mergeCell ref="DY42:DY43"/>
    <mergeCell ref="DT44:DT45"/>
    <mergeCell ref="DY44:DY45"/>
    <mergeCell ref="DT46:DT47"/>
    <mergeCell ref="DY46:DY47"/>
    <mergeCell ref="EH44:EH45"/>
    <mergeCell ref="EI44:EI45"/>
    <mergeCell ref="EN46:EN47"/>
    <mergeCell ref="EO46:EO47"/>
    <mergeCell ref="EC46:EC47"/>
    <mergeCell ref="ED46:ED47"/>
    <mergeCell ref="EF46:EF47"/>
    <mergeCell ref="EG46:EG47"/>
    <mergeCell ref="DC42:DC43"/>
    <mergeCell ref="DD42:DD43"/>
    <mergeCell ref="DE42:DE43"/>
    <mergeCell ref="DG42:DG43"/>
    <mergeCell ref="DI42:DI43"/>
    <mergeCell ref="DK42:DK43"/>
    <mergeCell ref="CW42:CW43"/>
    <mergeCell ref="CX42:CX43"/>
    <mergeCell ref="CY42:CY43"/>
    <mergeCell ref="CZ42:CZ43"/>
    <mergeCell ref="DA42:DA43"/>
    <mergeCell ref="DB42:DB43"/>
    <mergeCell ref="CQ42:CQ43"/>
    <mergeCell ref="CR42:CR43"/>
    <mergeCell ref="CS42:CS43"/>
    <mergeCell ref="CT42:CT43"/>
    <mergeCell ref="CU42:CU43"/>
    <mergeCell ref="CV42:CV43"/>
    <mergeCell ref="CI42:CI43"/>
    <mergeCell ref="CL42:CL43"/>
    <mergeCell ref="CM42:CM43"/>
    <mergeCell ref="CN42:CN43"/>
    <mergeCell ref="CO42:CO43"/>
    <mergeCell ref="CP42:CP43"/>
    <mergeCell ref="CC42:CC43"/>
    <mergeCell ref="CD42:CD43"/>
    <mergeCell ref="CE42:CE43"/>
    <mergeCell ref="CF42:CF43"/>
    <mergeCell ref="CG42:CG43"/>
    <mergeCell ref="CH42:CH43"/>
    <mergeCell ref="AI42:AI43"/>
    <mergeCell ref="AJ42:AJ43"/>
    <mergeCell ref="AM42:AM43"/>
    <mergeCell ref="BZ42:BZ43"/>
    <mergeCell ref="CA42:CA43"/>
    <mergeCell ref="CB42:CB43"/>
    <mergeCell ref="AC42:AC43"/>
    <mergeCell ref="AD42:AD43"/>
    <mergeCell ref="AE42:AE43"/>
    <mergeCell ref="AF42:AF43"/>
    <mergeCell ref="AG42:AG43"/>
    <mergeCell ref="AH42:AH43"/>
    <mergeCell ref="W42:W43"/>
    <mergeCell ref="X42:X43"/>
    <mergeCell ref="Y42:Y43"/>
    <mergeCell ref="Z42:Z43"/>
    <mergeCell ref="AA42:AA43"/>
    <mergeCell ref="AB42:AB43"/>
    <mergeCell ref="EZ40:EZ41"/>
    <mergeCell ref="FA40:FA41"/>
    <mergeCell ref="FB40:FB41"/>
    <mergeCell ref="FC40:FC41"/>
    <mergeCell ref="C42:C43"/>
    <mergeCell ref="D42:D43"/>
    <mergeCell ref="S42:S43"/>
    <mergeCell ref="T42:T43"/>
    <mergeCell ref="U42:U43"/>
    <mergeCell ref="V42:V43"/>
    <mergeCell ref="ET40:ET41"/>
    <mergeCell ref="EU40:EU41"/>
    <mergeCell ref="EV40:EV41"/>
    <mergeCell ref="EW40:EW41"/>
    <mergeCell ref="EX40:EX41"/>
    <mergeCell ref="EY40:EY41"/>
    <mergeCell ref="EN40:EN41"/>
    <mergeCell ref="EO40:EO41"/>
    <mergeCell ref="EP40:EP41"/>
    <mergeCell ref="EQ40:EQ41"/>
    <mergeCell ref="ER40:ER41"/>
    <mergeCell ref="ES40:ES41"/>
    <mergeCell ref="EH40:EH41"/>
    <mergeCell ref="EI40:EI41"/>
    <mergeCell ref="EJ40:EJ41"/>
    <mergeCell ref="EK40:EK41"/>
    <mergeCell ref="EL40:EL41"/>
    <mergeCell ref="EM40:EM41"/>
    <mergeCell ref="DT40:DT41"/>
    <mergeCell ref="DY40:DY41"/>
    <mergeCell ref="EC40:EC41"/>
    <mergeCell ref="ED40:ED41"/>
    <mergeCell ref="EF40:EF41"/>
    <mergeCell ref="EG40:EG41"/>
    <mergeCell ref="DE40:DE41"/>
    <mergeCell ref="DG40:DG41"/>
    <mergeCell ref="DI40:DI41"/>
    <mergeCell ref="DK40:DK41"/>
    <mergeCell ref="DM40:DM41"/>
    <mergeCell ref="DO40:DO41"/>
    <mergeCell ref="CY40:CY41"/>
    <mergeCell ref="CZ40:CZ41"/>
    <mergeCell ref="DA40:DA41"/>
    <mergeCell ref="DB40:DB41"/>
    <mergeCell ref="DC40:DC41"/>
    <mergeCell ref="DD40:DD41"/>
    <mergeCell ref="CS40:CS41"/>
    <mergeCell ref="CT40:CT41"/>
    <mergeCell ref="CU40:CU41"/>
    <mergeCell ref="CV40:CV41"/>
    <mergeCell ref="CW40:CW41"/>
    <mergeCell ref="CX40:CX41"/>
    <mergeCell ref="CM40:CM41"/>
    <mergeCell ref="CN40:CN41"/>
    <mergeCell ref="CO40:CO41"/>
    <mergeCell ref="CP40:CP41"/>
    <mergeCell ref="CQ40:CQ41"/>
    <mergeCell ref="CR40:CR41"/>
    <mergeCell ref="CE40:CE41"/>
    <mergeCell ref="CF40:CF41"/>
    <mergeCell ref="CG40:CG41"/>
    <mergeCell ref="CH40:CH41"/>
    <mergeCell ref="CI40:CI41"/>
    <mergeCell ref="CL40:CL41"/>
    <mergeCell ref="AM40:AM41"/>
    <mergeCell ref="BZ40:BZ41"/>
    <mergeCell ref="CA40:CA41"/>
    <mergeCell ref="CB40:CB41"/>
    <mergeCell ref="CC40:CC41"/>
    <mergeCell ref="CD40:CD41"/>
    <mergeCell ref="AE40:AE41"/>
    <mergeCell ref="AF40:AF41"/>
    <mergeCell ref="AG40:AG41"/>
    <mergeCell ref="AH40:AH41"/>
    <mergeCell ref="AI40:AI41"/>
    <mergeCell ref="AJ40:AJ41"/>
    <mergeCell ref="Y40:Y41"/>
    <mergeCell ref="Z40:Z41"/>
    <mergeCell ref="AA40:AA41"/>
    <mergeCell ref="AB40:AB41"/>
    <mergeCell ref="AC40:AC41"/>
    <mergeCell ref="AD40:AD41"/>
    <mergeCell ref="FB38:FB39"/>
    <mergeCell ref="FC38:FC39"/>
    <mergeCell ref="C40:C41"/>
    <mergeCell ref="D40:D41"/>
    <mergeCell ref="S40:S41"/>
    <mergeCell ref="T40:T41"/>
    <mergeCell ref="U40:U41"/>
    <mergeCell ref="V40:V41"/>
    <mergeCell ref="W40:W41"/>
    <mergeCell ref="X40:X41"/>
    <mergeCell ref="EV38:EV39"/>
    <mergeCell ref="EW38:EW39"/>
    <mergeCell ref="EX38:EX39"/>
    <mergeCell ref="EY38:EY39"/>
    <mergeCell ref="EZ38:EZ39"/>
    <mergeCell ref="FA38:FA39"/>
    <mergeCell ref="EP38:EP39"/>
    <mergeCell ref="EQ38:EQ39"/>
    <mergeCell ref="ER38:ER39"/>
    <mergeCell ref="ES38:ES39"/>
    <mergeCell ref="ET38:ET39"/>
    <mergeCell ref="EU38:EU39"/>
    <mergeCell ref="EJ38:EJ39"/>
    <mergeCell ref="EK38:EK39"/>
    <mergeCell ref="EL38:EL39"/>
    <mergeCell ref="EM38:EM39"/>
    <mergeCell ref="EN38:EN39"/>
    <mergeCell ref="EO38:EO39"/>
    <mergeCell ref="EC38:EC39"/>
    <mergeCell ref="ED38:ED39"/>
    <mergeCell ref="EF38:EF39"/>
    <mergeCell ref="EG38:EG39"/>
    <mergeCell ref="EH38:EH39"/>
    <mergeCell ref="EI38:EI39"/>
    <mergeCell ref="DE38:DE39"/>
    <mergeCell ref="DG38:DG39"/>
    <mergeCell ref="DI38:DI39"/>
    <mergeCell ref="DK38:DK39"/>
    <mergeCell ref="DM38:DM39"/>
    <mergeCell ref="DO38:DO39"/>
    <mergeCell ref="CY38:CY39"/>
    <mergeCell ref="CZ38:CZ39"/>
    <mergeCell ref="DA38:DA39"/>
    <mergeCell ref="DB38:DB39"/>
    <mergeCell ref="DC38:DC39"/>
    <mergeCell ref="DD38:DD39"/>
    <mergeCell ref="CS38:CS39"/>
    <mergeCell ref="CT38:CT39"/>
    <mergeCell ref="CU38:CU39"/>
    <mergeCell ref="CV38:CV39"/>
    <mergeCell ref="CW38:CW39"/>
    <mergeCell ref="CX38:CX39"/>
    <mergeCell ref="CM38:CM39"/>
    <mergeCell ref="CN38:CN39"/>
    <mergeCell ref="CO38:CO39"/>
    <mergeCell ref="CP38:CP39"/>
    <mergeCell ref="CQ38:CQ39"/>
    <mergeCell ref="CR38:CR39"/>
    <mergeCell ref="CE38:CE39"/>
    <mergeCell ref="CF38:CF39"/>
    <mergeCell ref="CG38:CG39"/>
    <mergeCell ref="CH38:CH39"/>
    <mergeCell ref="CI38:CI39"/>
    <mergeCell ref="CL38:CL39"/>
    <mergeCell ref="AM38:AM39"/>
    <mergeCell ref="BZ38:BZ39"/>
    <mergeCell ref="CA38:CA39"/>
    <mergeCell ref="CB38:CB39"/>
    <mergeCell ref="CC38:CC39"/>
    <mergeCell ref="CD38:CD39"/>
    <mergeCell ref="AE38:AE39"/>
    <mergeCell ref="AF38:AF39"/>
    <mergeCell ref="AG38:AG39"/>
    <mergeCell ref="AH38:AH39"/>
    <mergeCell ref="AI38:AI39"/>
    <mergeCell ref="AJ38:AJ39"/>
    <mergeCell ref="Y38:Y39"/>
    <mergeCell ref="Z38:Z39"/>
    <mergeCell ref="AA38:AA39"/>
    <mergeCell ref="AB38:AB39"/>
    <mergeCell ref="AC38:AC39"/>
    <mergeCell ref="AD38:AD39"/>
    <mergeCell ref="FB36:FB37"/>
    <mergeCell ref="FC36:FC37"/>
    <mergeCell ref="C38:C39"/>
    <mergeCell ref="D38:D39"/>
    <mergeCell ref="S38:S39"/>
    <mergeCell ref="T38:T39"/>
    <mergeCell ref="U38:U39"/>
    <mergeCell ref="V38:V39"/>
    <mergeCell ref="W38:W39"/>
    <mergeCell ref="X38:X39"/>
    <mergeCell ref="EV36:EV37"/>
    <mergeCell ref="EW36:EW37"/>
    <mergeCell ref="EX36:EX37"/>
    <mergeCell ref="EY36:EY37"/>
    <mergeCell ref="EZ36:EZ37"/>
    <mergeCell ref="FA36:FA37"/>
    <mergeCell ref="EP36:EP37"/>
    <mergeCell ref="EQ36:EQ37"/>
    <mergeCell ref="ER36:ER37"/>
    <mergeCell ref="ES36:ES37"/>
    <mergeCell ref="ET36:ET37"/>
    <mergeCell ref="EU36:EU37"/>
    <mergeCell ref="EJ36:EJ37"/>
    <mergeCell ref="EK36:EK37"/>
    <mergeCell ref="EL36:EL37"/>
    <mergeCell ref="EM36:EM37"/>
    <mergeCell ref="EN36:EN37"/>
    <mergeCell ref="EO36:EO37"/>
    <mergeCell ref="EC36:EC37"/>
    <mergeCell ref="ED36:ED37"/>
    <mergeCell ref="EF36:EF37"/>
    <mergeCell ref="EG36:EG37"/>
    <mergeCell ref="EI36:EI37"/>
    <mergeCell ref="DE36:DE37"/>
    <mergeCell ref="DG36:DG37"/>
    <mergeCell ref="DI36:DI37"/>
    <mergeCell ref="DK36:DK37"/>
    <mergeCell ref="DM36:DM37"/>
    <mergeCell ref="DO36:DO37"/>
    <mergeCell ref="CY36:CY37"/>
    <mergeCell ref="CZ36:CZ37"/>
    <mergeCell ref="DA36:DA37"/>
    <mergeCell ref="DB36:DB37"/>
    <mergeCell ref="DC36:DC37"/>
    <mergeCell ref="DD36:DD37"/>
    <mergeCell ref="CS36:CS37"/>
    <mergeCell ref="CT36:CT37"/>
    <mergeCell ref="CU36:CU37"/>
    <mergeCell ref="CV36:CV37"/>
    <mergeCell ref="CW36:CW37"/>
    <mergeCell ref="CX36:CX37"/>
    <mergeCell ref="CM36:CM37"/>
    <mergeCell ref="CN36:CN37"/>
    <mergeCell ref="CO36:CO37"/>
    <mergeCell ref="CP36:CP37"/>
    <mergeCell ref="CQ36:CQ37"/>
    <mergeCell ref="CR36:CR37"/>
    <mergeCell ref="CE36:CE37"/>
    <mergeCell ref="CF36:CF37"/>
    <mergeCell ref="CG36:CG37"/>
    <mergeCell ref="CH36:CH37"/>
    <mergeCell ref="CI36:CI37"/>
    <mergeCell ref="CL36:CL37"/>
    <mergeCell ref="AM36:AM37"/>
    <mergeCell ref="BZ36:BZ37"/>
    <mergeCell ref="CA36:CA37"/>
    <mergeCell ref="CB36:CB37"/>
    <mergeCell ref="CC36:CC37"/>
    <mergeCell ref="CD36:CD37"/>
    <mergeCell ref="AE36:AE37"/>
    <mergeCell ref="AF36:AF37"/>
    <mergeCell ref="AG36:AG37"/>
    <mergeCell ref="AH36:AH37"/>
    <mergeCell ref="AI36:AI37"/>
    <mergeCell ref="AJ36:AJ37"/>
    <mergeCell ref="Y36:Y37"/>
    <mergeCell ref="Z36:Z37"/>
    <mergeCell ref="AA36:AA37"/>
    <mergeCell ref="AB36:AB37"/>
    <mergeCell ref="AC36:AC37"/>
    <mergeCell ref="AD36:AD37"/>
    <mergeCell ref="FB34:FB35"/>
    <mergeCell ref="FC34:FC35"/>
    <mergeCell ref="C36:C37"/>
    <mergeCell ref="D36:D37"/>
    <mergeCell ref="S36:S37"/>
    <mergeCell ref="T36:T37"/>
    <mergeCell ref="U36:U37"/>
    <mergeCell ref="V36:V37"/>
    <mergeCell ref="W36:W37"/>
    <mergeCell ref="X36:X37"/>
    <mergeCell ref="EV34:EV35"/>
    <mergeCell ref="EW34:EW35"/>
    <mergeCell ref="EX34:EX35"/>
    <mergeCell ref="EY34:EY35"/>
    <mergeCell ref="EZ34:EZ35"/>
    <mergeCell ref="FA34:FA35"/>
    <mergeCell ref="EP34:EP35"/>
    <mergeCell ref="EQ34:EQ35"/>
    <mergeCell ref="ER34:ER35"/>
    <mergeCell ref="ES34:ES35"/>
    <mergeCell ref="DB34:DB35"/>
    <mergeCell ref="CQ34:CQ35"/>
    <mergeCell ref="CR34:CR35"/>
    <mergeCell ref="CS34:CS35"/>
    <mergeCell ref="CT34:CT35"/>
    <mergeCell ref="CU34:CU35"/>
    <mergeCell ref="CV34:CV35"/>
    <mergeCell ref="ET34:ET35"/>
    <mergeCell ref="EU34:EU35"/>
    <mergeCell ref="EJ34:EJ35"/>
    <mergeCell ref="EK34:EK35"/>
    <mergeCell ref="EL34:EL35"/>
    <mergeCell ref="EM34:EM35"/>
    <mergeCell ref="EN34:EN35"/>
    <mergeCell ref="EO34:EO35"/>
    <mergeCell ref="EC34:EC35"/>
    <mergeCell ref="ED34:ED35"/>
    <mergeCell ref="EF34:EF35"/>
    <mergeCell ref="EG34:EG35"/>
    <mergeCell ref="EH34:EH35"/>
    <mergeCell ref="EI34:EI35"/>
    <mergeCell ref="DM34:DM35"/>
    <mergeCell ref="DO34:DO35"/>
    <mergeCell ref="DS34:DS41"/>
    <mergeCell ref="DT34:DT35"/>
    <mergeCell ref="DX34:DX41"/>
    <mergeCell ref="DY34:DY35"/>
    <mergeCell ref="DT36:DT37"/>
    <mergeCell ref="DY36:DY37"/>
    <mergeCell ref="DT38:DT39"/>
    <mergeCell ref="DY38:DY39"/>
    <mergeCell ref="EH36:EH37"/>
    <mergeCell ref="W34:W35"/>
    <mergeCell ref="X34:X35"/>
    <mergeCell ref="Y34:Y35"/>
    <mergeCell ref="Z34:Z35"/>
    <mergeCell ref="AA34:AA35"/>
    <mergeCell ref="AB34:AB35"/>
    <mergeCell ref="C34:C35"/>
    <mergeCell ref="D34:D35"/>
    <mergeCell ref="S34:S35"/>
    <mergeCell ref="T34:T35"/>
    <mergeCell ref="U34:U35"/>
    <mergeCell ref="V34:V35"/>
    <mergeCell ref="CI34:CI35"/>
    <mergeCell ref="CL34:CL35"/>
    <mergeCell ref="CM34:CM35"/>
    <mergeCell ref="CN34:CN35"/>
    <mergeCell ref="CO34:CO35"/>
    <mergeCell ref="CC34:CC35"/>
    <mergeCell ref="CD34:CD35"/>
    <mergeCell ref="CE34:CE35"/>
    <mergeCell ref="CF34:CF35"/>
    <mergeCell ref="CG34:CG35"/>
    <mergeCell ref="CH34:CH35"/>
    <mergeCell ref="AI34:AI35"/>
    <mergeCell ref="AJ34:AJ35"/>
    <mergeCell ref="AM34:AM35"/>
    <mergeCell ref="BZ34:BZ35"/>
    <mergeCell ref="CA34:CA35"/>
    <mergeCell ref="CB34:CB35"/>
    <mergeCell ref="FB32:FB33"/>
    <mergeCell ref="FC32:FC33"/>
    <mergeCell ref="ER32:ER33"/>
    <mergeCell ref="ES32:ES33"/>
    <mergeCell ref="ET32:ET33"/>
    <mergeCell ref="EU32:EU33"/>
    <mergeCell ref="EV32:EV33"/>
    <mergeCell ref="EW32:EW33"/>
    <mergeCell ref="EL32:EL33"/>
    <mergeCell ref="EM32:EM33"/>
    <mergeCell ref="EN32:EN33"/>
    <mergeCell ref="EO32:EO33"/>
    <mergeCell ref="EP32:EP33"/>
    <mergeCell ref="EQ32:EQ33"/>
    <mergeCell ref="AC34:AC35"/>
    <mergeCell ref="AD34:AD35"/>
    <mergeCell ref="AE34:AE35"/>
    <mergeCell ref="AF34:AF35"/>
    <mergeCell ref="AG34:AG35"/>
    <mergeCell ref="AH34:AH35"/>
    <mergeCell ref="CP34:CP35"/>
    <mergeCell ref="DC34:DC35"/>
    <mergeCell ref="DD34:DD35"/>
    <mergeCell ref="DE34:DE35"/>
    <mergeCell ref="DG34:DG35"/>
    <mergeCell ref="DI34:DI35"/>
    <mergeCell ref="DK34:DK35"/>
    <mergeCell ref="CW34:CW35"/>
    <mergeCell ref="CX34:CX35"/>
    <mergeCell ref="CY34:CY35"/>
    <mergeCell ref="CZ34:CZ35"/>
    <mergeCell ref="DA34:DA35"/>
    <mergeCell ref="EK32:EK33"/>
    <mergeCell ref="DM32:DM33"/>
    <mergeCell ref="DO32:DO33"/>
    <mergeCell ref="DT32:DT33"/>
    <mergeCell ref="DY32:DY33"/>
    <mergeCell ref="EC32:EC33"/>
    <mergeCell ref="ED32:ED33"/>
    <mergeCell ref="DC32:DC33"/>
    <mergeCell ref="DD32:DD33"/>
    <mergeCell ref="DE32:DE33"/>
    <mergeCell ref="DG32:DG33"/>
    <mergeCell ref="DI32:DI33"/>
    <mergeCell ref="DK32:DK33"/>
    <mergeCell ref="EX32:EX33"/>
    <mergeCell ref="EY32:EY33"/>
    <mergeCell ref="EZ32:EZ33"/>
    <mergeCell ref="FA32:FA33"/>
    <mergeCell ref="CQ32:CQ33"/>
    <mergeCell ref="CR32:CR33"/>
    <mergeCell ref="CS32:CS33"/>
    <mergeCell ref="CT32:CT33"/>
    <mergeCell ref="CU32:CU33"/>
    <mergeCell ref="CV32:CV33"/>
    <mergeCell ref="CI32:CI33"/>
    <mergeCell ref="CL32:CL33"/>
    <mergeCell ref="CM32:CM33"/>
    <mergeCell ref="CN32:CN33"/>
    <mergeCell ref="CO32:CO33"/>
    <mergeCell ref="CP32:CP33"/>
    <mergeCell ref="EF32:EF33"/>
    <mergeCell ref="EG32:EG33"/>
    <mergeCell ref="EH32:EH33"/>
    <mergeCell ref="EI32:EI33"/>
    <mergeCell ref="EJ32:EJ33"/>
    <mergeCell ref="FC30:FC31"/>
    <mergeCell ref="C32:C33"/>
    <mergeCell ref="D32:D33"/>
    <mergeCell ref="S32:S33"/>
    <mergeCell ref="T32:T33"/>
    <mergeCell ref="U32:U33"/>
    <mergeCell ref="V32:V33"/>
    <mergeCell ref="ET30:ET31"/>
    <mergeCell ref="EU30:EU31"/>
    <mergeCell ref="EV30:EV31"/>
    <mergeCell ref="EW30:EW31"/>
    <mergeCell ref="EX30:EX31"/>
    <mergeCell ref="EY30:EY31"/>
    <mergeCell ref="EN30:EN31"/>
    <mergeCell ref="EO30:EO31"/>
    <mergeCell ref="EP30:EP31"/>
    <mergeCell ref="EQ30:EQ31"/>
    <mergeCell ref="ER30:ER31"/>
    <mergeCell ref="ES30:ES31"/>
    <mergeCell ref="EH30:EH31"/>
    <mergeCell ref="EI30:EI31"/>
    <mergeCell ref="EJ30:EJ31"/>
    <mergeCell ref="EK30:EK31"/>
    <mergeCell ref="CC32:CC33"/>
    <mergeCell ref="CD32:CD33"/>
    <mergeCell ref="CE32:CE33"/>
    <mergeCell ref="CF32:CF33"/>
    <mergeCell ref="CG32:CG33"/>
    <mergeCell ref="CH32:CH33"/>
    <mergeCell ref="AI32:AI33"/>
    <mergeCell ref="AJ32:AJ33"/>
    <mergeCell ref="AM32:AM33"/>
    <mergeCell ref="DM30:DM31"/>
    <mergeCell ref="DO30:DO31"/>
    <mergeCell ref="CY30:CY31"/>
    <mergeCell ref="CZ30:CZ31"/>
    <mergeCell ref="DA30:DA31"/>
    <mergeCell ref="DB30:DB31"/>
    <mergeCell ref="DC30:DC31"/>
    <mergeCell ref="DD30:DD31"/>
    <mergeCell ref="W32:W33"/>
    <mergeCell ref="X32:X33"/>
    <mergeCell ref="Y32:Y33"/>
    <mergeCell ref="Z32:Z33"/>
    <mergeCell ref="AA32:AA33"/>
    <mergeCell ref="AB32:AB33"/>
    <mergeCell ref="EZ30:EZ31"/>
    <mergeCell ref="FA30:FA31"/>
    <mergeCell ref="FB30:FB31"/>
    <mergeCell ref="BZ32:BZ33"/>
    <mergeCell ref="CA32:CA33"/>
    <mergeCell ref="CB32:CB33"/>
    <mergeCell ref="AC32:AC33"/>
    <mergeCell ref="AD32:AD33"/>
    <mergeCell ref="AE32:AE33"/>
    <mergeCell ref="AF32:AF33"/>
    <mergeCell ref="AG32:AG33"/>
    <mergeCell ref="AH32:AH33"/>
    <mergeCell ref="CW32:CW33"/>
    <mergeCell ref="CX32:CX33"/>
    <mergeCell ref="CY32:CY33"/>
    <mergeCell ref="CZ32:CZ33"/>
    <mergeCell ref="DA32:DA33"/>
    <mergeCell ref="DB32:DB33"/>
    <mergeCell ref="Y30:Y31"/>
    <mergeCell ref="Z30:Z31"/>
    <mergeCell ref="AA30:AA31"/>
    <mergeCell ref="AB30:AB31"/>
    <mergeCell ref="AC30:AC31"/>
    <mergeCell ref="AD30:AD31"/>
    <mergeCell ref="CS30:CS31"/>
    <mergeCell ref="CT30:CT31"/>
    <mergeCell ref="CU30:CU31"/>
    <mergeCell ref="CV30:CV31"/>
    <mergeCell ref="CW30:CW31"/>
    <mergeCell ref="CX30:CX31"/>
    <mergeCell ref="CM30:CM31"/>
    <mergeCell ref="CN30:CN31"/>
    <mergeCell ref="CO30:CO31"/>
    <mergeCell ref="CP30:CP31"/>
    <mergeCell ref="CQ30:CQ31"/>
    <mergeCell ref="CR30:CR31"/>
    <mergeCell ref="CE30:CE31"/>
    <mergeCell ref="CF30:CF31"/>
    <mergeCell ref="CG30:CG31"/>
    <mergeCell ref="CH30:CH31"/>
    <mergeCell ref="CI30:CI31"/>
    <mergeCell ref="CL30:CL31"/>
    <mergeCell ref="EL28:EL29"/>
    <mergeCell ref="EM28:EM29"/>
    <mergeCell ref="EN28:EN29"/>
    <mergeCell ref="EO28:EO29"/>
    <mergeCell ref="EC28:EC29"/>
    <mergeCell ref="ED28:ED29"/>
    <mergeCell ref="EF28:EF29"/>
    <mergeCell ref="EG28:EG29"/>
    <mergeCell ref="AM30:AM31"/>
    <mergeCell ref="BZ30:BZ31"/>
    <mergeCell ref="CA30:CA31"/>
    <mergeCell ref="CB30:CB31"/>
    <mergeCell ref="CC30:CC31"/>
    <mergeCell ref="CD30:CD31"/>
    <mergeCell ref="AE30:AE31"/>
    <mergeCell ref="AF30:AF31"/>
    <mergeCell ref="AG30:AG31"/>
    <mergeCell ref="AH30:AH31"/>
    <mergeCell ref="AI30:AI31"/>
    <mergeCell ref="AJ30:AJ31"/>
    <mergeCell ref="EL30:EL31"/>
    <mergeCell ref="EM30:EM31"/>
    <mergeCell ref="DT30:DT31"/>
    <mergeCell ref="DY30:DY31"/>
    <mergeCell ref="EC30:EC31"/>
    <mergeCell ref="ED30:ED31"/>
    <mergeCell ref="EF30:EF31"/>
    <mergeCell ref="EG30:EG31"/>
    <mergeCell ref="DE30:DE31"/>
    <mergeCell ref="DG30:DG31"/>
    <mergeCell ref="DI30:DI31"/>
    <mergeCell ref="DK30:DK31"/>
    <mergeCell ref="DA28:DA29"/>
    <mergeCell ref="DB28:DB29"/>
    <mergeCell ref="CQ28:CQ29"/>
    <mergeCell ref="CR28:CR29"/>
    <mergeCell ref="CS28:CS29"/>
    <mergeCell ref="CT28:CT29"/>
    <mergeCell ref="CU28:CU29"/>
    <mergeCell ref="CV28:CV29"/>
    <mergeCell ref="FB28:FB29"/>
    <mergeCell ref="FC28:FC29"/>
    <mergeCell ref="C30:C31"/>
    <mergeCell ref="D30:D31"/>
    <mergeCell ref="S30:S31"/>
    <mergeCell ref="T30:T31"/>
    <mergeCell ref="U30:U31"/>
    <mergeCell ref="V30:V31"/>
    <mergeCell ref="W30:W31"/>
    <mergeCell ref="X30:X31"/>
    <mergeCell ref="EV28:EV29"/>
    <mergeCell ref="EW28:EW29"/>
    <mergeCell ref="EX28:EX29"/>
    <mergeCell ref="EY28:EY29"/>
    <mergeCell ref="EZ28:EZ29"/>
    <mergeCell ref="FA28:FA29"/>
    <mergeCell ref="EP28:EP29"/>
    <mergeCell ref="EQ28:EQ29"/>
    <mergeCell ref="ER28:ER29"/>
    <mergeCell ref="ES28:ES29"/>
    <mergeCell ref="ET28:ET29"/>
    <mergeCell ref="EU28:EU29"/>
    <mergeCell ref="EJ28:EJ29"/>
    <mergeCell ref="EK28:EK29"/>
    <mergeCell ref="W28:W29"/>
    <mergeCell ref="X28:X29"/>
    <mergeCell ref="Y28:Y29"/>
    <mergeCell ref="Z28:Z29"/>
    <mergeCell ref="AA28:AA29"/>
    <mergeCell ref="AB28:AB29"/>
    <mergeCell ref="C28:C29"/>
    <mergeCell ref="D28:D29"/>
    <mergeCell ref="S28:S29"/>
    <mergeCell ref="T28:T29"/>
    <mergeCell ref="U28:U29"/>
    <mergeCell ref="V28:V29"/>
    <mergeCell ref="CI28:CI29"/>
    <mergeCell ref="CL28:CL29"/>
    <mergeCell ref="CM28:CM29"/>
    <mergeCell ref="CN28:CN29"/>
    <mergeCell ref="CO28:CO29"/>
    <mergeCell ref="CC28:CC29"/>
    <mergeCell ref="CD28:CD29"/>
    <mergeCell ref="CE28:CE29"/>
    <mergeCell ref="CF28:CF29"/>
    <mergeCell ref="CG28:CG29"/>
    <mergeCell ref="CH28:CH29"/>
    <mergeCell ref="AI28:AI29"/>
    <mergeCell ref="AJ28:AJ29"/>
    <mergeCell ref="AM28:AM29"/>
    <mergeCell ref="BZ28:BZ29"/>
    <mergeCell ref="CA28:CA29"/>
    <mergeCell ref="CB28:CB29"/>
    <mergeCell ref="FC26:FC27"/>
    <mergeCell ref="ER26:ER27"/>
    <mergeCell ref="ES26:ES27"/>
    <mergeCell ref="ET26:ET27"/>
    <mergeCell ref="EU26:EU27"/>
    <mergeCell ref="EV26:EV27"/>
    <mergeCell ref="EW26:EW27"/>
    <mergeCell ref="EL26:EL27"/>
    <mergeCell ref="EM26:EM27"/>
    <mergeCell ref="EN26:EN27"/>
    <mergeCell ref="EO26:EO27"/>
    <mergeCell ref="EP26:EP27"/>
    <mergeCell ref="EQ26:EQ27"/>
    <mergeCell ref="AC28:AC29"/>
    <mergeCell ref="AD28:AD29"/>
    <mergeCell ref="AE28:AE29"/>
    <mergeCell ref="AF28:AF29"/>
    <mergeCell ref="AG28:AG29"/>
    <mergeCell ref="AH28:AH29"/>
    <mergeCell ref="CP28:CP29"/>
    <mergeCell ref="EH28:EH29"/>
    <mergeCell ref="EI28:EI29"/>
    <mergeCell ref="DC28:DC29"/>
    <mergeCell ref="DD28:DD29"/>
    <mergeCell ref="DE28:DE29"/>
    <mergeCell ref="DG28:DG29"/>
    <mergeCell ref="DI28:DI29"/>
    <mergeCell ref="DK28:DK29"/>
    <mergeCell ref="CW28:CW29"/>
    <mergeCell ref="CX28:CX29"/>
    <mergeCell ref="CY28:CY29"/>
    <mergeCell ref="CZ28:CZ29"/>
    <mergeCell ref="DG26:DG27"/>
    <mergeCell ref="DI26:DI27"/>
    <mergeCell ref="DK26:DK27"/>
    <mergeCell ref="DM26:DM27"/>
    <mergeCell ref="DO26:DO27"/>
    <mergeCell ref="ED26:ED27"/>
    <mergeCell ref="CZ26:CZ27"/>
    <mergeCell ref="DA26:DA27"/>
    <mergeCell ref="DB26:DB27"/>
    <mergeCell ref="DC26:DC27"/>
    <mergeCell ref="DD26:DD27"/>
    <mergeCell ref="DE26:DE27"/>
    <mergeCell ref="EX26:EX27"/>
    <mergeCell ref="EY26:EY27"/>
    <mergeCell ref="EZ26:EZ27"/>
    <mergeCell ref="FA26:FA27"/>
    <mergeCell ref="FB26:FB27"/>
    <mergeCell ref="CT26:CT27"/>
    <mergeCell ref="CU26:CU27"/>
    <mergeCell ref="CV26:CV27"/>
    <mergeCell ref="CW26:CW27"/>
    <mergeCell ref="CX26:CX27"/>
    <mergeCell ref="CY26:CY27"/>
    <mergeCell ref="CN26:CN27"/>
    <mergeCell ref="CO26:CO27"/>
    <mergeCell ref="CP26:CP27"/>
    <mergeCell ref="CQ26:CQ27"/>
    <mergeCell ref="CR26:CR27"/>
    <mergeCell ref="CS26:CS27"/>
    <mergeCell ref="CF26:CF27"/>
    <mergeCell ref="CG26:CG27"/>
    <mergeCell ref="CH26:CH27"/>
    <mergeCell ref="CI26:CI27"/>
    <mergeCell ref="CL26:CL27"/>
    <mergeCell ref="CM26:CM27"/>
    <mergeCell ref="BZ26:BZ27"/>
    <mergeCell ref="CA26:CA27"/>
    <mergeCell ref="CB26:CB27"/>
    <mergeCell ref="CC26:CC27"/>
    <mergeCell ref="CD26:CD27"/>
    <mergeCell ref="CE26:CE27"/>
    <mergeCell ref="AF26:AF27"/>
    <mergeCell ref="AG26:AG27"/>
    <mergeCell ref="AH26:AH27"/>
    <mergeCell ref="AI26:AI27"/>
    <mergeCell ref="AJ26:AJ27"/>
    <mergeCell ref="AM26:AM27"/>
    <mergeCell ref="Z26:Z27"/>
    <mergeCell ref="AA26:AA27"/>
    <mergeCell ref="AB26:AB27"/>
    <mergeCell ref="AC26:AC27"/>
    <mergeCell ref="AD26:AD27"/>
    <mergeCell ref="AE26:AE27"/>
    <mergeCell ref="FC24:FC25"/>
    <mergeCell ref="C26:C27"/>
    <mergeCell ref="D26:D27"/>
    <mergeCell ref="S26:S27"/>
    <mergeCell ref="T26:T27"/>
    <mergeCell ref="U26:U27"/>
    <mergeCell ref="V26:V27"/>
    <mergeCell ref="W26:W27"/>
    <mergeCell ref="X26:X27"/>
    <mergeCell ref="Y26:Y27"/>
    <mergeCell ref="EW24:EW25"/>
    <mergeCell ref="EX24:EX25"/>
    <mergeCell ref="EY24:EY25"/>
    <mergeCell ref="EZ24:EZ25"/>
    <mergeCell ref="FA24:FA25"/>
    <mergeCell ref="FB24:FB25"/>
    <mergeCell ref="EQ24:EQ25"/>
    <mergeCell ref="ER24:ER25"/>
    <mergeCell ref="ES24:ES25"/>
    <mergeCell ref="ET24:ET25"/>
    <mergeCell ref="EU24:EU25"/>
    <mergeCell ref="EV24:EV25"/>
    <mergeCell ref="EK24:EK25"/>
    <mergeCell ref="EL24:EL25"/>
    <mergeCell ref="EM24:EM25"/>
    <mergeCell ref="EN24:EN25"/>
    <mergeCell ref="EO24:EO25"/>
    <mergeCell ref="EP24:EP25"/>
    <mergeCell ref="ED24:ED25"/>
    <mergeCell ref="EF24:EF25"/>
    <mergeCell ref="EG24:EG25"/>
    <mergeCell ref="EH24:EH25"/>
    <mergeCell ref="DE24:DE25"/>
    <mergeCell ref="DG24:DG25"/>
    <mergeCell ref="DI24:DI25"/>
    <mergeCell ref="DK24:DK25"/>
    <mergeCell ref="DM24:DM25"/>
    <mergeCell ref="DO24:DO25"/>
    <mergeCell ref="CY24:CY25"/>
    <mergeCell ref="CZ24:CZ25"/>
    <mergeCell ref="DA24:DA25"/>
    <mergeCell ref="DB24:DB25"/>
    <mergeCell ref="DC24:DC25"/>
    <mergeCell ref="DD24:DD25"/>
    <mergeCell ref="CS24:CS25"/>
    <mergeCell ref="CT24:CT25"/>
    <mergeCell ref="CU24:CU25"/>
    <mergeCell ref="CV24:CV25"/>
    <mergeCell ref="CW24:CW25"/>
    <mergeCell ref="CX24:CX25"/>
    <mergeCell ref="CM24:CM25"/>
    <mergeCell ref="CN24:CN25"/>
    <mergeCell ref="CO24:CO25"/>
    <mergeCell ref="CP24:CP25"/>
    <mergeCell ref="CQ24:CQ25"/>
    <mergeCell ref="CR24:CR25"/>
    <mergeCell ref="CE24:CE25"/>
    <mergeCell ref="CF24:CF25"/>
    <mergeCell ref="CG24:CG25"/>
    <mergeCell ref="CH24:CH25"/>
    <mergeCell ref="CI24:CI25"/>
    <mergeCell ref="CL24:CL25"/>
    <mergeCell ref="AM24:AM25"/>
    <mergeCell ref="BZ24:BZ25"/>
    <mergeCell ref="CA24:CA25"/>
    <mergeCell ref="CB24:CB25"/>
    <mergeCell ref="CC24:CC25"/>
    <mergeCell ref="CD24:CD25"/>
    <mergeCell ref="AE24:AE25"/>
    <mergeCell ref="AF24:AF25"/>
    <mergeCell ref="AG24:AG25"/>
    <mergeCell ref="AH24:AH25"/>
    <mergeCell ref="AI24:AI25"/>
    <mergeCell ref="AJ24:AJ25"/>
    <mergeCell ref="Y24:Y25"/>
    <mergeCell ref="Z24:Z25"/>
    <mergeCell ref="AA24:AA25"/>
    <mergeCell ref="AB24:AB25"/>
    <mergeCell ref="AC24:AC25"/>
    <mergeCell ref="AD24:AD25"/>
    <mergeCell ref="FB22:FB23"/>
    <mergeCell ref="FC22:FC23"/>
    <mergeCell ref="C24:C25"/>
    <mergeCell ref="D24:D25"/>
    <mergeCell ref="S24:S25"/>
    <mergeCell ref="T24:T25"/>
    <mergeCell ref="U24:U25"/>
    <mergeCell ref="V24:V25"/>
    <mergeCell ref="W24:W25"/>
    <mergeCell ref="X24:X25"/>
    <mergeCell ref="EV22:EV23"/>
    <mergeCell ref="EW22:EW23"/>
    <mergeCell ref="EX22:EX23"/>
    <mergeCell ref="EY22:EY23"/>
    <mergeCell ref="EZ22:EZ23"/>
    <mergeCell ref="FA22:FA23"/>
    <mergeCell ref="EP22:EP23"/>
    <mergeCell ref="EQ22:EQ23"/>
    <mergeCell ref="ER22:ER23"/>
    <mergeCell ref="ES22:ES23"/>
    <mergeCell ref="ET22:ET23"/>
    <mergeCell ref="EU22:EU23"/>
    <mergeCell ref="EJ22:EJ23"/>
    <mergeCell ref="EK22:EK23"/>
    <mergeCell ref="EL22:EL23"/>
    <mergeCell ref="EM22:EM23"/>
    <mergeCell ref="EN22:EN23"/>
    <mergeCell ref="EO22:EO23"/>
    <mergeCell ref="EC22:EC23"/>
    <mergeCell ref="ED22:ED23"/>
    <mergeCell ref="EF22:EF23"/>
    <mergeCell ref="EG22:EG23"/>
    <mergeCell ref="EH22:EH23"/>
    <mergeCell ref="EI22:EI23"/>
    <mergeCell ref="DM22:DM23"/>
    <mergeCell ref="DO22:DO23"/>
    <mergeCell ref="DS22:DS33"/>
    <mergeCell ref="DT22:DT23"/>
    <mergeCell ref="DX22:DX33"/>
    <mergeCell ref="DY22:DY23"/>
    <mergeCell ref="DM28:DM29"/>
    <mergeCell ref="DO28:DO29"/>
    <mergeCell ref="DT28:DT29"/>
    <mergeCell ref="DY28:DY29"/>
    <mergeCell ref="EI24:EI25"/>
    <mergeCell ref="EJ24:EJ25"/>
    <mergeCell ref="EF26:EF27"/>
    <mergeCell ref="EG26:EG27"/>
    <mergeCell ref="EH26:EH27"/>
    <mergeCell ref="EI26:EI27"/>
    <mergeCell ref="EJ26:EJ27"/>
    <mergeCell ref="EK26:EK27"/>
    <mergeCell ref="DC22:DC23"/>
    <mergeCell ref="DD22:DD23"/>
    <mergeCell ref="DE22:DE23"/>
    <mergeCell ref="DG22:DG23"/>
    <mergeCell ref="DI22:DI23"/>
    <mergeCell ref="DK22:DK23"/>
    <mergeCell ref="CW22:CW23"/>
    <mergeCell ref="CX22:CX23"/>
    <mergeCell ref="CY22:CY23"/>
    <mergeCell ref="CZ22:CZ23"/>
    <mergeCell ref="DA22:DA23"/>
    <mergeCell ref="DB22:DB23"/>
    <mergeCell ref="CQ22:CQ23"/>
    <mergeCell ref="CR22:CR23"/>
    <mergeCell ref="CS22:CS23"/>
    <mergeCell ref="CT22:CT23"/>
    <mergeCell ref="CU22:CU23"/>
    <mergeCell ref="CV22:CV23"/>
    <mergeCell ref="CI22:CI23"/>
    <mergeCell ref="CL22:CL23"/>
    <mergeCell ref="CM22:CM23"/>
    <mergeCell ref="CN22:CN23"/>
    <mergeCell ref="CO22:CO23"/>
    <mergeCell ref="CP22:CP23"/>
    <mergeCell ref="CC22:CC23"/>
    <mergeCell ref="CD22:CD23"/>
    <mergeCell ref="CE22:CE23"/>
    <mergeCell ref="CF22:CF23"/>
    <mergeCell ref="CG22:CG23"/>
    <mergeCell ref="CH22:CH23"/>
    <mergeCell ref="AI22:AI23"/>
    <mergeCell ref="AJ22:AJ23"/>
    <mergeCell ref="AM22:AM23"/>
    <mergeCell ref="BZ22:BZ23"/>
    <mergeCell ref="CA22:CA23"/>
    <mergeCell ref="CB22:CB23"/>
    <mergeCell ref="AC22:AC23"/>
    <mergeCell ref="AD22:AD23"/>
    <mergeCell ref="AE22:AE23"/>
    <mergeCell ref="AF22:AF23"/>
    <mergeCell ref="AG22:AG23"/>
    <mergeCell ref="AH22:AH23"/>
    <mergeCell ref="W22:W23"/>
    <mergeCell ref="X22:X23"/>
    <mergeCell ref="Y22:Y23"/>
    <mergeCell ref="Z22:Z23"/>
    <mergeCell ref="AA22:AA23"/>
    <mergeCell ref="AB22:AB23"/>
    <mergeCell ref="EZ20:EZ21"/>
    <mergeCell ref="FA20:FA21"/>
    <mergeCell ref="FB20:FB21"/>
    <mergeCell ref="FC20:FC21"/>
    <mergeCell ref="C22:C23"/>
    <mergeCell ref="D22:D23"/>
    <mergeCell ref="S22:S23"/>
    <mergeCell ref="T22:T23"/>
    <mergeCell ref="U22:U23"/>
    <mergeCell ref="V22:V23"/>
    <mergeCell ref="ET20:ET21"/>
    <mergeCell ref="EU20:EU21"/>
    <mergeCell ref="EV20:EV21"/>
    <mergeCell ref="EW20:EW21"/>
    <mergeCell ref="EX20:EX21"/>
    <mergeCell ref="EY20:EY21"/>
    <mergeCell ref="EN20:EN21"/>
    <mergeCell ref="EO20:EO21"/>
    <mergeCell ref="EP20:EP21"/>
    <mergeCell ref="EQ20:EQ21"/>
    <mergeCell ref="ER20:ER21"/>
    <mergeCell ref="ES20:ES21"/>
    <mergeCell ref="EH20:EH21"/>
    <mergeCell ref="EI20:EI21"/>
    <mergeCell ref="EJ20:EJ21"/>
    <mergeCell ref="EK20:EK21"/>
    <mergeCell ref="EL20:EL21"/>
    <mergeCell ref="EM20:EM21"/>
    <mergeCell ref="DK20:DK21"/>
    <mergeCell ref="DM20:DM21"/>
    <mergeCell ref="DO20:DO21"/>
    <mergeCell ref="ED20:ED21"/>
    <mergeCell ref="EF20:EF21"/>
    <mergeCell ref="EG20:EG21"/>
    <mergeCell ref="DB20:DB21"/>
    <mergeCell ref="DC20:DC21"/>
    <mergeCell ref="DD20:DD21"/>
    <mergeCell ref="DE20:DE21"/>
    <mergeCell ref="DG20:DG21"/>
    <mergeCell ref="DI20:DI21"/>
    <mergeCell ref="CV20:CV21"/>
    <mergeCell ref="CW20:CW21"/>
    <mergeCell ref="CX20:CX21"/>
    <mergeCell ref="CY20:CY21"/>
    <mergeCell ref="CZ20:CZ21"/>
    <mergeCell ref="DA20:DA21"/>
    <mergeCell ref="CP20:CP21"/>
    <mergeCell ref="CQ20:CQ21"/>
    <mergeCell ref="CR20:CR21"/>
    <mergeCell ref="CS20:CS21"/>
    <mergeCell ref="CT20:CT21"/>
    <mergeCell ref="CU20:CU21"/>
    <mergeCell ref="CH20:CH21"/>
    <mergeCell ref="CI20:CI21"/>
    <mergeCell ref="CL20:CL21"/>
    <mergeCell ref="CM20:CM21"/>
    <mergeCell ref="CN20:CN21"/>
    <mergeCell ref="CO20:CO21"/>
    <mergeCell ref="CB20:CB21"/>
    <mergeCell ref="CC20:CC21"/>
    <mergeCell ref="CD20:CD21"/>
    <mergeCell ref="CE20:CE21"/>
    <mergeCell ref="CF20:CF21"/>
    <mergeCell ref="CG20:CG21"/>
    <mergeCell ref="AH20:AH21"/>
    <mergeCell ref="AI20:AI21"/>
    <mergeCell ref="AJ20:AJ21"/>
    <mergeCell ref="AM20:AM21"/>
    <mergeCell ref="BZ20:BZ21"/>
    <mergeCell ref="CA20:CA21"/>
    <mergeCell ref="AB20:AB21"/>
    <mergeCell ref="AC20:AC21"/>
    <mergeCell ref="AD20:AD21"/>
    <mergeCell ref="AE20:AE21"/>
    <mergeCell ref="AF20:AF21"/>
    <mergeCell ref="AG20:AG21"/>
    <mergeCell ref="V20:V21"/>
    <mergeCell ref="W20:W21"/>
    <mergeCell ref="X20:X21"/>
    <mergeCell ref="Y20:Y21"/>
    <mergeCell ref="Z20:Z21"/>
    <mergeCell ref="AA20:AA21"/>
    <mergeCell ref="EY18:EY19"/>
    <mergeCell ref="EZ18:EZ19"/>
    <mergeCell ref="FA18:FA19"/>
    <mergeCell ref="FB18:FB19"/>
    <mergeCell ref="FC18:FC19"/>
    <mergeCell ref="C20:C21"/>
    <mergeCell ref="D20:D21"/>
    <mergeCell ref="S20:S21"/>
    <mergeCell ref="T20:T21"/>
    <mergeCell ref="U20:U21"/>
    <mergeCell ref="ES18:ES19"/>
    <mergeCell ref="ET18:ET19"/>
    <mergeCell ref="EU18:EU19"/>
    <mergeCell ref="EV18:EV19"/>
    <mergeCell ref="EW18:EW19"/>
    <mergeCell ref="EX18:EX19"/>
    <mergeCell ref="EM18:EM19"/>
    <mergeCell ref="EN18:EN19"/>
    <mergeCell ref="EO18:EO19"/>
    <mergeCell ref="EP18:EP19"/>
    <mergeCell ref="EQ18:EQ19"/>
    <mergeCell ref="ER18:ER19"/>
    <mergeCell ref="EG18:EG19"/>
    <mergeCell ref="EH18:EH19"/>
    <mergeCell ref="EI18:EI19"/>
    <mergeCell ref="EJ18:EJ19"/>
    <mergeCell ref="EK18:EK19"/>
    <mergeCell ref="EL18:EL19"/>
    <mergeCell ref="DO18:DO19"/>
    <mergeCell ref="DT18:DT19"/>
    <mergeCell ref="DY18:DY19"/>
    <mergeCell ref="EC18:EC19"/>
    <mergeCell ref="ED18:ED19"/>
    <mergeCell ref="EF18:EF19"/>
    <mergeCell ref="DD18:DD19"/>
    <mergeCell ref="DE18:DE19"/>
    <mergeCell ref="DG18:DG19"/>
    <mergeCell ref="DI18:DI19"/>
    <mergeCell ref="DK18:DK19"/>
    <mergeCell ref="DM18:DM19"/>
    <mergeCell ref="CX18:CX19"/>
    <mergeCell ref="CY18:CY19"/>
    <mergeCell ref="CZ18:CZ19"/>
    <mergeCell ref="DA18:DA19"/>
    <mergeCell ref="DB18:DB19"/>
    <mergeCell ref="DC18:DC19"/>
    <mergeCell ref="CR18:CR19"/>
    <mergeCell ref="CS18:CS19"/>
    <mergeCell ref="CT18:CT19"/>
    <mergeCell ref="CU18:CU19"/>
    <mergeCell ref="CV18:CV19"/>
    <mergeCell ref="CW18:CW19"/>
    <mergeCell ref="CL18:CL19"/>
    <mergeCell ref="CM18:CM19"/>
    <mergeCell ref="CN18:CN19"/>
    <mergeCell ref="CO18:CO19"/>
    <mergeCell ref="CP18:CP19"/>
    <mergeCell ref="CQ18:CQ19"/>
    <mergeCell ref="CD18:CD19"/>
    <mergeCell ref="CE18:CE19"/>
    <mergeCell ref="CF18:CF19"/>
    <mergeCell ref="CG18:CG19"/>
    <mergeCell ref="CH18:CH19"/>
    <mergeCell ref="CI18:CI19"/>
    <mergeCell ref="AJ18:AJ19"/>
    <mergeCell ref="AM18:AM19"/>
    <mergeCell ref="BZ18:BZ19"/>
    <mergeCell ref="CA18:CA19"/>
    <mergeCell ref="CB18:CB19"/>
    <mergeCell ref="CC18:CC19"/>
    <mergeCell ref="AD18:AD19"/>
    <mergeCell ref="AE18:AE19"/>
    <mergeCell ref="AF18:AF19"/>
    <mergeCell ref="AG18:AG19"/>
    <mergeCell ref="AH18:AH19"/>
    <mergeCell ref="AI18:AI19"/>
    <mergeCell ref="X18:X19"/>
    <mergeCell ref="Y18:Y19"/>
    <mergeCell ref="Z18:Z19"/>
    <mergeCell ref="AA18:AA19"/>
    <mergeCell ref="AB18:AB19"/>
    <mergeCell ref="AC18:AC19"/>
    <mergeCell ref="FA16:FA17"/>
    <mergeCell ref="FB16:FB17"/>
    <mergeCell ref="FC16:FC17"/>
    <mergeCell ref="C18:C19"/>
    <mergeCell ref="D18:D19"/>
    <mergeCell ref="S18:S19"/>
    <mergeCell ref="T18:T19"/>
    <mergeCell ref="U18:U19"/>
    <mergeCell ref="V18:V19"/>
    <mergeCell ref="W18:W19"/>
    <mergeCell ref="EU16:EU17"/>
    <mergeCell ref="EV16:EV17"/>
    <mergeCell ref="EW16:EW17"/>
    <mergeCell ref="EX16:EX17"/>
    <mergeCell ref="EY16:EY17"/>
    <mergeCell ref="EZ16:EZ17"/>
    <mergeCell ref="EO16:EO17"/>
    <mergeCell ref="EP16:EP17"/>
    <mergeCell ref="EQ16:EQ17"/>
    <mergeCell ref="ER16:ER17"/>
    <mergeCell ref="ES16:ES17"/>
    <mergeCell ref="ET16:ET17"/>
    <mergeCell ref="EI16:EI17"/>
    <mergeCell ref="EJ16:EJ17"/>
    <mergeCell ref="EK16:EK17"/>
    <mergeCell ref="EL16:EL17"/>
    <mergeCell ref="EM16:EM17"/>
    <mergeCell ref="EN16:EN17"/>
    <mergeCell ref="DM16:DM17"/>
    <mergeCell ref="DO16:DO17"/>
    <mergeCell ref="ED16:ED17"/>
    <mergeCell ref="EF16:EF17"/>
    <mergeCell ref="EG16:EG17"/>
    <mergeCell ref="EH16:EH17"/>
    <mergeCell ref="DC16:DC17"/>
    <mergeCell ref="DD16:DD17"/>
    <mergeCell ref="DE16:DE17"/>
    <mergeCell ref="DG16:DG17"/>
    <mergeCell ref="DI16:DI17"/>
    <mergeCell ref="DK16:DK17"/>
    <mergeCell ref="CW16:CW17"/>
    <mergeCell ref="CX16:CX17"/>
    <mergeCell ref="CY16:CY17"/>
    <mergeCell ref="CZ16:CZ17"/>
    <mergeCell ref="DA16:DA17"/>
    <mergeCell ref="DB16:DB17"/>
    <mergeCell ref="CQ16:CQ17"/>
    <mergeCell ref="CR16:CR17"/>
    <mergeCell ref="CS16:CS17"/>
    <mergeCell ref="CT16:CT17"/>
    <mergeCell ref="CU16:CU17"/>
    <mergeCell ref="CV16:CV17"/>
    <mergeCell ref="CI16:CI17"/>
    <mergeCell ref="CL16:CL17"/>
    <mergeCell ref="CM16:CM17"/>
    <mergeCell ref="CN16:CN17"/>
    <mergeCell ref="CO16:CO17"/>
    <mergeCell ref="CP16:CP17"/>
    <mergeCell ref="CC16:CC17"/>
    <mergeCell ref="CD16:CD17"/>
    <mergeCell ref="CE16:CE17"/>
    <mergeCell ref="CF16:CF17"/>
    <mergeCell ref="CG16:CG17"/>
    <mergeCell ref="CH16:CH17"/>
    <mergeCell ref="AI16:AI17"/>
    <mergeCell ref="AJ16:AJ17"/>
    <mergeCell ref="AM16:AM17"/>
    <mergeCell ref="BZ16:BZ17"/>
    <mergeCell ref="CA16:CA17"/>
    <mergeCell ref="CB16:CB17"/>
    <mergeCell ref="AC16:AC17"/>
    <mergeCell ref="AD16:AD17"/>
    <mergeCell ref="AE16:AE17"/>
    <mergeCell ref="AF16:AF17"/>
    <mergeCell ref="AG16:AG17"/>
    <mergeCell ref="AH16:AH17"/>
    <mergeCell ref="W16:W17"/>
    <mergeCell ref="X16:X17"/>
    <mergeCell ref="Y16:Y17"/>
    <mergeCell ref="Z16:Z17"/>
    <mergeCell ref="AA16:AA17"/>
    <mergeCell ref="AB16:AB17"/>
    <mergeCell ref="EZ14:EZ15"/>
    <mergeCell ref="FA14:FA15"/>
    <mergeCell ref="FB14:FB15"/>
    <mergeCell ref="FC14:FC15"/>
    <mergeCell ref="C16:C17"/>
    <mergeCell ref="D16:D17"/>
    <mergeCell ref="S16:S17"/>
    <mergeCell ref="T16:T17"/>
    <mergeCell ref="U16:U17"/>
    <mergeCell ref="V16:V17"/>
    <mergeCell ref="ET14:ET15"/>
    <mergeCell ref="EU14:EU15"/>
    <mergeCell ref="EV14:EV15"/>
    <mergeCell ref="EW14:EW15"/>
    <mergeCell ref="EX14:EX15"/>
    <mergeCell ref="EY14:EY15"/>
    <mergeCell ref="EN14:EN15"/>
    <mergeCell ref="EO14:EO15"/>
    <mergeCell ref="EP14:EP15"/>
    <mergeCell ref="EQ14:EQ15"/>
    <mergeCell ref="ER14:ER15"/>
    <mergeCell ref="ES14:ES15"/>
    <mergeCell ref="EH14:EH15"/>
    <mergeCell ref="EI14:EI15"/>
    <mergeCell ref="EJ14:EJ15"/>
    <mergeCell ref="EK14:EK15"/>
    <mergeCell ref="EL14:EL15"/>
    <mergeCell ref="EM14:EM15"/>
    <mergeCell ref="DT14:DT15"/>
    <mergeCell ref="DY14:DY15"/>
    <mergeCell ref="EC14:EC15"/>
    <mergeCell ref="ED14:ED15"/>
    <mergeCell ref="EF14:EF15"/>
    <mergeCell ref="EG14:EG15"/>
    <mergeCell ref="DE14:DE15"/>
    <mergeCell ref="DG14:DG15"/>
    <mergeCell ref="DI14:DI15"/>
    <mergeCell ref="DK14:DK15"/>
    <mergeCell ref="DM14:DM15"/>
    <mergeCell ref="DO14:DO15"/>
    <mergeCell ref="BZ14:BZ15"/>
    <mergeCell ref="CA14:CA15"/>
    <mergeCell ref="AB14:AB15"/>
    <mergeCell ref="AC14:AC15"/>
    <mergeCell ref="AD14:AD15"/>
    <mergeCell ref="AE14:AE15"/>
    <mergeCell ref="AF14:AF15"/>
    <mergeCell ref="AG14:AG15"/>
    <mergeCell ref="CY14:CY15"/>
    <mergeCell ref="CZ14:CZ15"/>
    <mergeCell ref="DA14:DA15"/>
    <mergeCell ref="DB14:DB15"/>
    <mergeCell ref="DC14:DC15"/>
    <mergeCell ref="DD14:DD15"/>
    <mergeCell ref="CS14:CS15"/>
    <mergeCell ref="CT14:CT15"/>
    <mergeCell ref="CU14:CU15"/>
    <mergeCell ref="CV14:CV15"/>
    <mergeCell ref="CW14:CW15"/>
    <mergeCell ref="CX14:CX15"/>
    <mergeCell ref="CM14:CM15"/>
    <mergeCell ref="CN14:CN15"/>
    <mergeCell ref="CO14:CO15"/>
    <mergeCell ref="CP14:CP15"/>
    <mergeCell ref="CQ14:CQ15"/>
    <mergeCell ref="CR14:CR15"/>
    <mergeCell ref="V14:V15"/>
    <mergeCell ref="W14:W15"/>
    <mergeCell ref="X14:X15"/>
    <mergeCell ref="Y14:Y15"/>
    <mergeCell ref="Z14:Z15"/>
    <mergeCell ref="AA14:AA15"/>
    <mergeCell ref="EY12:EY13"/>
    <mergeCell ref="EZ12:EZ13"/>
    <mergeCell ref="FA12:FA13"/>
    <mergeCell ref="FB12:FB13"/>
    <mergeCell ref="FC12:FC13"/>
    <mergeCell ref="C14:C15"/>
    <mergeCell ref="D14:D15"/>
    <mergeCell ref="S14:S15"/>
    <mergeCell ref="T14:T15"/>
    <mergeCell ref="U14:U15"/>
    <mergeCell ref="ES12:ES13"/>
    <mergeCell ref="ET12:ET13"/>
    <mergeCell ref="EU12:EU13"/>
    <mergeCell ref="EV12:EV13"/>
    <mergeCell ref="EW12:EW13"/>
    <mergeCell ref="EX12:EX13"/>
    <mergeCell ref="EM12:EM13"/>
    <mergeCell ref="EN12:EN13"/>
    <mergeCell ref="EO12:EO13"/>
    <mergeCell ref="EP12:EP13"/>
    <mergeCell ref="EQ12:EQ13"/>
    <mergeCell ref="ER12:ER13"/>
    <mergeCell ref="EG12:EG13"/>
    <mergeCell ref="EH12:EH13"/>
    <mergeCell ref="EI12:EI13"/>
    <mergeCell ref="EJ12:EJ13"/>
    <mergeCell ref="EK12:EK13"/>
    <mergeCell ref="EL12:EL13"/>
    <mergeCell ref="DI12:DI13"/>
    <mergeCell ref="DK12:DK13"/>
    <mergeCell ref="DM12:DM13"/>
    <mergeCell ref="DO12:DO13"/>
    <mergeCell ref="ED12:ED13"/>
    <mergeCell ref="EF12:EF13"/>
    <mergeCell ref="DA12:DA13"/>
    <mergeCell ref="DB12:DB13"/>
    <mergeCell ref="DC12:DC13"/>
    <mergeCell ref="DD12:DD13"/>
    <mergeCell ref="DE12:DE13"/>
    <mergeCell ref="DG12:DG13"/>
    <mergeCell ref="CU12:CU13"/>
    <mergeCell ref="CV12:CV13"/>
    <mergeCell ref="CW12:CW13"/>
    <mergeCell ref="CX12:CX13"/>
    <mergeCell ref="CY12:CY13"/>
    <mergeCell ref="CZ12:CZ13"/>
    <mergeCell ref="CO12:CO13"/>
    <mergeCell ref="CP12:CP13"/>
    <mergeCell ref="CQ12:CQ13"/>
    <mergeCell ref="CR12:CR13"/>
    <mergeCell ref="CS12:CS13"/>
    <mergeCell ref="CT12:CT13"/>
    <mergeCell ref="CF12:CF13"/>
    <mergeCell ref="CG12:CG13"/>
    <mergeCell ref="CH12:CH13"/>
    <mergeCell ref="CI12:CI13"/>
    <mergeCell ref="CL12:CL13"/>
    <mergeCell ref="CM12:CM13"/>
    <mergeCell ref="BZ12:BZ13"/>
    <mergeCell ref="CA12:CA13"/>
    <mergeCell ref="CB12:CB13"/>
    <mergeCell ref="CC12:CC13"/>
    <mergeCell ref="CD12:CD13"/>
    <mergeCell ref="CE12:CE13"/>
    <mergeCell ref="AF12:AF13"/>
    <mergeCell ref="AG12:AG13"/>
    <mergeCell ref="AH12:AH13"/>
    <mergeCell ref="AI12:AI13"/>
    <mergeCell ref="AJ12:AJ13"/>
    <mergeCell ref="AM12:AM13"/>
    <mergeCell ref="Z12:Z13"/>
    <mergeCell ref="AA12:AA13"/>
    <mergeCell ref="AB12:AB13"/>
    <mergeCell ref="AC12:AC13"/>
    <mergeCell ref="AD12:AD13"/>
    <mergeCell ref="AE12:AE13"/>
    <mergeCell ref="FC10:FC11"/>
    <mergeCell ref="C12:C13"/>
    <mergeCell ref="D12:D13"/>
    <mergeCell ref="S12:S13"/>
    <mergeCell ref="T12:T13"/>
    <mergeCell ref="U12:U13"/>
    <mergeCell ref="V12:V13"/>
    <mergeCell ref="W12:W13"/>
    <mergeCell ref="X12:X13"/>
    <mergeCell ref="Y12:Y13"/>
    <mergeCell ref="EW10:EW11"/>
    <mergeCell ref="EX10:EX11"/>
    <mergeCell ref="EY10:EY11"/>
    <mergeCell ref="EZ10:EZ11"/>
    <mergeCell ref="FA10:FA11"/>
    <mergeCell ref="FB10:FB11"/>
    <mergeCell ref="EQ10:EQ11"/>
    <mergeCell ref="ER10:ER11"/>
    <mergeCell ref="ES10:ES11"/>
    <mergeCell ref="ET10:ET11"/>
    <mergeCell ref="EU10:EU11"/>
    <mergeCell ref="EV10:EV11"/>
    <mergeCell ref="EK10:EK11"/>
    <mergeCell ref="EL10:EL11"/>
    <mergeCell ref="EM10:EM11"/>
    <mergeCell ref="EN10:EN11"/>
    <mergeCell ref="EO10:EO11"/>
    <mergeCell ref="EP10:EP11"/>
    <mergeCell ref="ED10:ED11"/>
    <mergeCell ref="EF10:EF11"/>
    <mergeCell ref="EG10:EG11"/>
    <mergeCell ref="EH10:EH11"/>
    <mergeCell ref="EI10:EI11"/>
    <mergeCell ref="EJ10:EJ11"/>
    <mergeCell ref="DI10:DI11"/>
    <mergeCell ref="DK10:DK11"/>
    <mergeCell ref="DM10:DM11"/>
    <mergeCell ref="DO10:DO11"/>
    <mergeCell ref="DT10:DT11"/>
    <mergeCell ref="DY10:DY11"/>
    <mergeCell ref="DA10:DA11"/>
    <mergeCell ref="DB10:DB11"/>
    <mergeCell ref="DC10:DC11"/>
    <mergeCell ref="DD10:DD11"/>
    <mergeCell ref="DE10:DE11"/>
    <mergeCell ref="DG10:DG11"/>
    <mergeCell ref="CU10:CU11"/>
    <mergeCell ref="CV10:CV11"/>
    <mergeCell ref="CW10:CW11"/>
    <mergeCell ref="CX10:CX11"/>
    <mergeCell ref="CY10:CY11"/>
    <mergeCell ref="CZ10:CZ11"/>
    <mergeCell ref="CO10:CO11"/>
    <mergeCell ref="CP10:CP11"/>
    <mergeCell ref="CQ10:CQ11"/>
    <mergeCell ref="CR10:CR11"/>
    <mergeCell ref="CS10:CS11"/>
    <mergeCell ref="CT10:CT11"/>
    <mergeCell ref="CH10:CH11"/>
    <mergeCell ref="CI10:CI11"/>
    <mergeCell ref="CJ10:CJ53"/>
    <mergeCell ref="CL10:CL11"/>
    <mergeCell ref="CM10:CM11"/>
    <mergeCell ref="CN10:CN11"/>
    <mergeCell ref="CN12:CN13"/>
    <mergeCell ref="CH14:CH15"/>
    <mergeCell ref="CI14:CI15"/>
    <mergeCell ref="CL14:CL15"/>
    <mergeCell ref="CB10:CB11"/>
    <mergeCell ref="CC10:CC11"/>
    <mergeCell ref="CD10:CD11"/>
    <mergeCell ref="CE10:CE11"/>
    <mergeCell ref="CF10:CF11"/>
    <mergeCell ref="CG10:CG11"/>
    <mergeCell ref="AH10:AH11"/>
    <mergeCell ref="AI10:AI11"/>
    <mergeCell ref="AJ10:AJ11"/>
    <mergeCell ref="AM10:AM11"/>
    <mergeCell ref="BZ10:BZ11"/>
    <mergeCell ref="CA10:CA11"/>
    <mergeCell ref="CB14:CB15"/>
    <mergeCell ref="CC14:CC15"/>
    <mergeCell ref="CD14:CD15"/>
    <mergeCell ref="CE14:CE15"/>
    <mergeCell ref="CF14:CF15"/>
    <mergeCell ref="CG14:CG15"/>
    <mergeCell ref="AH14:AH15"/>
    <mergeCell ref="AI14:AI15"/>
    <mergeCell ref="AJ14:AJ15"/>
    <mergeCell ref="AM14:AM15"/>
    <mergeCell ref="AB10:AB11"/>
    <mergeCell ref="AC10:AC11"/>
    <mergeCell ref="AD10:AD11"/>
    <mergeCell ref="AE10:AE11"/>
    <mergeCell ref="AF10:AF11"/>
    <mergeCell ref="AG10:AG11"/>
    <mergeCell ref="V10:V11"/>
    <mergeCell ref="W10:W11"/>
    <mergeCell ref="X10:X11"/>
    <mergeCell ref="Y10:Y11"/>
    <mergeCell ref="Z10:Z11"/>
    <mergeCell ref="AA10:AA11"/>
    <mergeCell ref="EZ8:EZ9"/>
    <mergeCell ref="FA8:FA9"/>
    <mergeCell ref="FB8:FB9"/>
    <mergeCell ref="FC8:FC9"/>
    <mergeCell ref="FF8:FF53"/>
    <mergeCell ref="CY8:CY9"/>
    <mergeCell ref="CZ8:CZ9"/>
    <mergeCell ref="DA8:DA9"/>
    <mergeCell ref="CP8:CP9"/>
    <mergeCell ref="CQ8:CQ9"/>
    <mergeCell ref="CR8:CR9"/>
    <mergeCell ref="CS8:CS9"/>
    <mergeCell ref="CT8:CT9"/>
    <mergeCell ref="CU8:CU9"/>
    <mergeCell ref="CH8:CH9"/>
    <mergeCell ref="CI8:CI9"/>
    <mergeCell ref="CL8:CL9"/>
    <mergeCell ref="CM8:CM9"/>
    <mergeCell ref="CN8:CN9"/>
    <mergeCell ref="CO8:CO9"/>
    <mergeCell ref="C10:C11"/>
    <mergeCell ref="D10:D11"/>
    <mergeCell ref="S10:S11"/>
    <mergeCell ref="T10:T11"/>
    <mergeCell ref="U10:U11"/>
    <mergeCell ref="ET8:ET9"/>
    <mergeCell ref="EU8:EU9"/>
    <mergeCell ref="EV8:EV9"/>
    <mergeCell ref="EW8:EW9"/>
    <mergeCell ref="EX8:EX9"/>
    <mergeCell ref="EY8:EY9"/>
    <mergeCell ref="EN8:EN9"/>
    <mergeCell ref="EO8:EO9"/>
    <mergeCell ref="EP8:EP9"/>
    <mergeCell ref="EQ8:EQ9"/>
    <mergeCell ref="ER8:ER9"/>
    <mergeCell ref="ES8:ES9"/>
    <mergeCell ref="EH8:EH9"/>
    <mergeCell ref="EI8:EI9"/>
    <mergeCell ref="EJ8:EJ9"/>
    <mergeCell ref="EK8:EK9"/>
    <mergeCell ref="EL8:EL9"/>
    <mergeCell ref="EM8:EM9"/>
    <mergeCell ref="DB8:DB9"/>
    <mergeCell ref="DC8:DC9"/>
    <mergeCell ref="DD8:DD9"/>
    <mergeCell ref="DE8:DE9"/>
    <mergeCell ref="DG8:DG9"/>
    <mergeCell ref="DI8:DI9"/>
    <mergeCell ref="CV8:CV9"/>
    <mergeCell ref="CW8:CW9"/>
    <mergeCell ref="CX8:CX9"/>
    <mergeCell ref="B8:B53"/>
    <mergeCell ref="C8:C9"/>
    <mergeCell ref="D8:D9"/>
    <mergeCell ref="S8:S9"/>
    <mergeCell ref="T8:T9"/>
    <mergeCell ref="U8:U9"/>
    <mergeCell ref="DX8:DX19"/>
    <mergeCell ref="ED8:ED9"/>
    <mergeCell ref="EF8:EF9"/>
    <mergeCell ref="EG8:EG9"/>
    <mergeCell ref="EC10:EC11"/>
    <mergeCell ref="DS8:DS19"/>
    <mergeCell ref="DK8:DK9"/>
    <mergeCell ref="DM8:DM9"/>
    <mergeCell ref="DO8:DO9"/>
    <mergeCell ref="DQ8:DQ53"/>
    <mergeCell ref="CB8:CB9"/>
    <mergeCell ref="CC8:CC9"/>
    <mergeCell ref="CD8:CD9"/>
    <mergeCell ref="CE8:CE9"/>
    <mergeCell ref="CF8:CF9"/>
    <mergeCell ref="CG8:CG9"/>
    <mergeCell ref="AH8:AH9"/>
    <mergeCell ref="AI8:AI9"/>
    <mergeCell ref="AJ8:AJ9"/>
    <mergeCell ref="AM8:AM9"/>
    <mergeCell ref="BZ8:BZ9"/>
    <mergeCell ref="CA8:CA9"/>
    <mergeCell ref="AB8:AB9"/>
    <mergeCell ref="AC8:AC9"/>
    <mergeCell ref="AD8:AD9"/>
    <mergeCell ref="AE8:AE9"/>
    <mergeCell ref="G6:H6"/>
    <mergeCell ref="J6:R6"/>
    <mergeCell ref="T6:Z6"/>
    <mergeCell ref="AB6:AJ6"/>
    <mergeCell ref="AL6:AU6"/>
    <mergeCell ref="X4:Z4"/>
    <mergeCell ref="AF4:AJ4"/>
    <mergeCell ref="AP4:AT4"/>
    <mergeCell ref="BA4:BE4"/>
    <mergeCell ref="BK4:BO4"/>
    <mergeCell ref="BU4:BY4"/>
    <mergeCell ref="V8:V9"/>
    <mergeCell ref="W8:W9"/>
    <mergeCell ref="X8:X9"/>
    <mergeCell ref="Y8:Y9"/>
    <mergeCell ref="Z8:Z9"/>
    <mergeCell ref="AA8:AA9"/>
    <mergeCell ref="AF8:AF9"/>
    <mergeCell ref="AG8:AG9"/>
    <mergeCell ref="DR1:DR5"/>
    <mergeCell ref="CM3:CT3"/>
    <mergeCell ref="CX3:DD3"/>
    <mergeCell ref="DH3:DJ5"/>
    <mergeCell ref="DN3:DP5"/>
    <mergeCell ref="T1:Z2"/>
    <mergeCell ref="AB1:AJ2"/>
    <mergeCell ref="AL1:AU2"/>
    <mergeCell ref="AW1:BE2"/>
    <mergeCell ref="DF6:DJ6"/>
    <mergeCell ref="DL6:DP6"/>
    <mergeCell ref="EG6:EP6"/>
    <mergeCell ref="ER6:FB6"/>
    <mergeCell ref="AW6:BE6"/>
    <mergeCell ref="BG6:BO6"/>
    <mergeCell ref="BQ6:BY6"/>
    <mergeCell ref="CA6:CI6"/>
    <mergeCell ref="CK6:CT6"/>
    <mergeCell ref="CV6:DD6"/>
    <mergeCell ref="CE4:CI4"/>
    <mergeCell ref="CO4:CS4"/>
    <mergeCell ref="CZ4:DD4"/>
    <mergeCell ref="EK4:EO4"/>
    <mergeCell ref="EV4:EZ4"/>
    <mergeCell ref="BG1:BO2"/>
    <mergeCell ref="BQ1:BY2"/>
    <mergeCell ref="B1:B5"/>
    <mergeCell ref="C1:C5"/>
    <mergeCell ref="D1:D5"/>
    <mergeCell ref="E1:E5"/>
    <mergeCell ref="G1:H3"/>
    <mergeCell ref="J1:R2"/>
    <mergeCell ref="M4:M5"/>
    <mergeCell ref="O4:O5"/>
    <mergeCell ref="Q4:R4"/>
    <mergeCell ref="FD1:FD2"/>
    <mergeCell ref="FF1:FF2"/>
    <mergeCell ref="M3:R3"/>
    <mergeCell ref="V3:Z3"/>
    <mergeCell ref="AD3:AJ3"/>
    <mergeCell ref="AN3:AU3"/>
    <mergeCell ref="AY3:BE3"/>
    <mergeCell ref="BI3:BO3"/>
    <mergeCell ref="BS3:BY3"/>
    <mergeCell ref="CC3:CI3"/>
    <mergeCell ref="DS1:DV2"/>
    <mergeCell ref="DX1:EA2"/>
    <mergeCell ref="EC1:EC2"/>
    <mergeCell ref="EE1:EE5"/>
    <mergeCell ref="EG1:EP2"/>
    <mergeCell ref="ER1:FB2"/>
    <mergeCell ref="EI3:EP3"/>
    <mergeCell ref="ET3:FA3"/>
    <mergeCell ref="CA1:CI2"/>
    <mergeCell ref="CK1:CT2"/>
    <mergeCell ref="CV1:DD2"/>
    <mergeCell ref="DF1:DJ2"/>
    <mergeCell ref="DL1:DP2"/>
  </mergeCells>
  <phoneticPr fontId="1"/>
  <conditionalFormatting sqref="B7:B8 AB8:AJ8 DH8:DJ8 DN8:DQ8 AK8:AL9 BG8:BZ11 DK8:DL14 AA8:AA51 AU8:AV52 C8:Z53 AN8:AT53 AB9:AC9 AB10:AL10 DH10:DJ10 DN10:DP10 CA11:CI11 AB11:AC51 AK11:AL53 AD12:AJ12 BG12:CI53 AD14:AJ14 DH14:DJ14 DN14:DP14 AD16:AJ16 AD18:AJ18 DH18:DJ18 DN18:DP18 AD20:AJ20 AD22:AJ22 DH22:DJ22 DN22:DP22 AD24:AJ24 AD26:AJ26 AD28:AJ28 DH28:DJ28 DN28:DP28 AD30:AJ30 DH30:DL30 DN30:DP30 AD32:AJ32 DH32:DL32 DN32:DP32 AD34:AJ34 DH34:DL34 DN34:DP34 AD36:AJ36 DH36:DL36 DN36:DP36 AD38:AJ38 DH38:DL38 DN38:DP38 AD40:AJ40 DH40:DL40 DN40:DP40 AD42:AJ42 DH42:DL42 DN42:DP42 AD44:AJ44 DH44:DL44 DN44:DP44 AD46:AJ46 DH46:DL46 DN46:DP46 AD48:AJ48 DH48:DL48 DN48:DP48 AD50:AJ50 DH50:DL50 DN50:DP50 DH52:DL52 DN52:DP52 AU53 DH12:DJ12 DN12:DP12 DE12:DF14 CK12:DD53 DE15 DH16:DJ16 DN16:DP16 DE16:DF18 DK16:DL18 DE19 DH20:DJ20 DN20:DP20 DE20:DF22 DK20:DL22 DE23 DH24:DJ24 DN24:DP24 DE24:DF28 DK24:DL28 DH26:DJ26 DN26:DP26 DE29 DE30:DF30 DE31 DE32:DF32 DE33 DE34:DF34 DE35 DE36:DF36 DE37 DE38:DF38 DE39 DE40:DF40 DE41 DE42:DF42 DE43 DE44:DF44 DE45 DE46:DF46 DE47 DE48:DF48 DE49 DE50:DF50 DE51 CK11:DF11 CA8:DF10 DR7:DR53">
    <cfRule type="expression" dxfId="158" priority="57">
      <formula>B7&gt;#REF!</formula>
    </cfRule>
  </conditionalFormatting>
  <conditionalFormatting sqref="B7:B8 AB8:AJ8 DH8:DL8 DN8:DQ8 AK8:AL9 BG8:BZ11 AA8:AA51 AU8:AV52 C8:Z53 AN8:AT53 AB9:AC9 AB10:AL10 DH10:DL10 DN10:DP10 CA11:CI11 AB11:AC51 AK11:AL53 AD12:AJ12 BG12:CI53 AD14:AJ14 DH14:DJ14 DN14:DP14 AD16:AJ16 AD18:AJ18 DH18:DJ18 DN18:DP18 AD20:AJ20 AD22:AJ22 DH22:DJ22 DN22:DP22 AD24:AJ24 AD26:AJ26 AD28:AJ28 DH28:DJ28 DN28:DP28 AD30:AJ30 DH30:DJ30 DN30:DP30 AD32:AJ32 DH32:DJ32 DN32:DP32 AD34:AJ34 DH34:DJ34 DN34:DP34 AD36:AJ36 DH36:DJ36 DN36:DP36 AD38:AJ38 DH38:DJ38 DN38:DP38 AD40:AJ40 DH40:DJ40 DN40:DP40 AD42:AJ42 DH42:DJ42 DN42:DP42 AD44:AJ44 DH44:DJ44 DN44:DP44 AD46:AJ46 DH46:DJ46 DN46:DP46 AD48:AJ48 DH48:DJ48 DN48:DP48 AD50:AJ50 DH50:DJ50 DN50:DP50 DH52:DJ52 DN52:DP52 AU53">
    <cfRule type="expression" dxfId="157" priority="56">
      <formula>B7&lt;#REF!</formula>
    </cfRule>
  </conditionalFormatting>
  <conditionalFormatting sqref="B1:T1 AA1:AB1 AK1:AL1 BG1 BP1:BQ1 AV1:AV2 BZ1:BZ2 FC1:XFD2 B2:S2 AA2 AK2 BP2 B3:AV5 EI3:XFD5 B6:T6 AA6:AB6 AK6:AL6 BG6 BP6:BQ6 FC6:XFD6 AV6:AV7 D7 F7 H7 J7 L7 N7 P7 R7 T7 V7 X7 Z7 AB7 AD7 AF7 AH7 AJ7 AL7 AN7 AP7 AR7 AT7 AX7 AZ7 BB7 BD7 BF7 BH7 BJ7 BL7 BN7 BP7 BR7 BT7 BV7 BX7 BZ7 CB7 CD7 CF7 CH7 CJ7 CL7 CN7 CP7 CR7 CT7 CV7 CX7 CZ7 DB7 DD7 DF7 DH7 DJ7 DL7 DN7 DP7 DT7 DV7 DX7 DZ7 EB7 ED7 EF7 EH7 EJ7 EL7 EN7 EP7 ER7 ET7 EV7 EX7 EZ7 FB7 FD7 FF7 FG7:XFD53 DS8:ED53 B54:AV1048576 CA1 CJ1:CK1 CU1:CV1 DE1:DF1 DQ1:EG1 EQ1:ER1 CJ2 CU2 DE2 DQ2:EF2 EQ2 DQ3:EG3 BG3:DJ5 DN3:DP5 DQ4:EF5 BZ6:CA6 CJ6:CK6 CU6:CV6 DE6:DF6 DQ6:EG6 EQ6:ER6">
    <cfRule type="expression" dxfId="156" priority="157">
      <formula>B1&gt;#REF!</formula>
    </cfRule>
  </conditionalFormatting>
  <conditionalFormatting sqref="B1:T1 AA1:AB1 AK1:AL1 BG1 BP1:BQ1 AV1:AV2 BZ1:BZ2 FG1:XFD53 B2:S2 AA2 AK2 BP2 B3:AV5 B6:T6 AA6:AB6 AK6:AL6 BG6 BP6:BQ6 AV6:AV7 D7 F7 H7 J7 L7 N7 P7 R7 T7 V7 X7 Z7 AB7 AD7 AF7 AH7 AJ7 AL7 AN7 AP7 AR7 AT7 AX7 AZ7 BB7 BD7 BF7 BH7 BJ7 BL7 BN7 BP7 BR7 BT7 BV7 BX7 BZ7 CB7 CD7 CF7 CH7 CJ7 CL7 CN7 CP7 CR7 CT7 CV7 CX7 CZ7 DB7 DD7 DF7 DH7 DJ7 DL7 DN7 DP7 DT7 DV7 DX7 DZ7 EB7 EF7 EH7 EJ7 EL7 EN7 EP7 ER7 ET7 EV7 EX7 EZ7 FB7 FD7 FF7 ED7:ED53 B54:AV1048576">
    <cfRule type="expression" dxfId="155" priority="156">
      <formula>B1&lt;#REF!</formula>
    </cfRule>
  </conditionalFormatting>
  <conditionalFormatting sqref="CA1 CJ1:CK1 CU1:CV1 DE1:DF1 DQ1:EG1 EQ1:ER1 DK1:DM2 FC1:FF2 CJ2 CU2 DE2 DQ2:EF2 EQ2 DQ3:EG3 BG3:DP5 EI3:FF5 DQ4:EF5 BZ6:CA6 CJ6:CK6 CU6:CV6 DE6:DF6 DK6:DM6 DQ6:EG6 EQ6:ER6 FC6:FF6 BG54:XFD1048576">
    <cfRule type="expression" dxfId="154" priority="152">
      <formula>BG1&lt;#REF!</formula>
    </cfRule>
  </conditionalFormatting>
  <conditionalFormatting sqref="CA8:DF10">
    <cfRule type="expression" dxfId="153" priority="6">
      <formula>CA8&lt;#REF!</formula>
    </cfRule>
  </conditionalFormatting>
  <conditionalFormatting sqref="CK12:CM53">
    <cfRule type="expression" dxfId="152" priority="9">
      <formula>CK12&lt;#REF!</formula>
    </cfRule>
  </conditionalFormatting>
  <conditionalFormatting sqref="CK11:DF11 CN12:CS51 CX12:DD53 CN52:CU53">
    <cfRule type="expression" dxfId="151" priority="28">
      <formula>CK11&lt;#REF!</formula>
    </cfRule>
  </conditionalFormatting>
  <conditionalFormatting sqref="CT26:CU51">
    <cfRule type="expression" dxfId="150" priority="27">
      <formula>CT26&lt;#REF!</formula>
    </cfRule>
  </conditionalFormatting>
  <conditionalFormatting sqref="DE12:DF53 DH12:DL12 DN12:DP12 CT12:CW25 DH16:DL16 DN16:DP16 DH20:DL20 DN20:DP20 DH24:DL24 DN24:DP24 DH26:DL26 DN26:DP26 CV26:CW53">
    <cfRule type="expression" dxfId="149" priority="52">
      <formula>CT12&lt;#REF!</formula>
    </cfRule>
  </conditionalFormatting>
  <conditionalFormatting sqref="DE52:DF53">
    <cfRule type="expression" dxfId="148" priority="55">
      <formula>DE52&gt;#REF!</formula>
    </cfRule>
  </conditionalFormatting>
  <conditionalFormatting sqref="DF15">
    <cfRule type="expression" dxfId="147" priority="43">
      <formula>DF15&gt;#REF!</formula>
    </cfRule>
  </conditionalFormatting>
  <conditionalFormatting sqref="DF19">
    <cfRule type="expression" dxfId="146" priority="42">
      <formula>DF19&gt;#REF!</formula>
    </cfRule>
  </conditionalFormatting>
  <conditionalFormatting sqref="DF23">
    <cfRule type="expression" dxfId="145" priority="41">
      <formula>DF23&gt;#REF!</formula>
    </cfRule>
  </conditionalFormatting>
  <conditionalFormatting sqref="DF29">
    <cfRule type="expression" dxfId="144" priority="40">
      <formula>DF29&gt;#REF!</formula>
    </cfRule>
  </conditionalFormatting>
  <conditionalFormatting sqref="DF31">
    <cfRule type="expression" dxfId="143" priority="39">
      <formula>DF31&gt;#REF!</formula>
    </cfRule>
  </conditionalFormatting>
  <conditionalFormatting sqref="DF33">
    <cfRule type="expression" dxfId="142" priority="38">
      <formula>DF33&gt;#REF!</formula>
    </cfRule>
  </conditionalFormatting>
  <conditionalFormatting sqref="DF35">
    <cfRule type="expression" dxfId="141" priority="37">
      <formula>DF35&gt;#REF!</formula>
    </cfRule>
  </conditionalFormatting>
  <conditionalFormatting sqref="DF37">
    <cfRule type="expression" dxfId="140" priority="36">
      <formula>DF37&gt;#REF!</formula>
    </cfRule>
  </conditionalFormatting>
  <conditionalFormatting sqref="DF39">
    <cfRule type="expression" dxfId="139" priority="35">
      <formula>DF39&gt;#REF!</formula>
    </cfRule>
  </conditionalFormatting>
  <conditionalFormatting sqref="DF41">
    <cfRule type="expression" dxfId="138" priority="34">
      <formula>DF41&gt;#REF!</formula>
    </cfRule>
  </conditionalFormatting>
  <conditionalFormatting sqref="DF43">
    <cfRule type="expression" dxfId="137" priority="33">
      <formula>DF43&gt;#REF!</formula>
    </cfRule>
  </conditionalFormatting>
  <conditionalFormatting sqref="DF45">
    <cfRule type="expression" dxfId="136" priority="32">
      <formula>DF45&gt;#REF!</formula>
    </cfRule>
  </conditionalFormatting>
  <conditionalFormatting sqref="DF47">
    <cfRule type="expression" dxfId="135" priority="31">
      <formula>DF47&gt;#REF!</formula>
    </cfRule>
  </conditionalFormatting>
  <conditionalFormatting sqref="DF49">
    <cfRule type="expression" dxfId="134" priority="30">
      <formula>DF49&gt;#REF!</formula>
    </cfRule>
  </conditionalFormatting>
  <conditionalFormatting sqref="DF51">
    <cfRule type="expression" dxfId="133" priority="29">
      <formula>DF51&gt;#REF!</formula>
    </cfRule>
  </conditionalFormatting>
  <conditionalFormatting sqref="DG8:DG53">
    <cfRule type="expression" dxfId="132" priority="54">
      <formula>DG8&gt;#REF!</formula>
    </cfRule>
    <cfRule type="expression" dxfId="131" priority="53">
      <formula>DG8&lt;#REF!</formula>
    </cfRule>
  </conditionalFormatting>
  <conditionalFormatting sqref="DH9:DJ9 DH11:DJ11 DH13:DJ13">
    <cfRule type="expression" dxfId="130" priority="45">
      <formula>DH9&gt;#REF!</formula>
    </cfRule>
    <cfRule type="expression" dxfId="129" priority="44">
      <formula>DH9&lt;#REF!</formula>
    </cfRule>
  </conditionalFormatting>
  <conditionalFormatting sqref="DH15:DJ15 DH17:DJ17 DH19:DJ19 DH21:DJ21 DH23:DJ23 DH25:DJ25 DH27:DJ27 DH29:DJ29 DH31:DJ31 DH33:DJ33 DH35:DJ35 DH37:DJ37 DH39:DJ39 DH41:DJ41 DH43:DJ43 DH45:DJ45 DH47:DJ47 DH49:DJ49 DH51:DJ51 DH53:DJ53">
    <cfRule type="expression" dxfId="128" priority="48">
      <formula>DH15&lt;#REF!</formula>
    </cfRule>
  </conditionalFormatting>
  <conditionalFormatting sqref="DH15:DK15 DH17:DJ17 DH19:DK19 DH21:DJ21 DH23:DK23 DH25:DJ25 DH27:DJ27 DH29:DK29 DH31:DK31 DH33:DK33 DH35:DK35 DH37:DK37 DH39:DK39 DH41:DK41 DH43:DK43 DH45:DK45 DH47:DK47 DH49:DK49 DH51:DK51 DH53:DK53">
    <cfRule type="expression" dxfId="127" priority="49">
      <formula>DH15&gt;#REF!</formula>
    </cfRule>
  </conditionalFormatting>
  <conditionalFormatting sqref="DK9:DL9 DK11:DL11 DK13:DL15 DK17:DL19 DK21:DL23 DK25:DL25 DK27:DL53">
    <cfRule type="expression" dxfId="126" priority="10">
      <formula>DK9&lt;#REF!</formula>
    </cfRule>
  </conditionalFormatting>
  <conditionalFormatting sqref="DK1:DM6 BG54:XFD1048576">
    <cfRule type="expression" dxfId="125" priority="153">
      <formula>BG1&gt;#REF!</formula>
    </cfRule>
  </conditionalFormatting>
  <conditionalFormatting sqref="DL15">
    <cfRule type="expression" dxfId="124" priority="26">
      <formula>DL15&gt;#REF!</formula>
    </cfRule>
  </conditionalFormatting>
  <conditionalFormatting sqref="DL19">
    <cfRule type="expression" dxfId="123" priority="25">
      <formula>DL19&gt;#REF!</formula>
    </cfRule>
  </conditionalFormatting>
  <conditionalFormatting sqref="DL23">
    <cfRule type="expression" dxfId="122" priority="24">
      <formula>DL23&gt;#REF!</formula>
    </cfRule>
  </conditionalFormatting>
  <conditionalFormatting sqref="DL29">
    <cfRule type="expression" dxfId="121" priority="23">
      <formula>DL29&gt;#REF!</formula>
    </cfRule>
  </conditionalFormatting>
  <conditionalFormatting sqref="DL31">
    <cfRule type="expression" dxfId="120" priority="22">
      <formula>DL31&gt;#REF!</formula>
    </cfRule>
  </conditionalFormatting>
  <conditionalFormatting sqref="DL33">
    <cfRule type="expression" dxfId="119" priority="21">
      <formula>DL33&gt;#REF!</formula>
    </cfRule>
  </conditionalFormatting>
  <conditionalFormatting sqref="DL35">
    <cfRule type="expression" dxfId="118" priority="20">
      <formula>DL35&gt;#REF!</formula>
    </cfRule>
  </conditionalFormatting>
  <conditionalFormatting sqref="DL37">
    <cfRule type="expression" dxfId="117" priority="19">
      <formula>DL37&gt;#REF!</formula>
    </cfRule>
  </conditionalFormatting>
  <conditionalFormatting sqref="DL39">
    <cfRule type="expression" dxfId="116" priority="18">
      <formula>DL39&gt;#REF!</formula>
    </cfRule>
  </conditionalFormatting>
  <conditionalFormatting sqref="DL41">
    <cfRule type="expression" dxfId="115" priority="17">
      <formula>DL41&gt;#REF!</formula>
    </cfRule>
  </conditionalFormatting>
  <conditionalFormatting sqref="DL43">
    <cfRule type="expression" dxfId="114" priority="16">
      <formula>DL43&gt;#REF!</formula>
    </cfRule>
  </conditionalFormatting>
  <conditionalFormatting sqref="DL45">
    <cfRule type="expression" dxfId="113" priority="15">
      <formula>DL45&gt;#REF!</formula>
    </cfRule>
  </conditionalFormatting>
  <conditionalFormatting sqref="DL47">
    <cfRule type="expression" dxfId="112" priority="14">
      <formula>DL47&gt;#REF!</formula>
    </cfRule>
  </conditionalFormatting>
  <conditionalFormatting sqref="DL49">
    <cfRule type="expression" dxfId="111" priority="13">
      <formula>DL49&gt;#REF!</formula>
    </cfRule>
  </conditionalFormatting>
  <conditionalFormatting sqref="DL51">
    <cfRule type="expression" dxfId="110" priority="12">
      <formula>DL51&gt;#REF!</formula>
    </cfRule>
  </conditionalFormatting>
  <conditionalFormatting sqref="DL53">
    <cfRule type="expression" dxfId="109" priority="11">
      <formula>DL53&gt;#REF!</formula>
    </cfRule>
  </conditionalFormatting>
  <conditionalFormatting sqref="DM8:DM53">
    <cfRule type="expression" dxfId="108" priority="50">
      <formula>DM8&lt;#REF!</formula>
    </cfRule>
    <cfRule type="expression" dxfId="107" priority="51">
      <formula>DM8&gt;#REF!</formula>
    </cfRule>
  </conditionalFormatting>
  <conditionalFormatting sqref="DN9:DP9 DN11:DP11 DN13:DP13">
    <cfRule type="expression" dxfId="106" priority="7">
      <formula>DN9&lt;#REF!</formula>
    </cfRule>
    <cfRule type="expression" dxfId="105" priority="8">
      <formula>DN9&gt;#REF!</formula>
    </cfRule>
  </conditionalFormatting>
  <conditionalFormatting sqref="DN15:DP15 DN17:DP17 DN19:DP19 DN21:DP21 DN23:DP23 DN25:DP25 DN27:DP27 DN29:DP29 DN31:DP31 DN33:DP33 DN35:DP35 DN37:DP37 DN39:DP39 DN41:DP41 DN43:DP43 DN45:DP45 DN47:DP47 DN49:DP49 DN51:DP51 DN53:DP53">
    <cfRule type="expression" dxfId="104" priority="46">
      <formula>DN15&lt;#REF!</formula>
    </cfRule>
    <cfRule type="expression" dxfId="103" priority="47">
      <formula>DN15&gt;#REF!</formula>
    </cfRule>
  </conditionalFormatting>
  <conditionalFormatting sqref="DR7:DR53">
    <cfRule type="expression" dxfId="102" priority="5">
      <formula>DR7&lt;#REF!</formula>
    </cfRule>
  </conditionalFormatting>
  <conditionalFormatting sqref="DS8:EC53">
    <cfRule type="expression" dxfId="101" priority="150">
      <formula>DS8&lt;#REF!</formula>
    </cfRule>
  </conditionalFormatting>
  <conditionalFormatting sqref="EE28:EF53 EF8:FB8 EF9:EF27 EG10 EG12 EG14 EG16 EG18 EG20 EG22 EG24 EG26 EG28 EG30 EG32 EG34 EG36 EG38 EG40 EG42 EG44 EG46 EG48 EG50 EG52 FC8:FE9 EH9:FB9 EH10:FE53">
    <cfRule type="expression" dxfId="100" priority="4">
      <formula>EE8&gt;#REF!</formula>
    </cfRule>
  </conditionalFormatting>
  <conditionalFormatting sqref="EE28:EF53">
    <cfRule type="expression" dxfId="99" priority="3">
      <formula>EE28&lt;#REF!</formula>
    </cfRule>
  </conditionalFormatting>
  <conditionalFormatting sqref="EF8:EG8 EF9:EF27 EG10 EG12 EG14 EG16 EG18 EG20 EG22 EG24 EG26 EG28 EG30 EG32 EG34 EG36 EG38 EG40 EG42 EG44 EG46 EG48 EG50 EG52">
    <cfRule type="expression" dxfId="98" priority="2">
      <formula>EF8&lt;#REF!</formula>
    </cfRule>
  </conditionalFormatting>
  <conditionalFormatting sqref="EH8:FE53">
    <cfRule type="expression" dxfId="97" priority="1">
      <formula>EH8&lt;#REF!</formula>
    </cfRule>
  </conditionalFormatting>
  <pageMargins left="0.39370078740157483" right="0.39370078740157483" top="0.78740157480314965" bottom="0.39370078740157483" header="0.39370078740157483" footer="0"/>
  <pageSetup paperSize="9" scale="40" fitToHeight="0" pageOrder="overThenDown" orientation="portrait" r:id="rId1"/>
  <headerFooter differentFirst="1">
    <firstHeader>&amp;L&amp;"ＤＦ特太ゴシック体,標準"&amp;16別表第２　認定こども園（教育標準時間認定）</firstHeader>
  </headerFooter>
  <rowBreaks count="1" manualBreakCount="1">
    <brk id="7" min="1" max="161" man="1"/>
  </rowBreaks>
  <colBreaks count="5" manualBreakCount="5">
    <brk id="36" max="374" man="1"/>
    <brk id="67" max="374" man="1"/>
    <brk id="98" max="374" man="1"/>
    <brk id="120" max="374" man="1"/>
    <brk id="146" max="37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2B44B-37B2-4591-8AA7-0795797D157E}">
  <sheetPr>
    <pageSetUpPr fitToPage="1"/>
  </sheetPr>
  <dimension ref="A1:EC53"/>
  <sheetViews>
    <sheetView view="pageBreakPreview" zoomScale="98" zoomScaleNormal="100" zoomScalePageLayoutView="90" workbookViewId="0">
      <selection activeCell="G17" sqref="G17:K17"/>
    </sheetView>
  </sheetViews>
  <sheetFormatPr defaultColWidth="2.125" defaultRowHeight="25.5" customHeight="1"/>
  <cols>
    <col min="1" max="1" width="23.375" style="97" customWidth="1"/>
    <col min="2" max="13" width="2.375" style="97" customWidth="1"/>
    <col min="14" max="18" width="3.5" style="97" customWidth="1"/>
    <col min="19" max="19" width="2.375" style="97" customWidth="1"/>
    <col min="20" max="23" width="3.125" style="97" customWidth="1"/>
    <col min="24" max="24" width="2.375" style="97" customWidth="1"/>
    <col min="25" max="28" width="2.875" style="97" customWidth="1"/>
    <col min="29" max="30" width="2.375" style="97" customWidth="1"/>
    <col min="31" max="31" width="4" style="97" customWidth="1"/>
    <col min="32" max="32" width="66.875" style="98" customWidth="1"/>
    <col min="33" max="44" width="2.125" style="97"/>
    <col min="45" max="45" width="7.625" style="97" bestFit="1" customWidth="1"/>
    <col min="46" max="55" width="2.125" style="97"/>
    <col min="56" max="56" width="9.125" style="97" customWidth="1"/>
    <col min="57" max="132" width="2.125" style="97"/>
    <col min="133" max="133" width="2.125" style="352"/>
    <col min="134" max="143" width="2.125" style="97"/>
    <col min="144" max="144" width="9.5" style="97" customWidth="1"/>
    <col min="145" max="154" width="2.125" style="97"/>
    <col min="155" max="155" width="8.375" style="97" customWidth="1"/>
    <col min="156" max="16384" width="2.125" style="97"/>
  </cols>
  <sheetData>
    <row r="1" spans="1:32" ht="25.5" customHeight="1">
      <c r="A1" s="96" t="s">
        <v>79</v>
      </c>
      <c r="AF1" s="97"/>
    </row>
    <row r="3" spans="1:32" ht="20.25" hidden="1" customHeight="1">
      <c r="A3" s="1065" t="s">
        <v>80</v>
      </c>
      <c r="B3" s="1068" t="s">
        <v>81</v>
      </c>
      <c r="C3" s="1071"/>
      <c r="D3" s="99"/>
      <c r="E3" s="1074" t="s">
        <v>82</v>
      </c>
      <c r="F3" s="1074"/>
      <c r="G3" s="1074"/>
      <c r="H3" s="1074"/>
      <c r="I3" s="100"/>
      <c r="J3" s="100"/>
      <c r="K3" s="1075" t="s">
        <v>413</v>
      </c>
      <c r="L3" s="1075"/>
      <c r="M3" s="1075"/>
      <c r="N3" s="1075"/>
      <c r="O3" s="1075"/>
      <c r="P3" s="1075"/>
      <c r="Q3" s="1075"/>
      <c r="R3" s="1075"/>
      <c r="S3" s="1075"/>
      <c r="T3" s="1075"/>
      <c r="U3" s="1075"/>
      <c r="V3" s="1075"/>
      <c r="W3" s="1075"/>
      <c r="X3" s="1075"/>
      <c r="Y3" s="1075"/>
      <c r="Z3" s="1075"/>
      <c r="AA3" s="100"/>
      <c r="AB3" s="100"/>
      <c r="AC3" s="100"/>
      <c r="AD3" s="100"/>
      <c r="AE3" s="101"/>
      <c r="AF3" s="1076" t="s">
        <v>83</v>
      </c>
    </row>
    <row r="4" spans="1:32" ht="25.5" hidden="1" customHeight="1">
      <c r="A4" s="1066"/>
      <c r="B4" s="1069"/>
      <c r="C4" s="1072"/>
      <c r="D4" s="102" t="s">
        <v>84</v>
      </c>
      <c r="E4" s="1079">
        <v>108530</v>
      </c>
      <c r="F4" s="1079"/>
      <c r="G4" s="1079"/>
      <c r="H4" s="1079"/>
      <c r="I4" s="103" t="s">
        <v>85</v>
      </c>
      <c r="J4" s="103"/>
      <c r="K4" s="1080">
        <v>1080</v>
      </c>
      <c r="L4" s="1080"/>
      <c r="M4" s="1080"/>
      <c r="N4" s="1080"/>
      <c r="O4" s="1080"/>
      <c r="P4" s="1080"/>
      <c r="Q4" s="1080"/>
      <c r="R4" s="1080"/>
      <c r="S4" s="1080"/>
      <c r="T4" s="1080"/>
      <c r="U4" s="1080"/>
      <c r="V4" s="1080"/>
      <c r="W4" s="1080"/>
      <c r="X4" s="1080"/>
      <c r="Y4" s="1080"/>
      <c r="Z4" s="1080"/>
      <c r="AA4" s="172" t="s">
        <v>86</v>
      </c>
      <c r="AB4" s="103"/>
      <c r="AC4" s="103"/>
      <c r="AD4" s="103"/>
      <c r="AE4" s="104"/>
      <c r="AF4" s="1077"/>
    </row>
    <row r="5" spans="1:32" ht="13.35" hidden="1" customHeight="1">
      <c r="A5" s="1067"/>
      <c r="B5" s="1070"/>
      <c r="C5" s="1073"/>
      <c r="D5" s="180"/>
      <c r="E5" s="180"/>
      <c r="F5" s="105"/>
      <c r="G5" s="105"/>
      <c r="H5" s="105"/>
      <c r="I5" s="105"/>
      <c r="J5" s="105"/>
      <c r="K5" s="105"/>
      <c r="L5" s="105"/>
      <c r="M5" s="1081" t="s">
        <v>87</v>
      </c>
      <c r="N5" s="1081"/>
      <c r="O5" s="1081"/>
      <c r="P5" s="1081"/>
      <c r="Q5" s="1081"/>
      <c r="R5" s="1081"/>
      <c r="S5" s="1081"/>
      <c r="T5" s="1081"/>
      <c r="U5" s="1081"/>
      <c r="V5" s="1081"/>
      <c r="W5" s="1081"/>
      <c r="X5" s="1081"/>
      <c r="Y5" s="1081"/>
      <c r="Z5" s="1081"/>
      <c r="AA5" s="1081"/>
      <c r="AB5" s="1081"/>
      <c r="AC5" s="1081"/>
      <c r="AD5" s="1081"/>
      <c r="AE5" s="1082"/>
      <c r="AF5" s="1078"/>
    </row>
    <row r="6" spans="1:32" ht="25.5" hidden="1" customHeight="1">
      <c r="A6" s="181"/>
      <c r="B6" s="181"/>
      <c r="C6" s="181"/>
      <c r="D6" s="106"/>
      <c r="E6" s="106"/>
      <c r="F6" s="106"/>
      <c r="G6" s="107"/>
      <c r="H6" s="107"/>
      <c r="I6" s="107"/>
      <c r="J6" s="107"/>
      <c r="K6" s="107"/>
      <c r="L6" s="181"/>
      <c r="M6" s="107"/>
      <c r="N6" s="107"/>
      <c r="O6" s="107"/>
      <c r="P6" s="107"/>
      <c r="Q6" s="107"/>
      <c r="R6" s="107"/>
      <c r="S6" s="103"/>
      <c r="T6" s="103"/>
      <c r="U6" s="103"/>
      <c r="V6" s="103"/>
      <c r="W6" s="103"/>
      <c r="X6" s="103"/>
      <c r="Y6" s="103"/>
      <c r="Z6" s="103"/>
      <c r="AA6" s="103"/>
      <c r="AB6" s="103"/>
      <c r="AC6" s="103"/>
      <c r="AD6" s="103"/>
      <c r="AE6" s="103"/>
      <c r="AF6" s="108"/>
    </row>
    <row r="7" spans="1:32" ht="20.25" customHeight="1">
      <c r="A7" s="1083" t="s">
        <v>88</v>
      </c>
      <c r="B7" s="1086" t="s">
        <v>93</v>
      </c>
      <c r="C7" s="1089" t="s">
        <v>89</v>
      </c>
      <c r="D7" s="99"/>
      <c r="E7" s="1074" t="s">
        <v>82</v>
      </c>
      <c r="F7" s="1074"/>
      <c r="G7" s="1074"/>
      <c r="H7" s="1074"/>
      <c r="I7" s="100"/>
      <c r="J7" s="1092" t="s">
        <v>414</v>
      </c>
      <c r="K7" s="1092"/>
      <c r="L7" s="1092"/>
      <c r="M7" s="1092"/>
      <c r="N7" s="1092"/>
      <c r="O7" s="1092"/>
      <c r="P7" s="1092"/>
      <c r="Q7" s="1092"/>
      <c r="R7" s="1092"/>
      <c r="S7" s="1092"/>
      <c r="T7" s="1092"/>
      <c r="U7" s="1092"/>
      <c r="V7" s="1092"/>
      <c r="W7" s="1092"/>
      <c r="X7" s="1092"/>
      <c r="Y7" s="1092"/>
      <c r="Z7" s="1092"/>
      <c r="AA7" s="1092"/>
      <c r="AB7" s="1092"/>
      <c r="AC7" s="1092"/>
      <c r="AD7" s="100"/>
      <c r="AE7" s="101"/>
      <c r="AF7" s="1093" t="s">
        <v>90</v>
      </c>
    </row>
    <row r="8" spans="1:32" ht="25.5" customHeight="1">
      <c r="A8" s="1084"/>
      <c r="B8" s="1087"/>
      <c r="C8" s="1090"/>
      <c r="D8" s="102" t="s">
        <v>84</v>
      </c>
      <c r="E8" s="1079">
        <v>19070</v>
      </c>
      <c r="F8" s="1079"/>
      <c r="G8" s="1079"/>
      <c r="H8" s="1079"/>
      <c r="I8" s="103" t="s">
        <v>85</v>
      </c>
      <c r="J8" s="1094">
        <v>190</v>
      </c>
      <c r="K8" s="1094"/>
      <c r="L8" s="1094"/>
      <c r="M8" s="111" t="s">
        <v>315</v>
      </c>
      <c r="N8" s="111" t="s">
        <v>415</v>
      </c>
      <c r="O8" s="111"/>
      <c r="P8" s="111"/>
      <c r="Q8" s="111"/>
      <c r="R8" s="111"/>
      <c r="S8" s="110" t="s">
        <v>194</v>
      </c>
      <c r="T8" s="1095" t="s">
        <v>372</v>
      </c>
      <c r="U8" s="1095"/>
      <c r="V8" s="1095"/>
      <c r="W8" s="1095"/>
      <c r="X8" s="111" t="s">
        <v>194</v>
      </c>
      <c r="Y8" s="1096">
        <v>12.3</v>
      </c>
      <c r="Z8" s="1096"/>
      <c r="AA8" s="1096"/>
      <c r="AB8" s="1096"/>
      <c r="AC8" s="179" t="s">
        <v>86</v>
      </c>
      <c r="AD8" s="179" t="s">
        <v>86</v>
      </c>
      <c r="AE8" s="104"/>
      <c r="AF8" s="1093"/>
    </row>
    <row r="9" spans="1:32" ht="20.25" customHeight="1">
      <c r="A9" s="1084"/>
      <c r="B9" s="1087"/>
      <c r="C9" s="1091"/>
      <c r="D9" s="180"/>
      <c r="E9" s="180"/>
      <c r="F9" s="105"/>
      <c r="G9" s="105"/>
      <c r="H9" s="105"/>
      <c r="I9" s="105"/>
      <c r="J9" s="105"/>
      <c r="K9" s="105"/>
      <c r="L9" s="105"/>
      <c r="M9" s="1081" t="s">
        <v>87</v>
      </c>
      <c r="N9" s="1081"/>
      <c r="O9" s="1081"/>
      <c r="P9" s="1081"/>
      <c r="Q9" s="1081"/>
      <c r="R9" s="1081"/>
      <c r="S9" s="1081"/>
      <c r="T9" s="1081"/>
      <c r="U9" s="1081"/>
      <c r="V9" s="1081"/>
      <c r="W9" s="1081"/>
      <c r="X9" s="1081"/>
      <c r="Y9" s="1081"/>
      <c r="Z9" s="1081"/>
      <c r="AA9" s="1081"/>
      <c r="AB9" s="1081"/>
      <c r="AC9" s="1081"/>
      <c r="AD9" s="1081"/>
      <c r="AE9" s="1082"/>
      <c r="AF9" s="1093"/>
    </row>
    <row r="10" spans="1:32" ht="20.25" customHeight="1">
      <c r="A10" s="1084"/>
      <c r="B10" s="1087"/>
      <c r="C10" s="1089" t="s">
        <v>91</v>
      </c>
      <c r="D10" s="99"/>
      <c r="E10" s="1074" t="s">
        <v>82</v>
      </c>
      <c r="F10" s="1074"/>
      <c r="G10" s="1074"/>
      <c r="H10" s="1074"/>
      <c r="I10" s="100"/>
      <c r="J10" s="1092" t="s">
        <v>414</v>
      </c>
      <c r="K10" s="1092"/>
      <c r="L10" s="1092"/>
      <c r="M10" s="1092"/>
      <c r="N10" s="1092"/>
      <c r="O10" s="1092"/>
      <c r="P10" s="1092"/>
      <c r="Q10" s="1092"/>
      <c r="R10" s="1092"/>
      <c r="S10" s="1092"/>
      <c r="T10" s="1092"/>
      <c r="U10" s="1092"/>
      <c r="V10" s="1092"/>
      <c r="W10" s="1092"/>
      <c r="X10" s="1092"/>
      <c r="Y10" s="1092"/>
      <c r="Z10" s="1092"/>
      <c r="AA10" s="1092"/>
      <c r="AB10" s="1092"/>
      <c r="AC10" s="1092"/>
      <c r="AD10" s="100"/>
      <c r="AE10" s="101"/>
      <c r="AF10" s="1093"/>
    </row>
    <row r="11" spans="1:32" ht="25.5" customHeight="1">
      <c r="A11" s="1084"/>
      <c r="B11" s="1087"/>
      <c r="C11" s="1090"/>
      <c r="D11" s="102" t="s">
        <v>84</v>
      </c>
      <c r="E11" s="1079">
        <v>12710</v>
      </c>
      <c r="F11" s="1079"/>
      <c r="G11" s="1079"/>
      <c r="H11" s="1079"/>
      <c r="I11" s="103" t="s">
        <v>85</v>
      </c>
      <c r="J11" s="1094">
        <v>120</v>
      </c>
      <c r="K11" s="1094"/>
      <c r="L11" s="1094"/>
      <c r="M11" s="111" t="s">
        <v>315</v>
      </c>
      <c r="N11" s="111" t="s">
        <v>415</v>
      </c>
      <c r="O11" s="111"/>
      <c r="P11" s="111"/>
      <c r="Q11" s="111"/>
      <c r="R11" s="111"/>
      <c r="S11" s="110" t="s">
        <v>194</v>
      </c>
      <c r="T11" s="1095" t="s">
        <v>372</v>
      </c>
      <c r="U11" s="1095"/>
      <c r="V11" s="1095"/>
      <c r="W11" s="1095"/>
      <c r="X11" s="111" t="s">
        <v>194</v>
      </c>
      <c r="Y11" s="1096">
        <v>14.6</v>
      </c>
      <c r="Z11" s="1096"/>
      <c r="AA11" s="1096"/>
      <c r="AB11" s="1096"/>
      <c r="AC11" s="179" t="s">
        <v>86</v>
      </c>
      <c r="AD11" s="179" t="s">
        <v>86</v>
      </c>
      <c r="AE11" s="104"/>
      <c r="AF11" s="1093"/>
    </row>
    <row r="12" spans="1:32" ht="20.25" customHeight="1">
      <c r="A12" s="1085"/>
      <c r="B12" s="1088"/>
      <c r="C12" s="1091"/>
      <c r="D12" s="180"/>
      <c r="E12" s="180"/>
      <c r="F12" s="105"/>
      <c r="G12" s="105"/>
      <c r="H12" s="105"/>
      <c r="I12" s="105"/>
      <c r="J12" s="105"/>
      <c r="K12" s="105"/>
      <c r="L12" s="105"/>
      <c r="M12" s="1097" t="s">
        <v>87</v>
      </c>
      <c r="N12" s="1097"/>
      <c r="O12" s="1097"/>
      <c r="P12" s="1097"/>
      <c r="Q12" s="1097"/>
      <c r="R12" s="1097"/>
      <c r="S12" s="1097"/>
      <c r="T12" s="1097"/>
      <c r="U12" s="1097"/>
      <c r="V12" s="1097"/>
      <c r="W12" s="1097"/>
      <c r="X12" s="1097"/>
      <c r="Y12" s="1097"/>
      <c r="Z12" s="1097"/>
      <c r="AA12" s="1097"/>
      <c r="AB12" s="1097"/>
      <c r="AC12" s="1097"/>
      <c r="AD12" s="1097"/>
      <c r="AE12" s="1098"/>
      <c r="AF12" s="1093"/>
    </row>
    <row r="13" spans="1:32" ht="25.5" customHeight="1">
      <c r="A13" s="181"/>
      <c r="B13" s="181"/>
      <c r="C13" s="181"/>
      <c r="D13" s="106"/>
      <c r="E13" s="106"/>
      <c r="F13" s="106"/>
      <c r="G13" s="107"/>
      <c r="H13" s="107"/>
      <c r="I13" s="107"/>
      <c r="J13" s="107"/>
      <c r="K13" s="107"/>
      <c r="L13" s="181"/>
      <c r="M13" s="107"/>
      <c r="N13" s="107"/>
      <c r="O13" s="107"/>
      <c r="P13" s="107"/>
      <c r="Q13" s="107"/>
      <c r="R13" s="107"/>
      <c r="S13" s="103"/>
      <c r="T13" s="103"/>
      <c r="U13" s="103"/>
      <c r="V13" s="103"/>
      <c r="W13" s="103"/>
      <c r="X13" s="103"/>
      <c r="Y13" s="103"/>
      <c r="Z13" s="103"/>
      <c r="AA13" s="103"/>
      <c r="AB13" s="103"/>
      <c r="AC13" s="103"/>
      <c r="AD13" s="103"/>
      <c r="AE13" s="103"/>
      <c r="AF13" s="108"/>
    </row>
    <row r="14" spans="1:32" ht="20.25" customHeight="1">
      <c r="A14" s="1065" t="s">
        <v>92</v>
      </c>
      <c r="B14" s="1068" t="s">
        <v>95</v>
      </c>
      <c r="C14" s="1071"/>
      <c r="D14" s="99"/>
      <c r="E14" s="1074" t="s">
        <v>82</v>
      </c>
      <c r="F14" s="1074"/>
      <c r="G14" s="1074"/>
      <c r="H14" s="1074"/>
      <c r="I14" s="100"/>
      <c r="J14" s="1092" t="s">
        <v>414</v>
      </c>
      <c r="K14" s="1092"/>
      <c r="L14" s="1092"/>
      <c r="M14" s="1092"/>
      <c r="N14" s="1092"/>
      <c r="O14" s="1092"/>
      <c r="P14" s="1092"/>
      <c r="Q14" s="1092"/>
      <c r="R14" s="1092"/>
      <c r="S14" s="1092"/>
      <c r="T14" s="1092"/>
      <c r="U14" s="1092"/>
      <c r="V14" s="1092"/>
      <c r="W14" s="1092"/>
      <c r="X14" s="1092"/>
      <c r="Y14" s="1092"/>
      <c r="Z14" s="1092"/>
      <c r="AA14" s="1092"/>
      <c r="AB14" s="1092"/>
      <c r="AC14" s="1092"/>
      <c r="AD14" s="100"/>
      <c r="AE14" s="101"/>
      <c r="AF14" s="1099" t="s">
        <v>416</v>
      </c>
    </row>
    <row r="15" spans="1:32" ht="25.5" customHeight="1">
      <c r="A15" s="1066"/>
      <c r="B15" s="1069"/>
      <c r="C15" s="1072"/>
      <c r="D15" s="102" t="s">
        <v>84</v>
      </c>
      <c r="E15" s="1079">
        <v>81400</v>
      </c>
      <c r="F15" s="1079"/>
      <c r="G15" s="1079"/>
      <c r="H15" s="1079"/>
      <c r="I15" s="103" t="s">
        <v>85</v>
      </c>
      <c r="J15" s="1094">
        <v>810</v>
      </c>
      <c r="K15" s="1094"/>
      <c r="L15" s="1094"/>
      <c r="M15" s="111" t="s">
        <v>315</v>
      </c>
      <c r="N15" s="111" t="s">
        <v>415</v>
      </c>
      <c r="O15" s="111"/>
      <c r="P15" s="111"/>
      <c r="Q15" s="111"/>
      <c r="R15" s="111"/>
      <c r="S15" s="110" t="s">
        <v>194</v>
      </c>
      <c r="T15" s="1095" t="s">
        <v>372</v>
      </c>
      <c r="U15" s="1095"/>
      <c r="V15" s="1095"/>
      <c r="W15" s="1095"/>
      <c r="X15" s="111" t="s">
        <v>194</v>
      </c>
      <c r="Y15" s="1096">
        <v>10.1</v>
      </c>
      <c r="Z15" s="1096"/>
      <c r="AA15" s="1096"/>
      <c r="AB15" s="1096"/>
      <c r="AC15" s="179" t="s">
        <v>86</v>
      </c>
      <c r="AD15" s="179" t="s">
        <v>86</v>
      </c>
      <c r="AE15" s="104"/>
      <c r="AF15" s="1100"/>
    </row>
    <row r="16" spans="1:32" ht="20.25" customHeight="1">
      <c r="A16" s="1067"/>
      <c r="B16" s="1070"/>
      <c r="C16" s="1073"/>
      <c r="D16" s="180"/>
      <c r="E16" s="180"/>
      <c r="F16" s="105"/>
      <c r="G16" s="105"/>
      <c r="H16" s="105"/>
      <c r="I16" s="105"/>
      <c r="J16" s="105"/>
      <c r="K16" s="105"/>
      <c r="L16" s="105"/>
      <c r="M16" s="1081" t="s">
        <v>87</v>
      </c>
      <c r="N16" s="1081"/>
      <c r="O16" s="1081"/>
      <c r="P16" s="1081"/>
      <c r="Q16" s="1081"/>
      <c r="R16" s="1081"/>
      <c r="S16" s="1081"/>
      <c r="T16" s="1081"/>
      <c r="U16" s="1081"/>
      <c r="V16" s="1081"/>
      <c r="W16" s="1081"/>
      <c r="X16" s="1081"/>
      <c r="Y16" s="1081"/>
      <c r="Z16" s="1081"/>
      <c r="AA16" s="1081"/>
      <c r="AB16" s="1081"/>
      <c r="AC16" s="1081"/>
      <c r="AD16" s="1081"/>
      <c r="AE16" s="1082"/>
      <c r="AF16" s="1101"/>
    </row>
    <row r="17" spans="1:133" ht="25.5" customHeight="1">
      <c r="A17" s="181"/>
      <c r="B17" s="181"/>
      <c r="C17" s="181"/>
      <c r="D17" s="106"/>
      <c r="E17" s="106"/>
      <c r="F17" s="106"/>
      <c r="G17" s="107"/>
      <c r="H17" s="107"/>
      <c r="I17" s="107"/>
      <c r="J17" s="107"/>
      <c r="K17" s="107"/>
      <c r="L17" s="181"/>
      <c r="M17" s="107"/>
      <c r="N17" s="107"/>
      <c r="O17" s="107"/>
      <c r="P17" s="107"/>
      <c r="Q17" s="107"/>
      <c r="R17" s="107"/>
      <c r="S17" s="103"/>
      <c r="T17" s="103"/>
      <c r="U17" s="103"/>
      <c r="V17" s="103"/>
      <c r="W17" s="103"/>
      <c r="X17" s="103"/>
      <c r="Y17" s="103"/>
      <c r="Z17" s="103"/>
      <c r="AA17" s="103"/>
      <c r="AB17" s="103"/>
      <c r="AC17" s="103"/>
      <c r="AD17" s="103"/>
      <c r="AE17" s="103"/>
      <c r="AF17" s="108"/>
    </row>
    <row r="18" spans="1:133" ht="20.25" customHeight="1">
      <c r="A18" s="1102" t="s">
        <v>94</v>
      </c>
      <c r="B18" s="1086" t="s">
        <v>97</v>
      </c>
      <c r="C18" s="1071"/>
      <c r="D18" s="99"/>
      <c r="E18" s="1074" t="s">
        <v>82</v>
      </c>
      <c r="F18" s="1074"/>
      <c r="G18" s="1074"/>
      <c r="H18" s="1074"/>
      <c r="I18" s="100"/>
      <c r="J18" s="1092" t="s">
        <v>414</v>
      </c>
      <c r="K18" s="1092"/>
      <c r="L18" s="1092"/>
      <c r="M18" s="1092"/>
      <c r="N18" s="1092"/>
      <c r="O18" s="1092"/>
      <c r="P18" s="1092"/>
      <c r="Q18" s="1092"/>
      <c r="R18" s="1092"/>
      <c r="S18" s="1092"/>
      <c r="T18" s="1092"/>
      <c r="U18" s="1092"/>
      <c r="V18" s="1092"/>
      <c r="W18" s="1092"/>
      <c r="X18" s="1092"/>
      <c r="Y18" s="1092"/>
      <c r="Z18" s="1092"/>
      <c r="AA18" s="1092"/>
      <c r="AB18" s="1092"/>
      <c r="AC18" s="1092"/>
      <c r="AD18" s="100"/>
      <c r="AE18" s="101"/>
      <c r="AF18" s="1076" t="s">
        <v>83</v>
      </c>
    </row>
    <row r="19" spans="1:133" ht="25.5" customHeight="1">
      <c r="A19" s="1066"/>
      <c r="B19" s="1087"/>
      <c r="C19" s="1072"/>
      <c r="D19" s="102" t="s">
        <v>84</v>
      </c>
      <c r="E19" s="1079">
        <v>86100</v>
      </c>
      <c r="F19" s="1079"/>
      <c r="G19" s="1079"/>
      <c r="H19" s="1079"/>
      <c r="I19" s="103" t="s">
        <v>85</v>
      </c>
      <c r="J19" s="1094">
        <v>860</v>
      </c>
      <c r="K19" s="1094"/>
      <c r="L19" s="1094"/>
      <c r="M19" s="111" t="s">
        <v>315</v>
      </c>
      <c r="N19" s="111" t="s">
        <v>415</v>
      </c>
      <c r="O19" s="111"/>
      <c r="P19" s="111"/>
      <c r="Q19" s="111"/>
      <c r="R19" s="111"/>
      <c r="S19" s="110" t="s">
        <v>194</v>
      </c>
      <c r="T19" s="1095" t="s">
        <v>372</v>
      </c>
      <c r="U19" s="1095"/>
      <c r="V19" s="1095"/>
      <c r="W19" s="1095"/>
      <c r="X19" s="111" t="s">
        <v>194</v>
      </c>
      <c r="Y19" s="1096">
        <v>8.1</v>
      </c>
      <c r="Z19" s="1096"/>
      <c r="AA19" s="1096"/>
      <c r="AB19" s="1096"/>
      <c r="AC19" s="179" t="s">
        <v>86</v>
      </c>
      <c r="AD19" s="179" t="s">
        <v>86</v>
      </c>
      <c r="AE19" s="104"/>
      <c r="AF19" s="1077"/>
    </row>
    <row r="20" spans="1:133" ht="20.25" customHeight="1">
      <c r="A20" s="1067"/>
      <c r="B20" s="1088"/>
      <c r="C20" s="1073"/>
      <c r="D20" s="180"/>
      <c r="E20" s="180"/>
      <c r="F20" s="105"/>
      <c r="G20" s="105"/>
      <c r="H20" s="105"/>
      <c r="I20" s="105"/>
      <c r="J20" s="105"/>
      <c r="K20" s="105"/>
      <c r="L20" s="105"/>
      <c r="M20" s="1081" t="s">
        <v>87</v>
      </c>
      <c r="N20" s="1081"/>
      <c r="O20" s="1081"/>
      <c r="P20" s="1081"/>
      <c r="Q20" s="1081"/>
      <c r="R20" s="1081"/>
      <c r="S20" s="1081"/>
      <c r="T20" s="1081"/>
      <c r="U20" s="1081"/>
      <c r="V20" s="1081"/>
      <c r="W20" s="1081"/>
      <c r="X20" s="1081"/>
      <c r="Y20" s="1081"/>
      <c r="Z20" s="1081"/>
      <c r="AA20" s="1081"/>
      <c r="AB20" s="1081"/>
      <c r="AC20" s="1081"/>
      <c r="AD20" s="1081"/>
      <c r="AE20" s="1082"/>
      <c r="AF20" s="1078"/>
    </row>
    <row r="21" spans="1:133" ht="25.5" customHeight="1">
      <c r="A21" s="181"/>
      <c r="B21" s="181"/>
      <c r="C21" s="181"/>
      <c r="D21" s="106"/>
      <c r="E21" s="106"/>
      <c r="F21" s="106"/>
      <c r="G21" s="107"/>
      <c r="H21" s="107"/>
      <c r="I21" s="107"/>
      <c r="J21" s="107"/>
      <c r="K21" s="107"/>
      <c r="L21" s="181"/>
      <c r="M21" s="107"/>
      <c r="N21" s="107"/>
      <c r="O21" s="107"/>
      <c r="P21" s="107"/>
      <c r="Q21" s="107"/>
      <c r="R21" s="107"/>
      <c r="S21" s="103"/>
      <c r="T21" s="103"/>
      <c r="U21" s="103"/>
      <c r="V21" s="103"/>
      <c r="W21" s="103"/>
      <c r="X21" s="103"/>
      <c r="Y21" s="103"/>
      <c r="Z21" s="103"/>
      <c r="AA21" s="103"/>
      <c r="AB21" s="103"/>
      <c r="AC21" s="103"/>
      <c r="AD21" s="103"/>
      <c r="AE21" s="103"/>
      <c r="AF21" s="108"/>
    </row>
    <row r="22" spans="1:133" ht="20.25" customHeight="1">
      <c r="A22" s="1102" t="s">
        <v>96</v>
      </c>
      <c r="B22" s="1122" t="s">
        <v>98</v>
      </c>
      <c r="C22" s="1071"/>
      <c r="D22" s="99"/>
      <c r="E22" s="1074" t="s">
        <v>82</v>
      </c>
      <c r="F22" s="1074"/>
      <c r="G22" s="1074"/>
      <c r="H22" s="1074"/>
      <c r="I22" s="100"/>
      <c r="J22" s="1092" t="s">
        <v>414</v>
      </c>
      <c r="K22" s="1092"/>
      <c r="L22" s="1092"/>
      <c r="M22" s="1092"/>
      <c r="N22" s="1092"/>
      <c r="O22" s="1092"/>
      <c r="P22" s="1092"/>
      <c r="Q22" s="1092"/>
      <c r="R22" s="1092"/>
      <c r="S22" s="1092"/>
      <c r="T22" s="1092"/>
      <c r="U22" s="1092"/>
      <c r="V22" s="1092"/>
      <c r="W22" s="1092"/>
      <c r="X22" s="1092"/>
      <c r="Y22" s="1092"/>
      <c r="Z22" s="1092"/>
      <c r="AA22" s="1092"/>
      <c r="AB22" s="1092"/>
      <c r="AC22" s="1092"/>
      <c r="AD22" s="100"/>
      <c r="AE22" s="101"/>
      <c r="AF22" s="1076" t="s">
        <v>83</v>
      </c>
    </row>
    <row r="23" spans="1:133" ht="25.5" customHeight="1">
      <c r="A23" s="1066"/>
      <c r="B23" s="1107"/>
      <c r="C23" s="1072"/>
      <c r="D23" s="102" t="s">
        <v>84</v>
      </c>
      <c r="E23" s="1079">
        <v>72280</v>
      </c>
      <c r="F23" s="1079"/>
      <c r="G23" s="1079"/>
      <c r="H23" s="1079"/>
      <c r="I23" s="103" t="s">
        <v>85</v>
      </c>
      <c r="J23" s="1094">
        <v>720</v>
      </c>
      <c r="K23" s="1094"/>
      <c r="L23" s="1094"/>
      <c r="M23" s="111" t="s">
        <v>315</v>
      </c>
      <c r="N23" s="111" t="s">
        <v>415</v>
      </c>
      <c r="O23" s="111"/>
      <c r="P23" s="111"/>
      <c r="Q23" s="111"/>
      <c r="R23" s="111"/>
      <c r="S23" s="110" t="s">
        <v>194</v>
      </c>
      <c r="T23" s="1095" t="s">
        <v>372</v>
      </c>
      <c r="U23" s="1095"/>
      <c r="V23" s="1095"/>
      <c r="W23" s="1095"/>
      <c r="X23" s="111" t="s">
        <v>194</v>
      </c>
      <c r="Y23" s="1096">
        <v>9.6999999999999993</v>
      </c>
      <c r="Z23" s="1096"/>
      <c r="AA23" s="1096"/>
      <c r="AB23" s="1096"/>
      <c r="AC23" s="179" t="s">
        <v>86</v>
      </c>
      <c r="AD23" s="179" t="s">
        <v>86</v>
      </c>
      <c r="AE23" s="104"/>
      <c r="AF23" s="1077"/>
    </row>
    <row r="24" spans="1:133" ht="20.25" customHeight="1">
      <c r="A24" s="1067"/>
      <c r="B24" s="1108"/>
      <c r="C24" s="1073"/>
      <c r="D24" s="180"/>
      <c r="E24" s="180"/>
      <c r="F24" s="105"/>
      <c r="G24" s="105"/>
      <c r="H24" s="105"/>
      <c r="I24" s="105"/>
      <c r="J24" s="105"/>
      <c r="K24" s="105"/>
      <c r="L24" s="105"/>
      <c r="M24" s="1081" t="s">
        <v>87</v>
      </c>
      <c r="N24" s="1081"/>
      <c r="O24" s="1081"/>
      <c r="P24" s="1081"/>
      <c r="Q24" s="1081"/>
      <c r="R24" s="1081"/>
      <c r="S24" s="1081"/>
      <c r="T24" s="1081"/>
      <c r="U24" s="1081"/>
      <c r="V24" s="1081"/>
      <c r="W24" s="1081"/>
      <c r="X24" s="1081"/>
      <c r="Y24" s="1081"/>
      <c r="Z24" s="1081"/>
      <c r="AA24" s="1081"/>
      <c r="AB24" s="1081"/>
      <c r="AC24" s="1081"/>
      <c r="AD24" s="1081"/>
      <c r="AE24" s="1082"/>
      <c r="AF24" s="1078"/>
    </row>
    <row r="25" spans="1:133" ht="25.5" customHeight="1">
      <c r="A25" s="181"/>
      <c r="B25" s="181"/>
      <c r="C25" s="181"/>
      <c r="D25" s="106"/>
      <c r="E25" s="106"/>
      <c r="F25" s="106"/>
      <c r="G25" s="107"/>
      <c r="H25" s="107"/>
      <c r="I25" s="107"/>
      <c r="J25" s="107"/>
      <c r="K25" s="107"/>
      <c r="L25" s="181"/>
      <c r="M25" s="107"/>
      <c r="N25" s="107"/>
      <c r="O25" s="107"/>
      <c r="P25" s="107"/>
      <c r="Q25" s="107"/>
      <c r="R25" s="107"/>
      <c r="S25" s="103"/>
      <c r="T25" s="103"/>
      <c r="U25" s="103"/>
      <c r="V25" s="103"/>
      <c r="W25" s="103"/>
      <c r="X25" s="103"/>
      <c r="Y25" s="103"/>
      <c r="Z25" s="103"/>
      <c r="AA25" s="103"/>
      <c r="AB25" s="103"/>
      <c r="AC25" s="103"/>
      <c r="AD25" s="103"/>
      <c r="AE25" s="103"/>
      <c r="AF25" s="108"/>
    </row>
    <row r="26" spans="1:133" s="164" customFormat="1" ht="25.5" customHeight="1">
      <c r="A26" s="1103" t="s">
        <v>417</v>
      </c>
      <c r="B26" s="1106" t="s">
        <v>418</v>
      </c>
      <c r="C26" s="1103" t="s">
        <v>99</v>
      </c>
      <c r="D26" s="1109"/>
      <c r="E26" s="1109"/>
      <c r="F26" s="1109"/>
      <c r="G26" s="1109"/>
      <c r="H26" s="1109"/>
      <c r="I26" s="1109"/>
      <c r="J26" s="1109"/>
      <c r="K26" s="1109"/>
      <c r="L26" s="1109"/>
      <c r="M26" s="1109"/>
      <c r="N26" s="1109"/>
      <c r="O26" s="1109"/>
      <c r="P26" s="1109"/>
      <c r="Q26" s="1109"/>
      <c r="R26" s="1109"/>
      <c r="S26" s="1109"/>
      <c r="T26" s="1109"/>
      <c r="U26" s="1109"/>
      <c r="V26" s="1109"/>
      <c r="W26" s="1109"/>
      <c r="X26" s="1109"/>
      <c r="Y26" s="1109"/>
      <c r="Z26" s="1109"/>
      <c r="AA26" s="1109"/>
      <c r="AB26" s="1109"/>
      <c r="AC26" s="1109"/>
      <c r="AD26" s="1109"/>
      <c r="AE26" s="1110"/>
      <c r="AF26" s="1111" t="s">
        <v>701</v>
      </c>
      <c r="EC26" s="353"/>
    </row>
    <row r="27" spans="1:133" s="164" customFormat="1" ht="25.5" customHeight="1">
      <c r="A27" s="1104"/>
      <c r="B27" s="1107"/>
      <c r="C27" s="1114" t="s">
        <v>419</v>
      </c>
      <c r="D27" s="1115"/>
      <c r="E27" s="1115"/>
      <c r="F27" s="1115"/>
      <c r="G27" s="1115"/>
      <c r="H27" s="1115"/>
      <c r="I27" s="1115"/>
      <c r="J27" s="1115"/>
      <c r="K27" s="1115"/>
      <c r="L27" s="1115"/>
      <c r="M27" s="1115"/>
      <c r="N27" s="1115"/>
      <c r="O27" s="1115"/>
      <c r="P27" s="1116">
        <v>50420</v>
      </c>
      <c r="Q27" s="1116"/>
      <c r="R27" s="1116"/>
      <c r="S27" s="1116"/>
      <c r="T27" s="1116"/>
      <c r="U27" s="103" t="s">
        <v>100</v>
      </c>
      <c r="V27" s="1117" t="s">
        <v>420</v>
      </c>
      <c r="W27" s="1117"/>
      <c r="X27" s="1117"/>
      <c r="Y27" s="1117"/>
      <c r="Z27" s="1117"/>
      <c r="AA27" s="1117"/>
      <c r="AB27" s="103" t="s">
        <v>100</v>
      </c>
      <c r="AC27" s="1118" t="s">
        <v>101</v>
      </c>
      <c r="AD27" s="1118"/>
      <c r="AE27" s="1119"/>
      <c r="AF27" s="1112"/>
      <c r="EC27" s="353"/>
    </row>
    <row r="28" spans="1:133" s="164" customFormat="1" ht="25.5" customHeight="1">
      <c r="A28" s="1105"/>
      <c r="B28" s="1108"/>
      <c r="C28" s="1120" t="s">
        <v>421</v>
      </c>
      <c r="D28" s="1121"/>
      <c r="E28" s="1121"/>
      <c r="F28" s="1121"/>
      <c r="G28" s="1121"/>
      <c r="H28" s="1121"/>
      <c r="I28" s="1121"/>
      <c r="J28" s="1121"/>
      <c r="K28" s="1121"/>
      <c r="L28" s="1121"/>
      <c r="M28" s="1121"/>
      <c r="N28" s="1121"/>
      <c r="O28" s="1121"/>
      <c r="P28" s="1123">
        <v>6300</v>
      </c>
      <c r="Q28" s="1123"/>
      <c r="R28" s="1123"/>
      <c r="S28" s="1123"/>
      <c r="T28" s="1123"/>
      <c r="U28" s="109" t="s">
        <v>100</v>
      </c>
      <c r="V28" s="1124" t="s">
        <v>422</v>
      </c>
      <c r="W28" s="1124"/>
      <c r="X28" s="1124"/>
      <c r="Y28" s="1124"/>
      <c r="Z28" s="1124"/>
      <c r="AA28" s="1124"/>
      <c r="AB28" s="109" t="s">
        <v>100</v>
      </c>
      <c r="AC28" s="1125" t="s">
        <v>101</v>
      </c>
      <c r="AD28" s="1125"/>
      <c r="AE28" s="1126"/>
      <c r="AF28" s="1113"/>
      <c r="EC28" s="353"/>
    </row>
    <row r="29" spans="1:133" s="164" customFormat="1" ht="26.25" customHeight="1">
      <c r="A29" s="112"/>
      <c r="B29" s="112"/>
      <c r="C29" s="110"/>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2"/>
      <c r="EC29" s="353"/>
    </row>
    <row r="30" spans="1:133" ht="27.75" customHeight="1">
      <c r="A30" s="1083" t="s">
        <v>102</v>
      </c>
      <c r="B30" s="1086" t="s">
        <v>314</v>
      </c>
      <c r="C30" s="1127" t="s">
        <v>103</v>
      </c>
      <c r="D30" s="1127"/>
      <c r="E30" s="1127"/>
      <c r="F30" s="1127"/>
      <c r="G30" s="1127"/>
      <c r="H30" s="1127"/>
      <c r="I30" s="1127"/>
      <c r="J30" s="1127"/>
      <c r="K30" s="1128">
        <v>1950</v>
      </c>
      <c r="L30" s="1128"/>
      <c r="M30" s="1128"/>
      <c r="N30" s="1128"/>
      <c r="O30" s="1128"/>
      <c r="P30" s="1128"/>
      <c r="Q30" s="1128"/>
      <c r="R30" s="1128"/>
      <c r="S30" s="1127" t="s">
        <v>104</v>
      </c>
      <c r="T30" s="1127"/>
      <c r="U30" s="1127"/>
      <c r="V30" s="1127"/>
      <c r="W30" s="1127"/>
      <c r="X30" s="1127"/>
      <c r="Y30" s="1127"/>
      <c r="Z30" s="1128">
        <v>1350</v>
      </c>
      <c r="AA30" s="1128"/>
      <c r="AB30" s="1128"/>
      <c r="AC30" s="1128"/>
      <c r="AD30" s="1128"/>
      <c r="AE30" s="1128"/>
      <c r="AF30" s="1093" t="s">
        <v>423</v>
      </c>
    </row>
    <row r="31" spans="1:133" ht="27.75" customHeight="1">
      <c r="A31" s="1084"/>
      <c r="B31" s="1087"/>
      <c r="C31" s="1127" t="s">
        <v>105</v>
      </c>
      <c r="D31" s="1127"/>
      <c r="E31" s="1127"/>
      <c r="F31" s="1127"/>
      <c r="G31" s="1127"/>
      <c r="H31" s="1127"/>
      <c r="I31" s="1127"/>
      <c r="J31" s="1127"/>
      <c r="K31" s="1128">
        <v>1740</v>
      </c>
      <c r="L31" s="1128"/>
      <c r="M31" s="1128"/>
      <c r="N31" s="1128"/>
      <c r="O31" s="1128"/>
      <c r="P31" s="1128"/>
      <c r="Q31" s="1128"/>
      <c r="R31" s="1128"/>
      <c r="S31" s="1127" t="s">
        <v>424</v>
      </c>
      <c r="T31" s="1127"/>
      <c r="U31" s="1127"/>
      <c r="V31" s="1127"/>
      <c r="W31" s="1127"/>
      <c r="X31" s="1127"/>
      <c r="Y31" s="1127"/>
      <c r="Z31" s="1128">
        <v>1020</v>
      </c>
      <c r="AA31" s="1128"/>
      <c r="AB31" s="1128"/>
      <c r="AC31" s="1128"/>
      <c r="AD31" s="1128"/>
      <c r="AE31" s="1128"/>
      <c r="AF31" s="1093"/>
    </row>
    <row r="32" spans="1:133" ht="27.75" customHeight="1">
      <c r="A32" s="1085"/>
      <c r="B32" s="1088"/>
      <c r="C32" s="1127" t="s">
        <v>107</v>
      </c>
      <c r="D32" s="1127"/>
      <c r="E32" s="1127"/>
      <c r="F32" s="1127"/>
      <c r="G32" s="1127"/>
      <c r="H32" s="1127"/>
      <c r="I32" s="1127"/>
      <c r="J32" s="1127"/>
      <c r="K32" s="1128">
        <v>1710</v>
      </c>
      <c r="L32" s="1128"/>
      <c r="M32" s="1128"/>
      <c r="N32" s="1128"/>
      <c r="O32" s="1128"/>
      <c r="P32" s="1128"/>
      <c r="Q32" s="1128"/>
      <c r="R32" s="1128"/>
      <c r="S32" s="1127" t="s">
        <v>106</v>
      </c>
      <c r="T32" s="1127"/>
      <c r="U32" s="1127"/>
      <c r="V32" s="1127"/>
      <c r="W32" s="1127"/>
      <c r="X32" s="1127"/>
      <c r="Y32" s="1127"/>
      <c r="Z32" s="1128">
        <v>120</v>
      </c>
      <c r="AA32" s="1128"/>
      <c r="AB32" s="1128"/>
      <c r="AC32" s="1128"/>
      <c r="AD32" s="1128"/>
      <c r="AE32" s="1128"/>
      <c r="AF32" s="1093"/>
    </row>
    <row r="33" spans="1:32" ht="25.5" customHeight="1">
      <c r="A33" s="181"/>
      <c r="B33" s="181"/>
      <c r="C33" s="181"/>
      <c r="D33" s="106"/>
      <c r="E33" s="106"/>
      <c r="F33" s="106"/>
      <c r="G33" s="107"/>
      <c r="H33" s="107"/>
      <c r="I33" s="107"/>
      <c r="J33" s="107"/>
      <c r="K33" s="107"/>
      <c r="L33" s="181"/>
      <c r="M33" s="107"/>
      <c r="N33" s="107"/>
      <c r="O33" s="107"/>
      <c r="P33" s="107"/>
      <c r="Q33" s="107"/>
      <c r="R33" s="107"/>
      <c r="S33" s="103"/>
      <c r="T33" s="103"/>
      <c r="U33" s="103"/>
      <c r="V33" s="103"/>
      <c r="W33" s="103"/>
      <c r="X33" s="103"/>
      <c r="Y33" s="103"/>
      <c r="Z33" s="103"/>
      <c r="AA33" s="103"/>
      <c r="AB33" s="103"/>
      <c r="AC33" s="103"/>
      <c r="AD33" s="103"/>
      <c r="AE33" s="103"/>
      <c r="AF33" s="108"/>
    </row>
    <row r="34" spans="1:32" ht="25.5" customHeight="1">
      <c r="A34" s="1129" t="s">
        <v>108</v>
      </c>
      <c r="B34" s="1086" t="s">
        <v>316</v>
      </c>
      <c r="C34" s="1132" t="s">
        <v>336</v>
      </c>
      <c r="D34" s="1134">
        <v>155310</v>
      </c>
      <c r="E34" s="1134"/>
      <c r="F34" s="1134"/>
      <c r="G34" s="1134"/>
      <c r="H34" s="1134"/>
      <c r="I34" s="1134"/>
      <c r="J34" s="1134"/>
      <c r="K34" s="1134"/>
      <c r="L34" s="1134"/>
      <c r="M34" s="1134"/>
      <c r="N34" s="1134"/>
      <c r="O34" s="1134"/>
      <c r="P34" s="1134"/>
      <c r="Q34" s="1134"/>
      <c r="R34" s="1134"/>
      <c r="S34" s="1134"/>
      <c r="T34" s="1134"/>
      <c r="U34" s="1134"/>
      <c r="V34" s="1134"/>
      <c r="W34" s="1134"/>
      <c r="X34" s="1134"/>
      <c r="Y34" s="1134"/>
      <c r="Z34" s="1134"/>
      <c r="AA34" s="1134"/>
      <c r="AB34" s="1134"/>
      <c r="AC34" s="1134"/>
      <c r="AD34" s="1134"/>
      <c r="AE34" s="1135"/>
      <c r="AF34" s="1138" t="s">
        <v>337</v>
      </c>
    </row>
    <row r="35" spans="1:32" ht="25.5" customHeight="1">
      <c r="A35" s="1130"/>
      <c r="B35" s="1087"/>
      <c r="C35" s="1133"/>
      <c r="D35" s="1136"/>
      <c r="E35" s="1136"/>
      <c r="F35" s="1136"/>
      <c r="G35" s="1136"/>
      <c r="H35" s="1136"/>
      <c r="I35" s="1136"/>
      <c r="J35" s="1136"/>
      <c r="K35" s="1136"/>
      <c r="L35" s="1136"/>
      <c r="M35" s="1136"/>
      <c r="N35" s="1136"/>
      <c r="O35" s="1136"/>
      <c r="P35" s="1136"/>
      <c r="Q35" s="1136"/>
      <c r="R35" s="1136"/>
      <c r="S35" s="1136"/>
      <c r="T35" s="1136"/>
      <c r="U35" s="1136"/>
      <c r="V35" s="1136"/>
      <c r="W35" s="1136"/>
      <c r="X35" s="1136"/>
      <c r="Y35" s="1136"/>
      <c r="Z35" s="1136"/>
      <c r="AA35" s="1136"/>
      <c r="AB35" s="1136"/>
      <c r="AC35" s="1136"/>
      <c r="AD35" s="1136"/>
      <c r="AE35" s="1137"/>
      <c r="AF35" s="1139"/>
    </row>
    <row r="36" spans="1:32" ht="25.5" customHeight="1">
      <c r="A36" s="1130"/>
      <c r="B36" s="1087"/>
      <c r="C36" s="1132" t="s">
        <v>338</v>
      </c>
      <c r="D36" s="1134">
        <v>30260</v>
      </c>
      <c r="E36" s="1134"/>
      <c r="F36" s="1134"/>
      <c r="G36" s="1134"/>
      <c r="H36" s="1134"/>
      <c r="I36" s="1134"/>
      <c r="J36" s="1134"/>
      <c r="K36" s="1134"/>
      <c r="L36" s="1134"/>
      <c r="M36" s="1134"/>
      <c r="N36" s="1134"/>
      <c r="O36" s="1134"/>
      <c r="P36" s="1134"/>
      <c r="Q36" s="1134"/>
      <c r="R36" s="1134"/>
      <c r="S36" s="1134"/>
      <c r="T36" s="1134"/>
      <c r="U36" s="1134"/>
      <c r="V36" s="1134"/>
      <c r="W36" s="1134"/>
      <c r="X36" s="1134"/>
      <c r="Y36" s="1134"/>
      <c r="Z36" s="1134"/>
      <c r="AA36" s="1134"/>
      <c r="AB36" s="1134"/>
      <c r="AC36" s="1134"/>
      <c r="AD36" s="1134"/>
      <c r="AE36" s="1135"/>
      <c r="AF36" s="1139"/>
    </row>
    <row r="37" spans="1:32" ht="30" customHeight="1">
      <c r="A37" s="1131"/>
      <c r="B37" s="1088"/>
      <c r="C37" s="1133"/>
      <c r="D37" s="1136"/>
      <c r="E37" s="1136"/>
      <c r="F37" s="1136"/>
      <c r="G37" s="1136"/>
      <c r="H37" s="1136"/>
      <c r="I37" s="1136"/>
      <c r="J37" s="1136"/>
      <c r="K37" s="1136"/>
      <c r="L37" s="1136"/>
      <c r="M37" s="1136"/>
      <c r="N37" s="1136"/>
      <c r="O37" s="1136"/>
      <c r="P37" s="1136"/>
      <c r="Q37" s="1136"/>
      <c r="R37" s="1136"/>
      <c r="S37" s="1136"/>
      <c r="T37" s="1136"/>
      <c r="U37" s="1136"/>
      <c r="V37" s="1136"/>
      <c r="W37" s="1136"/>
      <c r="X37" s="1136"/>
      <c r="Y37" s="1136"/>
      <c r="Z37" s="1136"/>
      <c r="AA37" s="1136"/>
      <c r="AB37" s="1136"/>
      <c r="AC37" s="1136"/>
      <c r="AD37" s="1136"/>
      <c r="AE37" s="1137"/>
      <c r="AF37" s="1140"/>
    </row>
    <row r="38" spans="1:32" ht="25.5" customHeight="1">
      <c r="A38" s="181"/>
      <c r="B38" s="181"/>
      <c r="C38" s="181"/>
      <c r="D38" s="106"/>
      <c r="E38" s="106"/>
      <c r="F38" s="106"/>
      <c r="G38" s="107"/>
      <c r="H38" s="107"/>
      <c r="I38" s="107"/>
      <c r="J38" s="107"/>
      <c r="K38" s="107"/>
      <c r="L38" s="181"/>
      <c r="M38" s="107"/>
      <c r="N38" s="107"/>
      <c r="O38" s="107"/>
      <c r="P38" s="107"/>
      <c r="Q38" s="107"/>
      <c r="R38" s="107"/>
      <c r="S38" s="103"/>
      <c r="T38" s="103"/>
      <c r="U38" s="103"/>
      <c r="V38" s="103"/>
      <c r="W38" s="103"/>
      <c r="X38" s="103"/>
      <c r="Y38" s="103"/>
      <c r="Z38" s="103"/>
      <c r="AA38" s="103"/>
      <c r="AB38" s="103"/>
      <c r="AC38" s="103"/>
      <c r="AD38" s="103"/>
      <c r="AE38" s="103"/>
      <c r="AF38" s="108"/>
    </row>
    <row r="39" spans="1:32" ht="30" customHeight="1">
      <c r="A39" s="114" t="s">
        <v>109</v>
      </c>
      <c r="B39" s="182" t="s">
        <v>317</v>
      </c>
      <c r="C39" s="1145">
        <v>6510</v>
      </c>
      <c r="D39" s="1145"/>
      <c r="E39" s="1145"/>
      <c r="F39" s="1145"/>
      <c r="G39" s="1145"/>
      <c r="H39" s="1145"/>
      <c r="I39" s="1145"/>
      <c r="J39" s="1145"/>
      <c r="K39" s="1145"/>
      <c r="L39" s="1145"/>
      <c r="M39" s="1145"/>
      <c r="N39" s="1145"/>
      <c r="O39" s="1145"/>
      <c r="P39" s="1145"/>
      <c r="Q39" s="1145"/>
      <c r="R39" s="1145"/>
      <c r="S39" s="1145"/>
      <c r="T39" s="1145"/>
      <c r="U39" s="1145"/>
      <c r="V39" s="1145"/>
      <c r="W39" s="1145"/>
      <c r="X39" s="1145"/>
      <c r="Y39" s="1145"/>
      <c r="Z39" s="1145"/>
      <c r="AA39" s="1145"/>
      <c r="AB39" s="1145"/>
      <c r="AC39" s="1145"/>
      <c r="AD39" s="1145"/>
      <c r="AE39" s="1146"/>
      <c r="AF39" s="115" t="s">
        <v>110</v>
      </c>
    </row>
    <row r="40" spans="1:32" ht="25.5" customHeight="1">
      <c r="A40" s="181"/>
      <c r="B40" s="181"/>
      <c r="C40" s="181"/>
      <c r="D40" s="106"/>
      <c r="E40" s="106"/>
      <c r="F40" s="106"/>
      <c r="G40" s="107"/>
      <c r="H40" s="107"/>
      <c r="I40" s="107"/>
      <c r="J40" s="107"/>
      <c r="K40" s="107"/>
      <c r="L40" s="181"/>
      <c r="M40" s="107"/>
      <c r="N40" s="107"/>
      <c r="O40" s="107"/>
      <c r="P40" s="107"/>
      <c r="Q40" s="107"/>
      <c r="R40" s="107"/>
      <c r="S40" s="103"/>
      <c r="T40" s="103"/>
      <c r="U40" s="103"/>
      <c r="V40" s="103"/>
      <c r="W40" s="103"/>
      <c r="X40" s="103"/>
      <c r="Y40" s="103"/>
      <c r="Z40" s="103"/>
      <c r="AA40" s="103"/>
      <c r="AB40" s="103"/>
      <c r="AC40" s="103"/>
      <c r="AD40" s="103"/>
      <c r="AE40" s="103"/>
      <c r="AF40" s="116"/>
    </row>
    <row r="41" spans="1:32" ht="30" customHeight="1">
      <c r="A41" s="114" t="s">
        <v>111</v>
      </c>
      <c r="B41" s="183" t="s">
        <v>318</v>
      </c>
      <c r="C41" s="1143">
        <v>82390</v>
      </c>
      <c r="D41" s="1143"/>
      <c r="E41" s="1143"/>
      <c r="F41" s="1143"/>
      <c r="G41" s="1143"/>
      <c r="H41" s="1143"/>
      <c r="I41" s="1143"/>
      <c r="J41" s="1143"/>
      <c r="K41" s="1143"/>
      <c r="L41" s="1143"/>
      <c r="M41" s="1143"/>
      <c r="N41" s="1143"/>
      <c r="O41" s="1143"/>
      <c r="P41" s="1143"/>
      <c r="Q41" s="1143"/>
      <c r="R41" s="1143"/>
      <c r="S41" s="1143"/>
      <c r="T41" s="1143"/>
      <c r="U41" s="1143"/>
      <c r="V41" s="1143"/>
      <c r="W41" s="1143"/>
      <c r="X41" s="1143"/>
      <c r="Y41" s="1143"/>
      <c r="Z41" s="1143"/>
      <c r="AA41" s="1143"/>
      <c r="AB41" s="1143"/>
      <c r="AC41" s="1143"/>
      <c r="AD41" s="1143"/>
      <c r="AE41" s="1144"/>
      <c r="AF41" s="115" t="s">
        <v>110</v>
      </c>
    </row>
    <row r="42" spans="1:32" ht="25.5" customHeight="1">
      <c r="A42" s="181"/>
      <c r="B42" s="181"/>
      <c r="C42" s="117"/>
      <c r="D42" s="106"/>
      <c r="E42" s="106"/>
      <c r="F42" s="106"/>
      <c r="G42" s="107"/>
      <c r="H42" s="107"/>
      <c r="I42" s="107"/>
      <c r="J42" s="107"/>
      <c r="K42" s="107"/>
      <c r="L42" s="181"/>
      <c r="M42" s="107"/>
      <c r="N42" s="107"/>
      <c r="O42" s="107"/>
      <c r="P42" s="107"/>
      <c r="Q42" s="107"/>
      <c r="R42" s="107"/>
      <c r="S42" s="103"/>
      <c r="T42" s="103"/>
      <c r="U42" s="103"/>
      <c r="V42" s="103"/>
      <c r="W42" s="103"/>
      <c r="X42" s="103"/>
      <c r="Y42" s="103"/>
      <c r="Z42" s="103"/>
      <c r="AA42" s="103"/>
      <c r="AB42" s="103"/>
      <c r="AC42" s="103"/>
      <c r="AD42" s="103"/>
      <c r="AE42" s="103"/>
      <c r="AF42" s="116"/>
    </row>
    <row r="43" spans="1:32" ht="30" customHeight="1">
      <c r="A43" s="114" t="s">
        <v>115</v>
      </c>
      <c r="B43" s="183" t="s">
        <v>319</v>
      </c>
      <c r="C43" s="1147">
        <v>80000</v>
      </c>
      <c r="D43" s="1147"/>
      <c r="E43" s="1147"/>
      <c r="F43" s="1147"/>
      <c r="G43" s="1147"/>
      <c r="H43" s="1147"/>
      <c r="I43" s="1147"/>
      <c r="J43" s="1147"/>
      <c r="K43" s="1147"/>
      <c r="L43" s="1147"/>
      <c r="M43" s="1147"/>
      <c r="N43" s="1147"/>
      <c r="O43" s="1147"/>
      <c r="P43" s="1147"/>
      <c r="Q43" s="1147"/>
      <c r="R43" s="1147"/>
      <c r="S43" s="1147"/>
      <c r="T43" s="1147"/>
      <c r="U43" s="1147"/>
      <c r="V43" s="1147"/>
      <c r="W43" s="1147"/>
      <c r="X43" s="1147"/>
      <c r="Y43" s="1147"/>
      <c r="Z43" s="1147"/>
      <c r="AA43" s="1147"/>
      <c r="AB43" s="1147"/>
      <c r="AC43" s="1147"/>
      <c r="AD43" s="1147"/>
      <c r="AE43" s="1148"/>
      <c r="AF43" s="115" t="s">
        <v>110</v>
      </c>
    </row>
    <row r="44" spans="1:32" ht="25.5" customHeight="1">
      <c r="A44" s="181"/>
      <c r="B44" s="181"/>
      <c r="C44" s="181"/>
      <c r="D44" s="106"/>
      <c r="E44" s="106"/>
      <c r="F44" s="106"/>
      <c r="G44" s="107"/>
      <c r="H44" s="107"/>
      <c r="I44" s="107"/>
      <c r="J44" s="107"/>
      <c r="K44" s="107"/>
      <c r="L44" s="181"/>
      <c r="M44" s="103"/>
      <c r="N44" s="107"/>
      <c r="O44" s="107"/>
      <c r="P44" s="107"/>
      <c r="Q44" s="107"/>
      <c r="R44" s="107"/>
      <c r="S44" s="103"/>
      <c r="T44" s="103"/>
      <c r="U44" s="103"/>
      <c r="V44" s="103"/>
      <c r="W44" s="103"/>
      <c r="X44" s="103"/>
      <c r="Y44" s="103"/>
      <c r="Z44" s="103"/>
      <c r="AA44" s="103"/>
      <c r="AB44" s="103"/>
      <c r="AC44" s="103"/>
      <c r="AD44" s="103"/>
      <c r="AE44" s="103"/>
      <c r="AF44" s="108"/>
    </row>
    <row r="45" spans="1:32" ht="30" customHeight="1">
      <c r="A45" s="1129" t="s">
        <v>116</v>
      </c>
      <c r="B45" s="1149" t="s">
        <v>320</v>
      </c>
      <c r="C45" s="1141" t="s">
        <v>702</v>
      </c>
      <c r="D45" s="1141"/>
      <c r="E45" s="1141"/>
      <c r="F45" s="1141"/>
      <c r="G45" s="1141"/>
      <c r="H45" s="1141"/>
      <c r="I45" s="1142">
        <v>20190</v>
      </c>
      <c r="J45" s="1142"/>
      <c r="K45" s="1142"/>
      <c r="L45" s="1142"/>
      <c r="M45" s="1142"/>
      <c r="N45" s="1142"/>
      <c r="O45" s="1142"/>
      <c r="P45" s="1142"/>
      <c r="Q45" s="1142"/>
      <c r="R45" s="1142"/>
      <c r="S45" s="1142"/>
      <c r="T45" s="1142"/>
      <c r="U45" s="1142"/>
      <c r="V45" s="1142"/>
      <c r="W45" s="1142"/>
      <c r="X45" s="1142"/>
      <c r="Y45" s="1142"/>
      <c r="Z45" s="1142"/>
      <c r="AA45" s="1142"/>
      <c r="AB45" s="1142"/>
      <c r="AC45" s="1142"/>
      <c r="AD45" s="1142"/>
      <c r="AE45" s="1142"/>
      <c r="AF45" s="1138" t="s">
        <v>703</v>
      </c>
    </row>
    <row r="46" spans="1:32" ht="30" customHeight="1">
      <c r="A46" s="1131"/>
      <c r="B46" s="1124"/>
      <c r="C46" s="1141" t="s">
        <v>704</v>
      </c>
      <c r="D46" s="1141"/>
      <c r="E46" s="1141"/>
      <c r="F46" s="1141"/>
      <c r="G46" s="1141"/>
      <c r="H46" s="1141"/>
      <c r="I46" s="1142">
        <v>158570</v>
      </c>
      <c r="J46" s="1142"/>
      <c r="K46" s="1142"/>
      <c r="L46" s="1142"/>
      <c r="M46" s="1142"/>
      <c r="N46" s="1142"/>
      <c r="O46" s="1142"/>
      <c r="P46" s="1142"/>
      <c r="Q46" s="1142"/>
      <c r="R46" s="1142"/>
      <c r="S46" s="1142"/>
      <c r="T46" s="1142"/>
      <c r="U46" s="1142"/>
      <c r="V46" s="1142"/>
      <c r="W46" s="1142"/>
      <c r="X46" s="1142"/>
      <c r="Y46" s="1142"/>
      <c r="Z46" s="1142"/>
      <c r="AA46" s="1142"/>
      <c r="AB46" s="1142"/>
      <c r="AC46" s="1142"/>
      <c r="AD46" s="1142"/>
      <c r="AE46" s="1142"/>
      <c r="AF46" s="1140"/>
    </row>
    <row r="47" spans="1:32" ht="25.5" customHeight="1">
      <c r="A47" s="181"/>
      <c r="B47" s="181"/>
      <c r="C47" s="181"/>
      <c r="D47" s="106"/>
      <c r="E47" s="106"/>
      <c r="F47" s="106"/>
      <c r="G47" s="107"/>
      <c r="H47" s="107"/>
      <c r="I47" s="107"/>
      <c r="J47" s="107"/>
      <c r="K47" s="107"/>
      <c r="L47" s="181"/>
      <c r="M47" s="103"/>
      <c r="N47" s="107"/>
      <c r="O47" s="107"/>
      <c r="P47" s="107"/>
      <c r="Q47" s="107"/>
      <c r="R47" s="107"/>
      <c r="S47" s="103"/>
      <c r="T47" s="103"/>
      <c r="U47" s="103"/>
      <c r="V47" s="103"/>
      <c r="W47" s="103"/>
      <c r="X47" s="103"/>
      <c r="Y47" s="103"/>
      <c r="Z47" s="103"/>
      <c r="AA47" s="103"/>
      <c r="AB47" s="103"/>
      <c r="AC47" s="103"/>
      <c r="AD47" s="103"/>
      <c r="AE47" s="103"/>
      <c r="AF47" s="108" t="s">
        <v>117</v>
      </c>
    </row>
    <row r="48" spans="1:32" ht="30" customHeight="1">
      <c r="A48" s="114" t="s">
        <v>118</v>
      </c>
      <c r="B48" s="182" t="s">
        <v>321</v>
      </c>
      <c r="C48" s="1143">
        <v>75000</v>
      </c>
      <c r="D48" s="1143"/>
      <c r="E48" s="1143"/>
      <c r="F48" s="1143"/>
      <c r="G48" s="1143"/>
      <c r="H48" s="1143"/>
      <c r="I48" s="1143"/>
      <c r="J48" s="1143"/>
      <c r="K48" s="1143"/>
      <c r="L48" s="1143"/>
      <c r="M48" s="1143"/>
      <c r="N48" s="1143"/>
      <c r="O48" s="1143"/>
      <c r="P48" s="1143"/>
      <c r="Q48" s="1143"/>
      <c r="R48" s="1143"/>
      <c r="S48" s="1143"/>
      <c r="T48" s="1143"/>
      <c r="U48" s="1143"/>
      <c r="V48" s="1143"/>
      <c r="W48" s="1143"/>
      <c r="X48" s="1143"/>
      <c r="Y48" s="1143"/>
      <c r="Z48" s="1143"/>
      <c r="AA48" s="1143"/>
      <c r="AB48" s="1143"/>
      <c r="AC48" s="1143"/>
      <c r="AD48" s="1143"/>
      <c r="AE48" s="1144"/>
      <c r="AF48" s="115" t="s">
        <v>110</v>
      </c>
    </row>
    <row r="49" spans="1:32" ht="25.5" customHeight="1">
      <c r="A49" s="184"/>
      <c r="B49" s="110"/>
      <c r="C49" s="596"/>
      <c r="D49" s="596"/>
      <c r="E49" s="596"/>
      <c r="F49" s="596"/>
      <c r="G49" s="596"/>
      <c r="H49" s="596"/>
      <c r="I49" s="596"/>
      <c r="J49" s="596"/>
      <c r="K49" s="596"/>
      <c r="L49" s="596"/>
      <c r="M49" s="596"/>
      <c r="N49" s="596"/>
      <c r="O49" s="596"/>
      <c r="P49" s="596"/>
      <c r="Q49" s="596"/>
      <c r="R49" s="596"/>
      <c r="S49" s="596"/>
      <c r="T49" s="596"/>
      <c r="U49" s="596"/>
      <c r="V49" s="596"/>
      <c r="W49" s="596"/>
      <c r="X49" s="596"/>
      <c r="Y49" s="596"/>
      <c r="Z49" s="596"/>
      <c r="AA49" s="596"/>
      <c r="AB49" s="596"/>
      <c r="AC49" s="596"/>
      <c r="AD49" s="596"/>
      <c r="AE49" s="596"/>
      <c r="AF49" s="108"/>
    </row>
    <row r="50" spans="1:32" ht="25.5" customHeight="1">
      <c r="A50" s="114" t="s">
        <v>705</v>
      </c>
      <c r="B50" s="597" t="s">
        <v>706</v>
      </c>
      <c r="C50" s="1150">
        <v>50000</v>
      </c>
      <c r="D50" s="1150"/>
      <c r="E50" s="1150"/>
      <c r="F50" s="1150"/>
      <c r="G50" s="1150"/>
      <c r="H50" s="1150"/>
      <c r="I50" s="1150"/>
      <c r="J50" s="1150"/>
      <c r="K50" s="1150"/>
      <c r="L50" s="1150"/>
      <c r="M50" s="1150"/>
      <c r="N50" s="1150"/>
      <c r="O50" s="1150"/>
      <c r="P50" s="1150"/>
      <c r="Q50" s="1150"/>
      <c r="R50" s="1150"/>
      <c r="S50" s="1150"/>
      <c r="T50" s="1150"/>
      <c r="U50" s="1150"/>
      <c r="V50" s="1150"/>
      <c r="W50" s="1150"/>
      <c r="X50" s="1150"/>
      <c r="Y50" s="1150"/>
      <c r="Z50" s="1150"/>
      <c r="AA50" s="1150"/>
      <c r="AB50" s="1150"/>
      <c r="AC50" s="1150"/>
      <c r="AD50" s="1150"/>
      <c r="AE50" s="1151"/>
      <c r="AF50" s="115" t="s">
        <v>707</v>
      </c>
    </row>
    <row r="51" spans="1:32" ht="62.45" customHeight="1">
      <c r="A51" s="1063"/>
      <c r="B51" s="1063"/>
      <c r="C51" s="1063"/>
      <c r="D51" s="1063"/>
      <c r="E51" s="1063"/>
      <c r="F51" s="1063"/>
      <c r="G51" s="1063"/>
      <c r="H51" s="1063"/>
      <c r="I51" s="1063"/>
      <c r="J51" s="1063"/>
      <c r="K51" s="1063"/>
      <c r="L51" s="1063"/>
      <c r="M51" s="1063"/>
      <c r="N51" s="1063"/>
      <c r="O51" s="1063"/>
      <c r="P51" s="1063"/>
      <c r="Q51" s="1063"/>
      <c r="R51" s="1063"/>
      <c r="S51" s="1063"/>
      <c r="T51" s="1063"/>
      <c r="U51" s="1063"/>
      <c r="V51" s="1063"/>
      <c r="W51" s="1063"/>
      <c r="X51" s="1063"/>
      <c r="Y51" s="1063"/>
      <c r="Z51" s="1063"/>
      <c r="AA51" s="1063"/>
      <c r="AB51" s="1063"/>
      <c r="AC51" s="1063"/>
      <c r="AD51" s="1063"/>
      <c r="AE51" s="1063"/>
      <c r="AF51" s="1063"/>
    </row>
    <row r="52" spans="1:32" ht="25.5" customHeight="1">
      <c r="A52" s="1063" t="s">
        <v>425</v>
      </c>
      <c r="B52" s="1063"/>
      <c r="C52" s="1063"/>
      <c r="D52" s="1063"/>
      <c r="E52" s="1063"/>
      <c r="F52" s="1063"/>
      <c r="G52" s="1063"/>
      <c r="H52" s="1063"/>
      <c r="I52" s="1063"/>
      <c r="J52" s="1063"/>
      <c r="K52" s="1063"/>
      <c r="L52" s="1063"/>
      <c r="M52" s="1063"/>
      <c r="N52" s="1063"/>
      <c r="O52" s="1063"/>
      <c r="P52" s="1063"/>
      <c r="Q52" s="1063"/>
      <c r="R52" s="1063"/>
      <c r="S52" s="1063"/>
      <c r="T52" s="1063"/>
      <c r="U52" s="1063"/>
      <c r="V52" s="1063"/>
      <c r="W52" s="1063"/>
      <c r="X52" s="1063"/>
      <c r="Y52" s="1063"/>
      <c r="Z52" s="1063"/>
      <c r="AA52" s="1063"/>
      <c r="AB52" s="1063"/>
      <c r="AC52" s="1063"/>
      <c r="AD52" s="1063"/>
      <c r="AE52" s="1063"/>
      <c r="AF52" s="1063"/>
    </row>
    <row r="53" spans="1:32" ht="25.5" customHeight="1">
      <c r="A53" s="1064" t="s">
        <v>426</v>
      </c>
      <c r="B53" s="1064"/>
      <c r="C53" s="1064"/>
      <c r="D53" s="1064"/>
      <c r="E53" s="1064"/>
      <c r="F53" s="1064"/>
      <c r="G53" s="1064"/>
      <c r="H53" s="1064"/>
      <c r="I53" s="1064"/>
      <c r="J53" s="1064"/>
      <c r="K53" s="1064"/>
      <c r="L53" s="1064"/>
      <c r="M53" s="1064"/>
      <c r="N53" s="1064"/>
      <c r="O53" s="1064"/>
      <c r="P53" s="1064"/>
      <c r="Q53" s="1064"/>
      <c r="R53" s="1064"/>
      <c r="S53" s="1064"/>
      <c r="T53" s="1064"/>
      <c r="U53" s="1064"/>
      <c r="V53" s="1064"/>
      <c r="W53" s="1064"/>
      <c r="X53" s="1064"/>
      <c r="Y53" s="1064"/>
      <c r="Z53" s="1064"/>
      <c r="AA53" s="1064"/>
      <c r="AB53" s="1064"/>
      <c r="AC53" s="1064"/>
      <c r="AD53" s="1064"/>
      <c r="AE53" s="1064"/>
      <c r="AF53" s="1064"/>
    </row>
  </sheetData>
  <sheetProtection algorithmName="SHA-512" hashValue="OAbRocW0kk+JFLTeJQ90iJFsrwDMb7YKrHjC9fK6nMDgwQqXzkzZepIsJXRgwxmyhf+27owLf2ljptbpBQEx1g==" saltValue="pHYp1uCX8+Gxui8m+zBIGw==" spinCount="100000" sheet="1" objects="1" scenarios="1"/>
  <mergeCells count="110">
    <mergeCell ref="A51:AF51"/>
    <mergeCell ref="AF45:AF46"/>
    <mergeCell ref="C46:H46"/>
    <mergeCell ref="I46:AE46"/>
    <mergeCell ref="C48:AE48"/>
    <mergeCell ref="C39:AE39"/>
    <mergeCell ref="C41:AE41"/>
    <mergeCell ref="C43:AE43"/>
    <mergeCell ref="A45:A46"/>
    <mergeCell ref="B45:B46"/>
    <mergeCell ref="C45:H45"/>
    <mergeCell ref="I45:AE45"/>
    <mergeCell ref="C50:AE50"/>
    <mergeCell ref="AF34:AF37"/>
    <mergeCell ref="C36:C37"/>
    <mergeCell ref="D36:AE37"/>
    <mergeCell ref="AF30:AF32"/>
    <mergeCell ref="C31:J31"/>
    <mergeCell ref="K31:R31"/>
    <mergeCell ref="S31:Y31"/>
    <mergeCell ref="Z31:AE31"/>
    <mergeCell ref="C32:J32"/>
    <mergeCell ref="K32:R32"/>
    <mergeCell ref="S32:Y32"/>
    <mergeCell ref="Z32:AE32"/>
    <mergeCell ref="A30:A32"/>
    <mergeCell ref="B30:B32"/>
    <mergeCell ref="C30:J30"/>
    <mergeCell ref="K30:R30"/>
    <mergeCell ref="S30:Y30"/>
    <mergeCell ref="Z30:AE30"/>
    <mergeCell ref="A34:A37"/>
    <mergeCell ref="B34:B37"/>
    <mergeCell ref="C34:C35"/>
    <mergeCell ref="D34:AE35"/>
    <mergeCell ref="M24:AE24"/>
    <mergeCell ref="A26:A28"/>
    <mergeCell ref="B26:B28"/>
    <mergeCell ref="C26:AE26"/>
    <mergeCell ref="AF26:AF28"/>
    <mergeCell ref="C27:O27"/>
    <mergeCell ref="P27:T27"/>
    <mergeCell ref="V27:AA27"/>
    <mergeCell ref="AC27:AE27"/>
    <mergeCell ref="C28:O28"/>
    <mergeCell ref="A22:A24"/>
    <mergeCell ref="B22:B24"/>
    <mergeCell ref="C22:C24"/>
    <mergeCell ref="E22:H22"/>
    <mergeCell ref="J22:AC22"/>
    <mergeCell ref="AF22:AF24"/>
    <mergeCell ref="E23:H23"/>
    <mergeCell ref="J23:L23"/>
    <mergeCell ref="T23:W23"/>
    <mergeCell ref="Y23:AB23"/>
    <mergeCell ref="P28:T28"/>
    <mergeCell ref="V28:AA28"/>
    <mergeCell ref="AC28:AE28"/>
    <mergeCell ref="A18:A20"/>
    <mergeCell ref="B18:B20"/>
    <mergeCell ref="C18:C20"/>
    <mergeCell ref="E18:H18"/>
    <mergeCell ref="J18:AC18"/>
    <mergeCell ref="A14:A16"/>
    <mergeCell ref="B14:B16"/>
    <mergeCell ref="C14:C16"/>
    <mergeCell ref="E14:H14"/>
    <mergeCell ref="J14:AC14"/>
    <mergeCell ref="E15:H15"/>
    <mergeCell ref="J15:L15"/>
    <mergeCell ref="T15:W15"/>
    <mergeCell ref="Y15:AB15"/>
    <mergeCell ref="J10:AC10"/>
    <mergeCell ref="E11:H11"/>
    <mergeCell ref="J11:L11"/>
    <mergeCell ref="T11:W11"/>
    <mergeCell ref="Y11:AB11"/>
    <mergeCell ref="M12:AE12"/>
    <mergeCell ref="AF18:AF20"/>
    <mergeCell ref="E19:H19"/>
    <mergeCell ref="J19:L19"/>
    <mergeCell ref="T19:W19"/>
    <mergeCell ref="Y19:AB19"/>
    <mergeCell ref="M20:AE20"/>
    <mergeCell ref="M16:AE16"/>
    <mergeCell ref="AF14:AF16"/>
    <mergeCell ref="A52:AF52"/>
    <mergeCell ref="A53:AF53"/>
    <mergeCell ref="A3:A5"/>
    <mergeCell ref="B3:B5"/>
    <mergeCell ref="C3:C5"/>
    <mergeCell ref="E3:H3"/>
    <mergeCell ref="K3:Z3"/>
    <mergeCell ref="AF3:AF5"/>
    <mergeCell ref="E4:H4"/>
    <mergeCell ref="K4:Z4"/>
    <mergeCell ref="M5:AE5"/>
    <mergeCell ref="A7:A12"/>
    <mergeCell ref="B7:B12"/>
    <mergeCell ref="C7:C9"/>
    <mergeCell ref="E7:H7"/>
    <mergeCell ref="J7:AC7"/>
    <mergeCell ref="AF7:AF12"/>
    <mergeCell ref="E8:H8"/>
    <mergeCell ref="J8:L8"/>
    <mergeCell ref="T8:W8"/>
    <mergeCell ref="Y8:AB8"/>
    <mergeCell ref="M9:AE9"/>
    <mergeCell ref="C10:C12"/>
    <mergeCell ref="E10:H10"/>
  </mergeCells>
  <phoneticPr fontId="1"/>
  <conditionalFormatting sqref="A34:D34 AF34:XFD37 A35:B35 A36:D36 A37:B37">
    <cfRule type="expression" dxfId="96" priority="9">
      <formula>A34&lt;A34</formula>
    </cfRule>
    <cfRule type="expression" dxfId="95" priority="10">
      <formula>A34&gt;A34</formula>
    </cfRule>
  </conditionalFormatting>
  <conditionalFormatting sqref="A7:I7 AD7:AG7 A8:J8 AE8:AG8 A9:AG9 A10:I10 AD10:AG10 A11:J11 AE11:AG11 A12:AG13 A14:I14 AD14:AG14 A15:J15 AE15:AG15 A16:AG17 A18:I18 AD18:AG18 A19:J19 AE19:AG19 A20:AG21 A22:I22 AD22:AG22 A23:J23 AE23:AG23 A24:AG26 A27:C28 P27:P28 U27:V28 AB27:AC28 AF27:AG28 A29:AG29 A30:C32 K30:K32 S30:S32 Z30:AE32 AG30:AG32 A33:AG33 A38:AG44 A45:B45 AF45:AG45 AG46 A47:AG52 A53 AG53">
    <cfRule type="expression" dxfId="94" priority="12">
      <formula>A7&gt;#REF!</formula>
    </cfRule>
  </conditionalFormatting>
  <conditionalFormatting sqref="A8:J8 A11:J11 A15:J15 A19:J19 A23:J23 A7:I7 AD7:AG7 AE8:AG8 A9:AG9 A10:I10 AD10:AG10 AE11:AG11 A12:AG13 A14:I14 AD14:AG14 AE15:AG15 A16:AG17 A18:I18 AD18:AG18 AE19:AG19 A20:AG21 A22:I22 AD22:AG22 AE23:AG23 A24:AG26 A27:C28 P27:P28 U27:V28 AB27:AC28 AF27:AG28 A29:AG29 A30:C32 K30:K32 S30:S32 Z30:AE32 AG30:AG32 A33:AG33 A38:AG44 A45:B45 AF45:AG45 AG46 A47:AG52 A53 AG53">
    <cfRule type="expression" dxfId="93" priority="11">
      <formula>#REF!&lt;#REF!</formula>
    </cfRule>
  </conditionalFormatting>
  <conditionalFormatting sqref="A1:XFD6 AH7:XFD33 AH38:XFD53 A54:XFD1048576">
    <cfRule type="expression" dxfId="92" priority="23">
      <formula>#REF!&lt;#REF!</formula>
    </cfRule>
    <cfRule type="expression" dxfId="91" priority="24">
      <formula>A1&gt;#REF!</formula>
    </cfRule>
  </conditionalFormatting>
  <conditionalFormatting sqref="J8">
    <cfRule type="expression" dxfId="90" priority="5">
      <formula>J8&lt;#REF!</formula>
    </cfRule>
    <cfRule type="expression" dxfId="89" priority="6">
      <formula>J8&gt;#REF!</formula>
    </cfRule>
  </conditionalFormatting>
  <conditionalFormatting sqref="J11">
    <cfRule type="expression" dxfId="88" priority="3">
      <formula>J11&lt;#REF!</formula>
    </cfRule>
    <cfRule type="expression" dxfId="87" priority="4">
      <formula>J11&gt;#REF!</formula>
    </cfRule>
  </conditionalFormatting>
  <conditionalFormatting sqref="J15 J19 J23">
    <cfRule type="expression" dxfId="86" priority="1">
      <formula>J15&lt;#REF!</formula>
    </cfRule>
    <cfRule type="expression" dxfId="85" priority="2">
      <formula>J15&gt;#REF!</formula>
    </cfRule>
  </conditionalFormatting>
  <conditionalFormatting sqref="AF30:AF32">
    <cfRule type="expression" dxfId="84" priority="7">
      <formula>AF30&lt;#REF!</formula>
    </cfRule>
    <cfRule type="expression" dxfId="83" priority="8">
      <formula>AF30&gt;#REF!</formula>
    </cfRule>
  </conditionalFormatting>
  <printOptions horizontalCentered="1"/>
  <pageMargins left="0.39370078740157483" right="0.39370078740157483" top="0.39370078740157483" bottom="0.39370078740157483" header="0.39370078740157483" footer="0.15748031496062992"/>
  <pageSetup paperSize="9" scale="4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P73"/>
  <sheetViews>
    <sheetView view="pageBreakPreview" zoomScaleNormal="100" zoomScaleSheetLayoutView="100" workbookViewId="0">
      <selection activeCell="G17" sqref="G17:K17"/>
    </sheetView>
  </sheetViews>
  <sheetFormatPr defaultColWidth="8.875" defaultRowHeight="18.75" outlineLevelRow="1"/>
  <cols>
    <col min="1" max="1" width="2.625" customWidth="1"/>
    <col min="2" max="12" width="3.375" customWidth="1"/>
    <col min="13" max="32" width="2.625" customWidth="1"/>
    <col min="33" max="33" width="3" customWidth="1"/>
    <col min="34" max="56" width="9" customWidth="1"/>
  </cols>
  <sheetData>
    <row r="1" spans="1:42" ht="19.5" thickBot="1">
      <c r="A1" s="1"/>
      <c r="B1" s="1"/>
      <c r="C1" s="1"/>
      <c r="D1" s="1"/>
      <c r="E1" s="1"/>
      <c r="F1" s="1"/>
      <c r="G1" s="1"/>
      <c r="H1" s="1"/>
      <c r="I1" s="1"/>
      <c r="J1" s="1"/>
      <c r="K1" s="1"/>
      <c r="L1" s="1"/>
      <c r="M1" s="1"/>
      <c r="N1" s="1"/>
      <c r="O1" s="1"/>
      <c r="P1" s="1"/>
      <c r="Q1" s="1"/>
      <c r="R1" s="2"/>
      <c r="S1" s="799"/>
      <c r="T1" s="799"/>
      <c r="U1" s="1"/>
      <c r="V1" s="3"/>
      <c r="W1" s="3"/>
      <c r="X1" s="3"/>
      <c r="Y1" s="3"/>
      <c r="Z1" s="3"/>
      <c r="AA1" s="800"/>
      <c r="AB1" s="800"/>
      <c r="AC1" s="800"/>
      <c r="AD1" s="800"/>
      <c r="AE1" s="800"/>
      <c r="AF1" s="800"/>
      <c r="AL1" s="4"/>
      <c r="AM1" s="5"/>
      <c r="AN1" s="5"/>
      <c r="AO1" s="4"/>
      <c r="AP1" s="4"/>
    </row>
    <row r="2" spans="1:42" ht="18.75" customHeight="1">
      <c r="A2" s="1"/>
      <c r="B2" s="1337" t="s">
        <v>695</v>
      </c>
      <c r="C2" s="1338"/>
      <c r="D2" s="1338"/>
      <c r="E2" s="1338"/>
      <c r="F2" s="1338"/>
      <c r="G2" s="1338"/>
      <c r="H2" s="1338"/>
      <c r="I2" s="1338"/>
      <c r="J2" s="1338"/>
      <c r="K2" s="1338"/>
      <c r="L2" s="1339"/>
      <c r="M2" s="1"/>
      <c r="N2" s="1"/>
      <c r="O2" s="1"/>
      <c r="P2" s="1"/>
      <c r="Q2" s="1"/>
      <c r="R2" s="801" t="s">
        <v>3</v>
      </c>
      <c r="S2" s="802"/>
      <c r="T2" s="802"/>
      <c r="U2" s="803"/>
      <c r="V2" s="804" t="s">
        <v>4</v>
      </c>
      <c r="W2" s="805"/>
      <c r="X2" s="805"/>
      <c r="Y2" s="1345">
        <f>'積算表（教育）'!Y2</f>
        <v>0</v>
      </c>
      <c r="Z2" s="1345"/>
      <c r="AA2" s="1345"/>
      <c r="AB2" s="1345"/>
      <c r="AC2" s="1345"/>
      <c r="AD2" s="805" t="s">
        <v>5</v>
      </c>
      <c r="AE2" s="805"/>
      <c r="AF2" s="807"/>
      <c r="AL2" s="4"/>
      <c r="AM2" s="5"/>
      <c r="AN2" s="5"/>
      <c r="AO2" s="4"/>
      <c r="AP2" s="4"/>
    </row>
    <row r="3" spans="1:42" ht="18.75" customHeight="1">
      <c r="A3" s="1"/>
      <c r="B3" s="1340"/>
      <c r="C3" s="821"/>
      <c r="D3" s="821"/>
      <c r="E3" s="821"/>
      <c r="F3" s="821"/>
      <c r="G3" s="821"/>
      <c r="H3" s="821"/>
      <c r="I3" s="821"/>
      <c r="J3" s="821"/>
      <c r="K3" s="821"/>
      <c r="L3" s="1341"/>
      <c r="M3" s="1"/>
      <c r="N3" s="1"/>
      <c r="O3" s="1"/>
      <c r="P3" s="1"/>
      <c r="Q3" s="1"/>
      <c r="R3" s="808" t="s">
        <v>6</v>
      </c>
      <c r="S3" s="809"/>
      <c r="T3" s="809"/>
      <c r="U3" s="810"/>
      <c r="V3" s="811" t="str">
        <f>'積算表（教育）'!V3</f>
        <v>認定こども園</v>
      </c>
      <c r="W3" s="812"/>
      <c r="X3" s="812"/>
      <c r="Y3" s="812"/>
      <c r="Z3" s="812"/>
      <c r="AA3" s="812"/>
      <c r="AB3" s="812"/>
      <c r="AC3" s="812"/>
      <c r="AD3" s="812"/>
      <c r="AE3" s="812"/>
      <c r="AF3" s="813"/>
      <c r="AL3" s="4"/>
      <c r="AM3" s="5"/>
      <c r="AN3" s="5"/>
      <c r="AO3" s="6"/>
      <c r="AP3" s="6"/>
    </row>
    <row r="4" spans="1:42" ht="18.75" customHeight="1" thickBot="1">
      <c r="A4" s="1"/>
      <c r="B4" s="1342"/>
      <c r="C4" s="1343"/>
      <c r="D4" s="1343"/>
      <c r="E4" s="1343"/>
      <c r="F4" s="1343"/>
      <c r="G4" s="1343"/>
      <c r="H4" s="1343"/>
      <c r="I4" s="1343"/>
      <c r="J4" s="1343"/>
      <c r="K4" s="1343"/>
      <c r="L4" s="1344"/>
      <c r="M4" s="1"/>
      <c r="N4" s="1"/>
      <c r="O4" s="1"/>
      <c r="P4" s="1"/>
      <c r="Q4" s="1"/>
      <c r="R4" s="808" t="s">
        <v>8</v>
      </c>
      <c r="S4" s="809"/>
      <c r="T4" s="809"/>
      <c r="U4" s="810"/>
      <c r="V4" s="811">
        <f>'積算表（教育）'!V4</f>
        <v>0</v>
      </c>
      <c r="W4" s="812"/>
      <c r="X4" s="812"/>
      <c r="Y4" s="812"/>
      <c r="Z4" s="812"/>
      <c r="AA4" s="812"/>
      <c r="AB4" s="812"/>
      <c r="AC4" s="812"/>
      <c r="AD4" s="812"/>
      <c r="AE4" s="812"/>
      <c r="AF4" s="813"/>
      <c r="AL4" s="4"/>
      <c r="AO4" s="6"/>
      <c r="AP4" s="6"/>
    </row>
    <row r="5" spans="1:42" ht="14.25" customHeight="1">
      <c r="A5" s="1"/>
      <c r="B5" s="537" t="s">
        <v>655</v>
      </c>
      <c r="C5" s="536"/>
      <c r="D5" s="536"/>
      <c r="E5" s="536"/>
      <c r="F5" s="536"/>
      <c r="G5" s="536"/>
      <c r="H5" s="536"/>
      <c r="I5" s="536"/>
      <c r="J5" s="536"/>
      <c r="K5" s="536"/>
      <c r="L5" s="1"/>
      <c r="M5" s="1"/>
      <c r="N5" s="1"/>
      <c r="O5" s="1"/>
      <c r="P5" s="1"/>
      <c r="Q5" s="1"/>
      <c r="R5" s="853" t="s">
        <v>10</v>
      </c>
      <c r="S5" s="854"/>
      <c r="T5" s="854"/>
      <c r="U5" s="855"/>
      <c r="V5" s="1327">
        <f>'積算表（教育）'!V5</f>
        <v>0</v>
      </c>
      <c r="W5" s="1328"/>
      <c r="X5" s="1328"/>
      <c r="Y5" s="1328"/>
      <c r="Z5" s="1328"/>
      <c r="AA5" s="1328"/>
      <c r="AB5" s="1328"/>
      <c r="AC5" s="1328"/>
      <c r="AD5" s="1328"/>
      <c r="AE5" s="1328"/>
      <c r="AF5" s="1329"/>
      <c r="AL5" s="4"/>
      <c r="AO5" s="6"/>
      <c r="AP5" s="6"/>
    </row>
    <row r="6" spans="1:42" s="541" customFormat="1" ht="14.25" customHeight="1">
      <c r="A6" s="539"/>
      <c r="B6" s="538" t="s">
        <v>656</v>
      </c>
      <c r="C6" s="540"/>
      <c r="D6" s="540"/>
      <c r="E6" s="540"/>
      <c r="F6" s="540"/>
      <c r="G6" s="540"/>
      <c r="H6" s="540"/>
      <c r="I6" s="540"/>
      <c r="J6" s="540"/>
      <c r="K6" s="540"/>
      <c r="L6" s="539"/>
      <c r="M6" s="539"/>
      <c r="N6" s="539"/>
      <c r="O6" s="539"/>
      <c r="P6" s="539"/>
      <c r="Q6" s="539"/>
      <c r="R6" s="856"/>
      <c r="S6" s="857"/>
      <c r="T6" s="857"/>
      <c r="U6" s="858"/>
      <c r="V6" s="1330"/>
      <c r="W6" s="1331"/>
      <c r="X6" s="1331"/>
      <c r="Y6" s="1331"/>
      <c r="Z6" s="1331"/>
      <c r="AA6" s="1331"/>
      <c r="AB6" s="1331"/>
      <c r="AC6" s="1331"/>
      <c r="AD6" s="1331"/>
      <c r="AE6" s="1331"/>
      <c r="AF6" s="1332"/>
      <c r="AL6" s="4"/>
      <c r="AO6" s="542"/>
      <c r="AP6" s="542"/>
    </row>
    <row r="7" spans="1:42" s="541" customFormat="1" ht="15" customHeight="1" thickBot="1">
      <c r="A7" s="539"/>
      <c r="B7" s="537" t="s">
        <v>657</v>
      </c>
      <c r="C7" s="540"/>
      <c r="D7" s="540"/>
      <c r="E7" s="540"/>
      <c r="F7" s="540"/>
      <c r="G7" s="540"/>
      <c r="H7" s="540"/>
      <c r="I7" s="540"/>
      <c r="J7" s="540"/>
      <c r="K7" s="540"/>
      <c r="L7" s="539"/>
      <c r="M7" s="539"/>
      <c r="N7" s="539"/>
      <c r="O7" s="539"/>
      <c r="P7" s="539"/>
      <c r="Q7" s="539"/>
      <c r="R7" s="865" t="s">
        <v>12</v>
      </c>
      <c r="S7" s="866"/>
      <c r="T7" s="866"/>
      <c r="U7" s="867"/>
      <c r="V7" s="1333">
        <f>'積算表（教育）'!V7</f>
        <v>0</v>
      </c>
      <c r="W7" s="1334"/>
      <c r="X7" s="1334"/>
      <c r="Y7" s="1334"/>
      <c r="Z7" s="1334"/>
      <c r="AA7" s="1334"/>
      <c r="AB7" s="1334"/>
      <c r="AC7" s="1334"/>
      <c r="AD7" s="1334"/>
      <c r="AE7" s="1334"/>
      <c r="AF7" s="1335"/>
      <c r="AL7" s="4"/>
      <c r="AO7" s="542"/>
      <c r="AP7" s="542"/>
    </row>
    <row r="8" spans="1:42" s="541" customFormat="1" ht="8.25" customHeight="1">
      <c r="A8" s="539"/>
      <c r="B8" s="539"/>
      <c r="C8" s="539"/>
      <c r="D8" s="539"/>
      <c r="E8" s="539"/>
      <c r="F8" s="539"/>
      <c r="G8" s="539"/>
      <c r="H8" s="539"/>
      <c r="I8" s="539"/>
      <c r="J8" s="539"/>
      <c r="K8" s="539"/>
      <c r="L8" s="539"/>
      <c r="M8" s="539"/>
      <c r="N8" s="539"/>
      <c r="O8" s="539"/>
      <c r="P8" s="539"/>
      <c r="Q8" s="539"/>
      <c r="R8" s="539"/>
      <c r="S8" s="539"/>
      <c r="T8" s="539"/>
      <c r="U8" s="539"/>
      <c r="V8" s="539"/>
      <c r="W8" s="539"/>
      <c r="X8" s="539"/>
      <c r="Y8" s="539"/>
      <c r="Z8" s="539"/>
      <c r="AA8" s="539"/>
      <c r="AB8" s="539"/>
      <c r="AC8" s="539"/>
      <c r="AD8" s="539"/>
      <c r="AE8" s="539"/>
      <c r="AF8" s="539"/>
      <c r="AL8" s="4"/>
      <c r="AO8" s="542"/>
      <c r="AP8" s="542"/>
    </row>
    <row r="9" spans="1:42" s="541" customFormat="1" ht="6.75" customHeight="1">
      <c r="A9" s="539"/>
      <c r="B9" s="539"/>
      <c r="C9" s="539"/>
      <c r="D9" s="539"/>
      <c r="E9" s="539"/>
      <c r="F9" s="539"/>
      <c r="G9" s="539"/>
      <c r="H9" s="539"/>
      <c r="I9" s="539"/>
      <c r="J9" s="539"/>
      <c r="K9" s="539"/>
      <c r="L9" s="539"/>
      <c r="M9" s="539"/>
      <c r="N9" s="539"/>
      <c r="O9" s="539"/>
      <c r="P9" s="539"/>
      <c r="Q9" s="539"/>
      <c r="R9" s="539"/>
      <c r="S9" s="539"/>
      <c r="T9" s="539"/>
      <c r="U9" s="539"/>
      <c r="V9" s="539"/>
      <c r="W9" s="539"/>
      <c r="X9" s="539"/>
      <c r="Y9" s="539"/>
      <c r="Z9" s="539"/>
      <c r="AA9" s="539"/>
      <c r="AB9" s="539"/>
      <c r="AC9" s="539"/>
      <c r="AD9" s="539"/>
      <c r="AE9" s="539"/>
      <c r="AF9" s="539"/>
      <c r="AL9" s="4"/>
      <c r="AO9" s="542"/>
      <c r="AP9" s="542"/>
    </row>
    <row r="10" spans="1:42" s="541" customFormat="1">
      <c r="A10" s="1336" t="s">
        <v>698</v>
      </c>
      <c r="B10" s="1336"/>
      <c r="C10" s="1336"/>
      <c r="D10" s="1336"/>
      <c r="E10" s="1336"/>
      <c r="F10" s="1336"/>
      <c r="G10" s="1336"/>
      <c r="H10" s="1336"/>
      <c r="I10" s="1336"/>
      <c r="J10" s="1336"/>
      <c r="K10" s="1336"/>
      <c r="L10" s="1336"/>
      <c r="M10" s="1336"/>
      <c r="N10" s="1336"/>
      <c r="O10" s="1336"/>
      <c r="P10" s="1336"/>
      <c r="Q10" s="1336"/>
      <c r="R10" s="1336"/>
      <c r="S10" s="1336"/>
      <c r="T10" s="1336"/>
      <c r="U10" s="1336"/>
      <c r="V10" s="1336"/>
      <c r="W10" s="1336"/>
      <c r="X10" s="1336"/>
      <c r="Y10" s="1336"/>
      <c r="Z10" s="1336"/>
      <c r="AA10" s="1336"/>
      <c r="AB10" s="1336"/>
      <c r="AC10" s="1336"/>
      <c r="AD10" s="1336"/>
      <c r="AE10" s="1336"/>
      <c r="AF10" s="1336"/>
      <c r="AL10" s="4"/>
      <c r="AM10" s="543"/>
      <c r="AN10" s="5"/>
      <c r="AO10" s="542"/>
      <c r="AP10" s="542"/>
    </row>
    <row r="11" spans="1:42" s="541" customFormat="1" ht="6" customHeight="1">
      <c r="A11" s="539"/>
      <c r="B11" s="539"/>
      <c r="C11" s="539"/>
      <c r="D11" s="539"/>
      <c r="E11" s="539"/>
      <c r="F11" s="539"/>
      <c r="G11" s="539"/>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L11" s="4"/>
      <c r="AM11" s="5"/>
      <c r="AN11" s="5"/>
      <c r="AO11" s="542"/>
      <c r="AP11" s="542"/>
    </row>
    <row r="12" spans="1:42" s="541" customFormat="1">
      <c r="A12" s="544" t="s">
        <v>16</v>
      </c>
      <c r="B12" s="185"/>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7"/>
      <c r="AC12" s="545"/>
      <c r="AD12" s="545"/>
      <c r="AE12" s="188"/>
      <c r="AF12" s="189"/>
      <c r="AL12" s="4"/>
      <c r="AM12" s="5"/>
      <c r="AN12" s="5"/>
      <c r="AO12" s="542"/>
      <c r="AP12" s="542"/>
    </row>
    <row r="13" spans="1:42" s="541" customFormat="1">
      <c r="A13" s="546" t="s">
        <v>696</v>
      </c>
      <c r="B13" s="194"/>
      <c r="C13" s="194"/>
      <c r="D13" s="194"/>
      <c r="E13" s="194"/>
      <c r="F13" s="194"/>
      <c r="G13" s="194"/>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5"/>
      <c r="AL13" s="4"/>
      <c r="AM13" s="5"/>
      <c r="AN13" s="5"/>
      <c r="AO13" s="542"/>
      <c r="AP13" s="542"/>
    </row>
    <row r="14" spans="1:42" s="541" customFormat="1">
      <c r="A14" s="547" t="s">
        <v>697</v>
      </c>
      <c r="B14" s="190"/>
      <c r="C14" s="548"/>
      <c r="D14" s="548"/>
      <c r="E14" s="548"/>
      <c r="F14" s="548"/>
      <c r="G14" s="548"/>
      <c r="H14" s="548"/>
      <c r="I14" s="548"/>
      <c r="J14" s="548"/>
      <c r="K14" s="548"/>
      <c r="L14" s="548"/>
      <c r="M14" s="7"/>
      <c r="N14" s="548"/>
      <c r="O14" s="548"/>
      <c r="P14" s="548"/>
      <c r="Q14" s="548"/>
      <c r="R14" s="548"/>
      <c r="S14" s="548"/>
      <c r="T14" s="548"/>
      <c r="U14" s="548"/>
      <c r="V14" s="548"/>
      <c r="W14" s="548"/>
      <c r="X14" s="548"/>
      <c r="Y14" s="548"/>
      <c r="Z14" s="548"/>
      <c r="AA14" s="548"/>
      <c r="AB14" s="191"/>
      <c r="AC14" s="548"/>
      <c r="AD14" s="548"/>
      <c r="AE14" s="192"/>
      <c r="AF14" s="193"/>
      <c r="AL14" s="4"/>
      <c r="AM14" s="5"/>
      <c r="AN14" s="5"/>
      <c r="AO14" s="542"/>
      <c r="AP14" s="542"/>
    </row>
    <row r="15" spans="1:42" s="541" customFormat="1" ht="8.25" customHeight="1" thickBot="1">
      <c r="A15" s="539"/>
      <c r="B15" s="539"/>
      <c r="C15" s="539"/>
      <c r="D15" s="539"/>
      <c r="E15" s="539"/>
      <c r="F15" s="539"/>
      <c r="G15" s="539"/>
      <c r="H15" s="539"/>
      <c r="I15" s="539"/>
      <c r="J15" s="539"/>
      <c r="K15" s="539"/>
      <c r="L15" s="539"/>
      <c r="M15" s="539"/>
      <c r="N15" s="539"/>
      <c r="O15" s="539"/>
      <c r="P15" s="539"/>
      <c r="Q15" s="539"/>
      <c r="R15" s="539"/>
      <c r="S15" s="539"/>
      <c r="T15" s="539"/>
      <c r="U15" s="539"/>
      <c r="V15" s="539"/>
      <c r="W15" s="539"/>
      <c r="X15" s="539"/>
      <c r="Y15" s="539"/>
      <c r="Z15" s="539"/>
      <c r="AA15" s="539"/>
      <c r="AB15" s="539"/>
      <c r="AC15" s="539"/>
      <c r="AD15" s="539"/>
      <c r="AE15" s="539"/>
      <c r="AF15" s="539"/>
      <c r="AL15" s="4"/>
      <c r="AM15" s="5"/>
      <c r="AN15" s="5"/>
      <c r="AO15" s="542"/>
      <c r="AP15" s="542"/>
    </row>
    <row r="16" spans="1:42" s="541" customFormat="1" ht="27.75" customHeight="1" thickBot="1">
      <c r="A16" s="539"/>
      <c r="B16" s="839" t="s">
        <v>17</v>
      </c>
      <c r="C16" s="840"/>
      <c r="D16" s="840"/>
      <c r="E16" s="840"/>
      <c r="F16" s="841"/>
      <c r="G16" s="1321">
        <f>'積算表（教育）'!G16</f>
        <v>0</v>
      </c>
      <c r="H16" s="1322"/>
      <c r="I16" s="1322"/>
      <c r="J16" s="1322"/>
      <c r="K16" s="1323"/>
      <c r="L16" s="1315" t="s">
        <v>120</v>
      </c>
      <c r="M16" s="1316"/>
      <c r="N16" s="1316"/>
      <c r="O16" s="1316"/>
      <c r="P16" s="1317"/>
      <c r="Q16" s="1324">
        <f>G17+Q17</f>
        <v>0</v>
      </c>
      <c r="R16" s="1325"/>
      <c r="S16" s="1325"/>
      <c r="T16" s="1325"/>
      <c r="U16" s="1326"/>
      <c r="V16" s="845" t="s">
        <v>19</v>
      </c>
      <c r="W16" s="840"/>
      <c r="X16" s="840"/>
      <c r="Y16" s="840"/>
      <c r="Z16" s="849"/>
      <c r="AA16" s="850" t="e">
        <f>VLOOKUP(Q16,保育定員,2,1)</f>
        <v>#N/A</v>
      </c>
      <c r="AB16" s="851"/>
      <c r="AC16" s="851"/>
      <c r="AD16" s="851"/>
      <c r="AE16" s="852"/>
      <c r="AF16" s="539"/>
      <c r="AL16" s="4"/>
      <c r="AM16" s="4"/>
      <c r="AN16" s="4"/>
      <c r="AO16" s="542"/>
      <c r="AP16" s="542"/>
    </row>
    <row r="17" spans="1:42" s="541" customFormat="1" ht="27.75" customHeight="1" thickBot="1">
      <c r="A17" s="539"/>
      <c r="B17" s="839" t="s">
        <v>21</v>
      </c>
      <c r="C17" s="840"/>
      <c r="D17" s="840"/>
      <c r="E17" s="840"/>
      <c r="F17" s="841"/>
      <c r="G17" s="1312"/>
      <c r="H17" s="1313"/>
      <c r="I17" s="1313"/>
      <c r="J17" s="1313"/>
      <c r="K17" s="1314"/>
      <c r="L17" s="1315" t="s">
        <v>121</v>
      </c>
      <c r="M17" s="1316"/>
      <c r="N17" s="1316"/>
      <c r="O17" s="1316"/>
      <c r="P17" s="1317"/>
      <c r="Q17" s="846"/>
      <c r="R17" s="847"/>
      <c r="S17" s="847"/>
      <c r="T17" s="847"/>
      <c r="U17" s="848"/>
      <c r="V17" s="1318"/>
      <c r="W17" s="1319"/>
      <c r="X17" s="1319"/>
      <c r="Y17" s="1319"/>
      <c r="Z17" s="1319"/>
      <c r="AA17" s="1320"/>
      <c r="AB17" s="1320"/>
      <c r="AC17" s="1320"/>
      <c r="AD17" s="1320"/>
      <c r="AE17" s="1320"/>
      <c r="AF17" s="539"/>
      <c r="AL17" s="4"/>
      <c r="AM17" s="4"/>
      <c r="AN17" s="4"/>
      <c r="AO17" s="542"/>
      <c r="AP17" s="542"/>
    </row>
    <row r="18" spans="1:42" s="541" customFormat="1" ht="6" customHeight="1">
      <c r="A18" s="539"/>
      <c r="B18" s="539"/>
      <c r="C18" s="539"/>
      <c r="D18" s="539"/>
      <c r="E18" s="539"/>
      <c r="F18" s="539"/>
      <c r="G18" s="539"/>
      <c r="H18" s="539"/>
      <c r="I18" s="539"/>
      <c r="J18" s="539"/>
      <c r="K18" s="539"/>
      <c r="L18" s="539"/>
      <c r="M18" s="539"/>
      <c r="N18" s="539"/>
      <c r="O18" s="539"/>
      <c r="P18" s="539"/>
      <c r="Q18" s="539"/>
      <c r="R18" s="539"/>
      <c r="S18" s="539"/>
      <c r="T18" s="539"/>
      <c r="U18" s="539"/>
      <c r="V18" s="539"/>
      <c r="W18" s="539"/>
      <c r="X18" s="539"/>
      <c r="Y18" s="539"/>
      <c r="Z18" s="539"/>
      <c r="AA18" s="539"/>
      <c r="AB18" s="539"/>
      <c r="AC18" s="539"/>
      <c r="AD18" s="539"/>
      <c r="AE18" s="539"/>
      <c r="AF18" s="539"/>
      <c r="AL18" s="4"/>
      <c r="AM18" s="4"/>
      <c r="AN18" s="4"/>
      <c r="AO18" s="542"/>
      <c r="AP18" s="542"/>
    </row>
    <row r="19" spans="1:42" s="541" customFormat="1" ht="6.75" customHeight="1">
      <c r="A19" s="539"/>
      <c r="B19" s="539"/>
      <c r="C19" s="539"/>
      <c r="D19" s="539"/>
      <c r="E19" s="539"/>
      <c r="F19" s="539"/>
      <c r="G19" s="539"/>
      <c r="H19" s="539"/>
      <c r="I19" s="539"/>
      <c r="J19" s="539"/>
      <c r="K19" s="539"/>
      <c r="L19" s="539"/>
      <c r="M19" s="539"/>
      <c r="N19" s="539"/>
      <c r="O19" s="539"/>
      <c r="P19" s="539"/>
      <c r="Q19" s="539"/>
      <c r="R19" s="539"/>
      <c r="S19" s="539"/>
      <c r="T19" s="539"/>
      <c r="U19" s="539"/>
      <c r="V19" s="539"/>
      <c r="W19" s="539"/>
      <c r="X19" s="539"/>
      <c r="Y19" s="539"/>
      <c r="Z19" s="539"/>
      <c r="AA19" s="539"/>
      <c r="AB19" s="539"/>
      <c r="AC19" s="539"/>
      <c r="AD19" s="539"/>
      <c r="AE19" s="539"/>
      <c r="AF19" s="539"/>
      <c r="AL19" s="4"/>
      <c r="AM19" s="5"/>
      <c r="AN19" s="5"/>
      <c r="AO19" s="542"/>
      <c r="AP19" s="542"/>
    </row>
    <row r="20" spans="1:42" s="541" customFormat="1" ht="7.5" customHeight="1">
      <c r="A20" s="539"/>
      <c r="B20" s="539"/>
      <c r="C20" s="539"/>
      <c r="D20" s="539"/>
      <c r="E20" s="539"/>
      <c r="F20" s="539"/>
      <c r="G20" s="784" t="s">
        <v>22</v>
      </c>
      <c r="H20" s="784"/>
      <c r="I20" s="784"/>
      <c r="J20" s="784"/>
      <c r="K20" s="784"/>
      <c r="L20" s="784" t="s">
        <v>340</v>
      </c>
      <c r="M20" s="784"/>
      <c r="N20" s="784"/>
      <c r="O20" s="784"/>
      <c r="P20" s="784"/>
      <c r="Q20" s="786" t="s">
        <v>341</v>
      </c>
      <c r="R20" s="787"/>
      <c r="S20" s="787"/>
      <c r="T20" s="787"/>
      <c r="U20" s="787"/>
      <c r="V20" s="8"/>
      <c r="W20" s="8"/>
      <c r="X20" s="9"/>
      <c r="Y20" s="10"/>
      <c r="Z20" s="11"/>
      <c r="AA20" s="539"/>
      <c r="AB20" s="539"/>
      <c r="AC20" s="539"/>
      <c r="AD20" s="539"/>
      <c r="AE20" s="539"/>
      <c r="AF20" s="539"/>
      <c r="AL20" s="542"/>
      <c r="AM20" s="4"/>
      <c r="AN20" s="4"/>
      <c r="AO20" s="542"/>
      <c r="AP20" s="542"/>
    </row>
    <row r="21" spans="1:42" s="541" customFormat="1" ht="21" customHeight="1" thickBot="1">
      <c r="A21" s="539"/>
      <c r="B21" s="539"/>
      <c r="C21" s="539"/>
      <c r="D21" s="539"/>
      <c r="E21" s="539"/>
      <c r="F21" s="539"/>
      <c r="G21" s="785"/>
      <c r="H21" s="785"/>
      <c r="I21" s="785"/>
      <c r="J21" s="785"/>
      <c r="K21" s="785"/>
      <c r="L21" s="784"/>
      <c r="M21" s="784"/>
      <c r="N21" s="784"/>
      <c r="O21" s="784"/>
      <c r="P21" s="784"/>
      <c r="Q21" s="788"/>
      <c r="R21" s="789"/>
      <c r="S21" s="789"/>
      <c r="T21" s="789"/>
      <c r="U21" s="789"/>
      <c r="V21" s="790" t="s">
        <v>24</v>
      </c>
      <c r="W21" s="790"/>
      <c r="X21" s="790"/>
      <c r="Y21" s="790"/>
      <c r="Z21" s="790"/>
      <c r="AA21" s="539"/>
      <c r="AB21" s="539"/>
      <c r="AC21" s="539"/>
      <c r="AD21" s="539"/>
      <c r="AE21" s="539"/>
      <c r="AF21" s="539"/>
      <c r="AO21" s="542"/>
      <c r="AP21" s="542"/>
    </row>
    <row r="22" spans="1:42" s="541" customFormat="1" ht="30.75" customHeight="1" thickBot="1">
      <c r="A22" s="539"/>
      <c r="B22" s="539"/>
      <c r="C22" s="539"/>
      <c r="D22" s="539"/>
      <c r="E22" s="539"/>
      <c r="F22" s="539"/>
      <c r="G22" s="1306">
        <v>12</v>
      </c>
      <c r="H22" s="1307"/>
      <c r="I22" s="1307"/>
      <c r="J22" s="1307"/>
      <c r="K22" s="1308"/>
      <c r="L22" s="794">
        <f>VLOOKUP(G16,平均勤続年数,3)</f>
        <v>2</v>
      </c>
      <c r="M22" s="795"/>
      <c r="N22" s="795"/>
      <c r="O22" s="795"/>
      <c r="P22" s="795"/>
      <c r="Q22" s="794">
        <f>IF(V22="○",VLOOKUP($G$16,平均勤続年数,4),VLOOKUP($G$16,平均勤続年数,4)-2)</f>
        <v>6</v>
      </c>
      <c r="R22" s="795"/>
      <c r="S22" s="795"/>
      <c r="T22" s="795"/>
      <c r="U22" s="795"/>
      <c r="V22" s="1309" t="str">
        <f>'積算表（教育）'!V21:Z21</f>
        <v>○</v>
      </c>
      <c r="W22" s="1310"/>
      <c r="X22" s="1310"/>
      <c r="Y22" s="1310"/>
      <c r="Z22" s="1311"/>
      <c r="AA22" s="539"/>
      <c r="AB22" s="539"/>
      <c r="AC22" s="539"/>
      <c r="AD22" s="539"/>
      <c r="AE22" s="539"/>
      <c r="AF22" s="539"/>
    </row>
    <row r="23" spans="1:42" s="541" customFormat="1" ht="9.9499999999999993" customHeight="1">
      <c r="A23" s="539"/>
      <c r="B23" s="539"/>
      <c r="C23" s="539"/>
      <c r="D23" s="539"/>
      <c r="E23" s="539"/>
      <c r="F23" s="12"/>
      <c r="G23" s="539"/>
      <c r="H23" s="539"/>
      <c r="I23" s="539"/>
      <c r="J23" s="539"/>
      <c r="K23" s="539"/>
      <c r="L23" s="12"/>
      <c r="M23" s="12"/>
      <c r="N23" s="12"/>
      <c r="O23" s="12"/>
      <c r="P23" s="12"/>
      <c r="Q23" s="12"/>
      <c r="R23" s="12"/>
      <c r="S23" s="12"/>
      <c r="T23" s="12"/>
      <c r="U23" s="12"/>
      <c r="V23" s="539"/>
      <c r="W23" s="539"/>
      <c r="X23" s="539"/>
      <c r="Y23" s="539"/>
      <c r="Z23" s="539"/>
      <c r="AA23" s="12"/>
      <c r="AB23" s="539"/>
      <c r="AC23" s="539"/>
      <c r="AD23" s="539"/>
      <c r="AE23" s="539"/>
      <c r="AF23" s="539"/>
    </row>
    <row r="24" spans="1:42" s="539" customFormat="1" ht="30.75" hidden="1" customHeight="1" outlineLevel="1">
      <c r="G24" s="1295"/>
      <c r="H24" s="1295"/>
      <c r="I24" s="1295"/>
      <c r="J24" s="1295"/>
      <c r="K24" s="1295"/>
      <c r="L24" s="1296"/>
      <c r="M24" s="1296"/>
      <c r="N24" s="1296"/>
      <c r="O24" s="1296"/>
      <c r="P24" s="1296"/>
      <c r="Q24" s="1297"/>
      <c r="R24" s="1298"/>
      <c r="S24" s="1298"/>
      <c r="T24" s="1298"/>
      <c r="U24" s="1298"/>
      <c r="V24" s="1299"/>
      <c r="W24" s="1296"/>
      <c r="X24" s="1296"/>
      <c r="Y24" s="1296"/>
      <c r="Z24" s="1296"/>
    </row>
    <row r="25" spans="1:42" s="539" customFormat="1" ht="30.75" hidden="1" customHeight="1" outlineLevel="1">
      <c r="G25" s="1300"/>
      <c r="H25" s="1300"/>
      <c r="I25" s="1300"/>
      <c r="J25" s="1300"/>
      <c r="K25" s="1300"/>
      <c r="L25" s="1301"/>
      <c r="M25" s="1301"/>
      <c r="N25" s="1301"/>
      <c r="O25" s="1301"/>
      <c r="P25" s="1301"/>
      <c r="Q25" s="1302"/>
      <c r="R25" s="1302"/>
      <c r="S25" s="1302"/>
      <c r="T25" s="1302"/>
      <c r="U25" s="1302"/>
      <c r="V25" s="1296"/>
      <c r="W25" s="1296"/>
      <c r="X25" s="1296"/>
      <c r="Y25" s="1296"/>
      <c r="Z25" s="1296"/>
    </row>
    <row r="26" spans="1:42" s="5" customFormat="1" ht="18" customHeight="1" collapsed="1">
      <c r="A26" s="1288" t="s">
        <v>653</v>
      </c>
      <c r="B26" s="1288"/>
      <c r="C26" s="1288"/>
      <c r="D26" s="1288"/>
      <c r="E26" s="1288"/>
      <c r="F26" s="1288"/>
      <c r="G26" s="1288"/>
      <c r="H26" s="1288"/>
      <c r="I26" s="1288"/>
      <c r="J26" s="1288"/>
      <c r="K26" s="1288"/>
      <c r="L26" s="1288"/>
      <c r="M26" s="1288"/>
      <c r="N26" s="1288"/>
      <c r="O26" s="1288"/>
      <c r="P26" s="1288"/>
      <c r="Q26" s="1288"/>
      <c r="R26" s="1288"/>
      <c r="S26" s="1288"/>
      <c r="T26" s="1288"/>
      <c r="U26" s="1288"/>
      <c r="V26" s="1288"/>
      <c r="W26" s="1288"/>
      <c r="X26" s="1288"/>
      <c r="Y26" s="1288"/>
      <c r="Z26" s="1288"/>
      <c r="AA26" s="1288"/>
      <c r="AB26" s="1288"/>
      <c r="AC26" s="1288"/>
      <c r="AD26" s="1288"/>
      <c r="AE26" s="1288"/>
      <c r="AF26" s="1288"/>
    </row>
    <row r="27" spans="1:42" s="5" customFormat="1" ht="22.5" customHeight="1">
      <c r="A27" s="1303" t="s">
        <v>700</v>
      </c>
      <c r="B27" s="1304"/>
      <c r="C27" s="1304"/>
      <c r="D27" s="1304"/>
      <c r="E27" s="1304"/>
      <c r="F27" s="1304"/>
      <c r="G27" s="1304"/>
      <c r="H27" s="1304"/>
      <c r="I27" s="1304"/>
      <c r="J27" s="1304"/>
      <c r="K27" s="1304"/>
      <c r="L27" s="1305"/>
      <c r="M27" s="1289" t="e">
        <f>M28+M29</f>
        <v>#N/A</v>
      </c>
      <c r="N27" s="1290"/>
      <c r="O27" s="1290"/>
      <c r="P27" s="1290"/>
      <c r="Q27" s="1290"/>
      <c r="R27" s="1290"/>
      <c r="S27" s="1290"/>
      <c r="T27" s="1290"/>
      <c r="U27" s="1290"/>
      <c r="V27" s="1290"/>
      <c r="W27" s="1290"/>
      <c r="X27" s="1290"/>
      <c r="Y27" s="1290"/>
      <c r="Z27" s="1290"/>
      <c r="AA27" s="1290"/>
      <c r="AB27" s="1290"/>
      <c r="AC27" s="1290"/>
      <c r="AD27" s="1290"/>
      <c r="AE27" s="1290"/>
      <c r="AF27" s="1291"/>
    </row>
    <row r="28" spans="1:42" s="4" customFormat="1" ht="20.25" customHeight="1">
      <c r="A28" s="38"/>
      <c r="B28" s="1292" t="s">
        <v>122</v>
      </c>
      <c r="C28" s="1293"/>
      <c r="D28" s="1293"/>
      <c r="E28" s="1293"/>
      <c r="F28" s="1293"/>
      <c r="G28" s="1293"/>
      <c r="H28" s="1293"/>
      <c r="I28" s="1293"/>
      <c r="J28" s="1293"/>
      <c r="K28" s="1293"/>
      <c r="L28" s="1294"/>
      <c r="M28" s="1289" t="e">
        <f>ROUNDDOWN(M58,-3)</f>
        <v>#N/A</v>
      </c>
      <c r="N28" s="1290"/>
      <c r="O28" s="1290"/>
      <c r="P28" s="1290"/>
      <c r="Q28" s="1290"/>
      <c r="R28" s="1290"/>
      <c r="S28" s="1290"/>
      <c r="T28" s="1290"/>
      <c r="U28" s="1290"/>
      <c r="V28" s="1290"/>
      <c r="W28" s="1290"/>
      <c r="X28" s="1290"/>
      <c r="Y28" s="1290"/>
      <c r="Z28" s="1290"/>
      <c r="AA28" s="1290"/>
      <c r="AB28" s="1290"/>
      <c r="AC28" s="1290"/>
      <c r="AD28" s="1290"/>
      <c r="AE28" s="1290"/>
      <c r="AF28" s="1291"/>
      <c r="AG28" s="5"/>
      <c r="AH28" s="5"/>
      <c r="AI28" s="5"/>
    </row>
    <row r="29" spans="1:42" s="541" customFormat="1" ht="21">
      <c r="A29" s="39"/>
      <c r="B29" s="1292" t="s">
        <v>123</v>
      </c>
      <c r="C29" s="1293"/>
      <c r="D29" s="1293"/>
      <c r="E29" s="1293"/>
      <c r="F29" s="1293"/>
      <c r="G29" s="1293"/>
      <c r="H29" s="1293"/>
      <c r="I29" s="1293"/>
      <c r="J29" s="1293"/>
      <c r="K29" s="1293"/>
      <c r="L29" s="1294"/>
      <c r="M29" s="1289">
        <f>ROUNDDOWN(M67,-3)</f>
        <v>0</v>
      </c>
      <c r="N29" s="1290"/>
      <c r="O29" s="1290"/>
      <c r="P29" s="1290"/>
      <c r="Q29" s="1290"/>
      <c r="R29" s="1290"/>
      <c r="S29" s="1290"/>
      <c r="T29" s="1290"/>
      <c r="U29" s="1290"/>
      <c r="V29" s="1290"/>
      <c r="W29" s="1290"/>
      <c r="X29" s="1290"/>
      <c r="Y29" s="1290"/>
      <c r="Z29" s="1290"/>
      <c r="AA29" s="1290"/>
      <c r="AB29" s="1290"/>
      <c r="AC29" s="1290"/>
      <c r="AD29" s="1290"/>
      <c r="AE29" s="1290"/>
      <c r="AF29" s="1291"/>
    </row>
    <row r="30" spans="1:42" s="5" customFormat="1" ht="20.100000000000001" hidden="1" customHeight="1" outlineLevel="1">
      <c r="A30" s="556"/>
      <c r="B30" s="556"/>
      <c r="C30" s="556"/>
      <c r="D30" s="556"/>
      <c r="E30" s="556"/>
      <c r="F30" s="556"/>
      <c r="G30" s="556"/>
      <c r="H30" s="556"/>
      <c r="I30" s="556"/>
      <c r="J30" s="557"/>
      <c r="K30" s="558"/>
      <c r="L30" s="557"/>
      <c r="M30" s="764"/>
      <c r="N30" s="764"/>
      <c r="O30" s="764"/>
      <c r="P30" s="764"/>
      <c r="Q30" s="764"/>
      <c r="R30" s="764"/>
      <c r="S30" s="764"/>
      <c r="T30" s="764"/>
      <c r="U30" s="764"/>
      <c r="V30" s="764"/>
      <c r="W30" s="764"/>
      <c r="X30" s="764"/>
      <c r="Y30" s="764"/>
      <c r="Z30" s="764"/>
      <c r="AA30" s="764"/>
      <c r="AB30" s="764"/>
      <c r="AC30" s="764"/>
      <c r="AD30" s="764"/>
      <c r="AE30" s="764"/>
      <c r="AF30" s="764"/>
    </row>
    <row r="31" spans="1:42" s="4" customFormat="1" ht="20.25" hidden="1" customHeight="1" outlineLevel="1">
      <c r="A31" s="556"/>
      <c r="B31" s="1278"/>
      <c r="C31" s="1278"/>
      <c r="D31" s="1278"/>
      <c r="E31" s="1278"/>
      <c r="F31" s="1278"/>
      <c r="G31" s="1278"/>
      <c r="H31" s="1278"/>
      <c r="I31" s="1278"/>
      <c r="J31" s="1278"/>
      <c r="K31" s="1278"/>
      <c r="L31" s="1278"/>
      <c r="M31" s="764"/>
      <c r="N31" s="764"/>
      <c r="O31" s="764"/>
      <c r="P31" s="764"/>
      <c r="Q31" s="764"/>
      <c r="R31" s="764"/>
      <c r="S31" s="764"/>
      <c r="T31" s="764"/>
      <c r="U31" s="764"/>
      <c r="V31" s="764"/>
      <c r="W31" s="764"/>
      <c r="X31" s="764"/>
      <c r="Y31" s="764"/>
      <c r="Z31" s="764"/>
      <c r="AA31" s="764"/>
      <c r="AB31" s="764"/>
      <c r="AC31" s="764"/>
      <c r="AD31" s="764"/>
      <c r="AE31" s="764"/>
      <c r="AF31" s="764"/>
      <c r="AG31" s="5"/>
      <c r="AH31" s="5"/>
      <c r="AI31" s="5"/>
    </row>
    <row r="32" spans="1:42" s="541" customFormat="1" ht="21" hidden="1" outlineLevel="1">
      <c r="A32" s="556"/>
      <c r="B32" s="1278"/>
      <c r="C32" s="1278"/>
      <c r="D32" s="1278"/>
      <c r="E32" s="1278"/>
      <c r="F32" s="1278"/>
      <c r="G32" s="1278"/>
      <c r="H32" s="1278"/>
      <c r="I32" s="1278"/>
      <c r="J32" s="1278"/>
      <c r="K32" s="1278"/>
      <c r="L32" s="1278"/>
      <c r="M32" s="764"/>
      <c r="N32" s="764"/>
      <c r="O32" s="764"/>
      <c r="P32" s="764"/>
      <c r="Q32" s="764"/>
      <c r="R32" s="764"/>
      <c r="S32" s="764"/>
      <c r="T32" s="764"/>
      <c r="U32" s="764"/>
      <c r="V32" s="764"/>
      <c r="W32" s="764"/>
      <c r="X32" s="764"/>
      <c r="Y32" s="764"/>
      <c r="Z32" s="764"/>
      <c r="AA32" s="764"/>
      <c r="AB32" s="764"/>
      <c r="AC32" s="764"/>
      <c r="AD32" s="764"/>
      <c r="AE32" s="764"/>
      <c r="AF32" s="764"/>
    </row>
    <row r="33" spans="1:32" s="541" customFormat="1" ht="9" customHeight="1" collapsed="1">
      <c r="A33" s="539"/>
      <c r="B33" s="539"/>
      <c r="C33" s="539"/>
      <c r="D33" s="539"/>
      <c r="E33" s="539"/>
      <c r="F33" s="539"/>
      <c r="G33" s="539"/>
      <c r="H33" s="539"/>
      <c r="I33" s="539"/>
      <c r="J33" s="539"/>
      <c r="K33" s="539"/>
      <c r="L33" s="539"/>
      <c r="M33" s="539"/>
      <c r="N33" s="539"/>
      <c r="O33" s="539"/>
      <c r="P33" s="539"/>
      <c r="Q33" s="539"/>
      <c r="R33" s="539"/>
      <c r="S33" s="539"/>
      <c r="T33" s="539"/>
      <c r="U33" s="539"/>
      <c r="V33" s="539"/>
      <c r="W33" s="539"/>
      <c r="X33" s="539"/>
      <c r="Y33" s="539"/>
      <c r="Z33" s="539"/>
      <c r="AA33" s="539"/>
      <c r="AB33" s="539"/>
      <c r="AC33" s="539"/>
      <c r="AD33" s="539"/>
      <c r="AE33" s="539"/>
      <c r="AF33" s="539"/>
    </row>
    <row r="34" spans="1:32" s="541" customFormat="1">
      <c r="A34" s="765" t="s">
        <v>26</v>
      </c>
      <c r="B34" s="766"/>
      <c r="C34" s="766"/>
      <c r="D34" s="766"/>
      <c r="E34" s="766"/>
      <c r="F34" s="766"/>
      <c r="G34" s="766"/>
      <c r="H34" s="766"/>
      <c r="I34" s="766"/>
      <c r="J34" s="766"/>
      <c r="K34" s="769" t="s">
        <v>27</v>
      </c>
      <c r="L34" s="770"/>
      <c r="M34" s="765" t="s">
        <v>28</v>
      </c>
      <c r="N34" s="766"/>
      <c r="O34" s="766"/>
      <c r="P34" s="766"/>
      <c r="Q34" s="766"/>
      <c r="R34" s="766"/>
      <c r="S34" s="766"/>
      <c r="T34" s="766"/>
      <c r="U34" s="766"/>
      <c r="V34" s="766"/>
      <c r="W34" s="766"/>
      <c r="X34" s="766"/>
      <c r="Y34" s="766"/>
      <c r="Z34" s="766"/>
      <c r="AA34" s="766"/>
      <c r="AB34" s="766"/>
      <c r="AC34" s="766"/>
      <c r="AD34" s="766"/>
      <c r="AE34" s="766"/>
      <c r="AF34" s="1279"/>
    </row>
    <row r="35" spans="1:32" s="541" customFormat="1">
      <c r="A35" s="767"/>
      <c r="B35" s="768"/>
      <c r="C35" s="768"/>
      <c r="D35" s="768"/>
      <c r="E35" s="768"/>
      <c r="F35" s="768"/>
      <c r="G35" s="768"/>
      <c r="H35" s="768"/>
      <c r="I35" s="768"/>
      <c r="J35" s="768"/>
      <c r="K35" s="771"/>
      <c r="L35" s="772"/>
      <c r="M35" s="1280"/>
      <c r="N35" s="1281"/>
      <c r="O35" s="1281"/>
      <c r="P35" s="1281"/>
      <c r="Q35" s="1281"/>
      <c r="R35" s="1281"/>
      <c r="S35" s="1281"/>
      <c r="T35" s="1281"/>
      <c r="U35" s="1281"/>
      <c r="V35" s="1281"/>
      <c r="W35" s="1281"/>
      <c r="X35" s="1281"/>
      <c r="Y35" s="1281"/>
      <c r="Z35" s="1281"/>
      <c r="AA35" s="1281"/>
      <c r="AB35" s="1281"/>
      <c r="AC35" s="1281"/>
      <c r="AD35" s="1281"/>
      <c r="AE35" s="1281"/>
      <c r="AF35" s="1282"/>
    </row>
    <row r="36" spans="1:32" s="541" customFormat="1">
      <c r="A36" s="767"/>
      <c r="B36" s="768"/>
      <c r="C36" s="768"/>
      <c r="D36" s="768"/>
      <c r="E36" s="768"/>
      <c r="F36" s="768"/>
      <c r="G36" s="768"/>
      <c r="H36" s="768"/>
      <c r="I36" s="768"/>
      <c r="J36" s="768"/>
      <c r="K36" s="771"/>
      <c r="L36" s="772"/>
      <c r="M36" s="1283" t="s">
        <v>15</v>
      </c>
      <c r="N36" s="1283"/>
      <c r="O36" s="1283"/>
      <c r="P36" s="1283"/>
      <c r="Q36" s="1283" t="s">
        <v>14</v>
      </c>
      <c r="R36" s="1283"/>
      <c r="S36" s="1283"/>
      <c r="T36" s="1283"/>
      <c r="U36" s="1283" t="s">
        <v>124</v>
      </c>
      <c r="V36" s="1283"/>
      <c r="W36" s="1283"/>
      <c r="X36" s="1283"/>
      <c r="Y36" s="1283" t="s">
        <v>30</v>
      </c>
      <c r="Z36" s="1283"/>
      <c r="AA36" s="1283"/>
      <c r="AB36" s="1283"/>
      <c r="AC36" s="1283" t="s">
        <v>31</v>
      </c>
      <c r="AD36" s="1283"/>
      <c r="AE36" s="1283"/>
      <c r="AF36" s="1283"/>
    </row>
    <row r="37" spans="1:32" s="541" customFormat="1" ht="19.5" thickBot="1">
      <c r="A37" s="767"/>
      <c r="B37" s="768"/>
      <c r="C37" s="768"/>
      <c r="D37" s="768"/>
      <c r="E37" s="768"/>
      <c r="F37" s="768"/>
      <c r="G37" s="768"/>
      <c r="H37" s="768"/>
      <c r="I37" s="768"/>
      <c r="J37" s="768"/>
      <c r="K37" s="771"/>
      <c r="L37" s="772"/>
      <c r="M37" s="1284" t="s">
        <v>125</v>
      </c>
      <c r="N37" s="1285"/>
      <c r="O37" s="1286" t="s">
        <v>126</v>
      </c>
      <c r="P37" s="1287"/>
      <c r="Q37" s="1284" t="s">
        <v>125</v>
      </c>
      <c r="R37" s="1285"/>
      <c r="S37" s="1286" t="s">
        <v>126</v>
      </c>
      <c r="T37" s="1287"/>
      <c r="U37" s="1284" t="s">
        <v>125</v>
      </c>
      <c r="V37" s="1285"/>
      <c r="W37" s="1286" t="s">
        <v>126</v>
      </c>
      <c r="X37" s="1287"/>
      <c r="Y37" s="1284" t="s">
        <v>125</v>
      </c>
      <c r="Z37" s="1285"/>
      <c r="AA37" s="1286" t="s">
        <v>126</v>
      </c>
      <c r="AB37" s="1287"/>
      <c r="AC37" s="1284" t="s">
        <v>125</v>
      </c>
      <c r="AD37" s="1285"/>
      <c r="AE37" s="1286" t="s">
        <v>126</v>
      </c>
      <c r="AF37" s="1287"/>
    </row>
    <row r="38" spans="1:32" s="541" customFormat="1" ht="20.25" customHeight="1" thickBot="1">
      <c r="A38" s="648" t="s">
        <v>32</v>
      </c>
      <c r="B38" s="649"/>
      <c r="C38" s="649"/>
      <c r="D38" s="649"/>
      <c r="E38" s="649"/>
      <c r="F38" s="649"/>
      <c r="G38" s="649"/>
      <c r="H38" s="649"/>
      <c r="I38" s="649"/>
      <c r="J38" s="649"/>
      <c r="K38" s="1276" t="s">
        <v>33</v>
      </c>
      <c r="L38" s="1276"/>
      <c r="M38" s="1277"/>
      <c r="N38" s="1263"/>
      <c r="O38" s="1263"/>
      <c r="P38" s="1264"/>
      <c r="Q38" s="1265"/>
      <c r="R38" s="1263"/>
      <c r="S38" s="1263"/>
      <c r="T38" s="1264"/>
      <c r="U38" s="1265"/>
      <c r="V38" s="1263"/>
      <c r="W38" s="1263"/>
      <c r="X38" s="1264"/>
      <c r="Y38" s="1265"/>
      <c r="Z38" s="1263"/>
      <c r="AA38" s="1263"/>
      <c r="AB38" s="1264"/>
      <c r="AC38" s="1265"/>
      <c r="AD38" s="1263"/>
      <c r="AE38" s="1263"/>
      <c r="AF38" s="1266"/>
    </row>
    <row r="39" spans="1:32" s="541" customFormat="1" ht="13.5" customHeight="1">
      <c r="A39" s="1364" t="s">
        <v>34</v>
      </c>
      <c r="B39" s="679" t="s">
        <v>35</v>
      </c>
      <c r="C39" s="759" t="s">
        <v>652</v>
      </c>
      <c r="D39" s="760"/>
      <c r="E39" s="760"/>
      <c r="F39" s="760"/>
      <c r="G39" s="760"/>
      <c r="H39" s="760"/>
      <c r="I39" s="760"/>
      <c r="J39" s="760"/>
      <c r="K39" s="1268" t="s">
        <v>627</v>
      </c>
      <c r="L39" s="1269"/>
      <c r="M39" s="1270" t="e">
        <f>IF($K39="○",VLOOKUP('保育 設定値'!$N$15,保育単価表,'保育 設定値'!$S$3,0),0)</f>
        <v>#N/A</v>
      </c>
      <c r="N39" s="1271"/>
      <c r="O39" s="1271" t="e">
        <f>IF($K39="○",VLOOKUP('保育 設定値'!$N$15,保育単価表,'保育 設定値'!$T$3,0),0)</f>
        <v>#N/A</v>
      </c>
      <c r="P39" s="1272"/>
      <c r="Q39" s="1273" t="e">
        <f>IF($K39="○",VLOOKUP('保育 設定値'!$N$14,保育単価表,'保育 設定値'!$S$3,0),0)</f>
        <v>#N/A</v>
      </c>
      <c r="R39" s="1271"/>
      <c r="S39" s="1271" t="e">
        <f>IF($K39="○",VLOOKUP('保育 設定値'!$N$14,保育単価表,'保育 設定値'!$T$3,0),0)</f>
        <v>#N/A</v>
      </c>
      <c r="T39" s="1272"/>
      <c r="U39" s="1273" t="e">
        <f>IF($K39="○",VLOOKUP('保育 設定値'!$N$13,保育単価表,'保育 設定値'!$S$3,0),0)</f>
        <v>#N/A</v>
      </c>
      <c r="V39" s="1271"/>
      <c r="W39" s="1271" t="e">
        <f>IF($K39="○",VLOOKUP('保育 設定値'!$N$13,保育単価表,'保育 設定値'!$T$3,0),0)</f>
        <v>#N/A</v>
      </c>
      <c r="X39" s="1274"/>
      <c r="Y39" s="1270" t="e">
        <f>IF($K39="○",VLOOKUP('保育 設定値'!$N$12,保育単価表,'保育 設定値'!$S$3,0),0)</f>
        <v>#N/A</v>
      </c>
      <c r="Z39" s="1271"/>
      <c r="AA39" s="1271" t="e">
        <f>IF($K39="○",VLOOKUP('保育 設定値'!$N$12,保育単価表,'保育 設定値'!$T$3,0),0)</f>
        <v>#N/A</v>
      </c>
      <c r="AB39" s="1274"/>
      <c r="AC39" s="1273" t="e">
        <f>IF($K39="○",VLOOKUP('保育 設定値'!$N$11,保育単価表,'保育 設定値'!$S$3,0),0)</f>
        <v>#N/A</v>
      </c>
      <c r="AD39" s="1271"/>
      <c r="AE39" s="1271" t="e">
        <f>IF($K39="○",VLOOKUP('保育 設定値'!$N$11,保育単価表,'保育 設定値'!$T$3,0),0)</f>
        <v>#N/A</v>
      </c>
      <c r="AF39" s="1274"/>
    </row>
    <row r="40" spans="1:32" s="541" customFormat="1">
      <c r="A40" s="1365"/>
      <c r="B40" s="679"/>
      <c r="C40" s="16" t="s">
        <v>127</v>
      </c>
      <c r="D40" s="16"/>
      <c r="E40" s="16"/>
      <c r="F40" s="16"/>
      <c r="G40" s="16"/>
      <c r="H40" s="16"/>
      <c r="I40" s="16"/>
      <c r="J40" s="16"/>
      <c r="K40" s="1260"/>
      <c r="L40" s="1261"/>
      <c r="M40" s="1262"/>
      <c r="N40" s="1253"/>
      <c r="O40" s="1253"/>
      <c r="P40" s="1275"/>
      <c r="Q40" s="1252"/>
      <c r="R40" s="1253"/>
      <c r="S40" s="1253"/>
      <c r="T40" s="1275"/>
      <c r="U40" s="1252"/>
      <c r="V40" s="1253"/>
      <c r="W40" s="1253"/>
      <c r="X40" s="1254"/>
      <c r="Y40" s="1234">
        <f>IF($K40="○",VLOOKUP('保育 設定値'!$N$12,保育単価表,'保育 設定値'!$U$3,0),0)</f>
        <v>0</v>
      </c>
      <c r="Z40" s="1227"/>
      <c r="AA40" s="1227">
        <f>IF($K40="○",VLOOKUP('保育 設定値'!$N$12,保育単価表,'保育 設定値'!$U$3,0),0)</f>
        <v>0</v>
      </c>
      <c r="AB40" s="1233"/>
      <c r="AC40" s="1252"/>
      <c r="AD40" s="1253"/>
      <c r="AE40" s="1253"/>
      <c r="AF40" s="1254"/>
    </row>
    <row r="41" spans="1:32" s="541" customFormat="1">
      <c r="A41" s="1365"/>
      <c r="B41" s="679"/>
      <c r="C41" s="16" t="s">
        <v>322</v>
      </c>
      <c r="D41" s="41"/>
      <c r="E41" s="41"/>
      <c r="F41" s="41"/>
      <c r="G41" s="41"/>
      <c r="H41" s="41"/>
      <c r="I41" s="41"/>
      <c r="J41" s="41"/>
      <c r="K41" s="1260"/>
      <c r="L41" s="1261"/>
      <c r="M41" s="1262"/>
      <c r="N41" s="1253"/>
      <c r="O41" s="1253"/>
      <c r="P41" s="1254"/>
      <c r="Q41" s="1262"/>
      <c r="R41" s="1253"/>
      <c r="S41" s="1253"/>
      <c r="T41" s="1254"/>
      <c r="U41" s="1262"/>
      <c r="V41" s="1253"/>
      <c r="W41" s="1253"/>
      <c r="X41" s="1254"/>
      <c r="Y41" s="1262"/>
      <c r="Z41" s="1253"/>
      <c r="AA41" s="1253"/>
      <c r="AB41" s="1254"/>
      <c r="AC41" s="1229">
        <f>IF($K41="○",VLOOKUP('保育 設定値'!$N$11,保育単価表,'保育 設定値'!$V$3,0),0)</f>
        <v>0</v>
      </c>
      <c r="AD41" s="1227"/>
      <c r="AE41" s="1227">
        <f>IF($K41="○",VLOOKUP('保育 設定値'!$N$11,保育単価表,'保育 設定値'!$V$3,0),0)</f>
        <v>0</v>
      </c>
      <c r="AF41" s="1233"/>
    </row>
    <row r="42" spans="1:32" s="541" customFormat="1">
      <c r="A42" s="1365"/>
      <c r="B42" s="679"/>
      <c r="C42" s="16" t="s">
        <v>591</v>
      </c>
      <c r="D42" s="41"/>
      <c r="E42" s="41"/>
      <c r="F42" s="41"/>
      <c r="G42" s="41"/>
      <c r="H42" s="41"/>
      <c r="I42" s="41"/>
      <c r="J42" s="41"/>
      <c r="K42" s="1260"/>
      <c r="L42" s="1261"/>
      <c r="M42" s="1262"/>
      <c r="N42" s="1253"/>
      <c r="O42" s="1253"/>
      <c r="P42" s="1254"/>
      <c r="Q42" s="1234">
        <f>IF($K42="○",VLOOKUP('保育 設定値'!$N$14,保育単価表,'保育 設定値'!$W$3,0),0)</f>
        <v>0</v>
      </c>
      <c r="R42" s="1227"/>
      <c r="S42" s="1227">
        <f>IF($K42="○",VLOOKUP('保育 設定値'!$N$14,保育単価表,'保育 設定値'!$W$3,0),0)</f>
        <v>0</v>
      </c>
      <c r="T42" s="1233"/>
      <c r="U42" s="1262"/>
      <c r="V42" s="1253"/>
      <c r="W42" s="1253"/>
      <c r="X42" s="1254"/>
      <c r="Y42" s="1262"/>
      <c r="Z42" s="1253"/>
      <c r="AA42" s="1253"/>
      <c r="AB42" s="1254"/>
      <c r="AC42" s="1252"/>
      <c r="AD42" s="1253"/>
      <c r="AE42" s="1253"/>
      <c r="AF42" s="1254"/>
    </row>
    <row r="43" spans="1:32" s="541" customFormat="1">
      <c r="A43" s="1365"/>
      <c r="B43" s="679"/>
      <c r="C43" s="40" t="s">
        <v>128</v>
      </c>
      <c r="D43" s="41"/>
      <c r="E43" s="41"/>
      <c r="F43" s="41"/>
      <c r="G43" s="42"/>
      <c r="H43" s="41"/>
      <c r="I43" s="41"/>
      <c r="J43" s="41"/>
      <c r="K43" s="1255"/>
      <c r="L43" s="1256"/>
      <c r="M43" s="1257">
        <f>IF($K43="○",VLOOKUP('保育 設定値'!$N$11,保育単価表,'保育 設定値'!$X$3,0),0)</f>
        <v>0</v>
      </c>
      <c r="N43" s="1258"/>
      <c r="O43" s="1257">
        <f>IF($K43="○",VLOOKUP('保育 設定値'!$N$11,保育単価表,'保育 設定値'!$X$3,0),0)</f>
        <v>0</v>
      </c>
      <c r="P43" s="1259"/>
      <c r="Q43" s="1229">
        <f>IF($K43="○",VLOOKUP('保育 設定値'!$N$11,保育単価表,'保育 設定値'!$X$3,0),0)</f>
        <v>0</v>
      </c>
      <c r="R43" s="1227"/>
      <c r="S43" s="1234">
        <f>IF($K43="○",VLOOKUP('保育 設定値'!$N$11,保育単価表,'保育 設定値'!$X$3,0),0)</f>
        <v>0</v>
      </c>
      <c r="T43" s="1233"/>
      <c r="U43" s="1257">
        <f>IF($K43="○",VLOOKUP('保育 設定値'!$N$11,保育単価表,'保育 設定値'!$X$3,0),0)</f>
        <v>0</v>
      </c>
      <c r="V43" s="1258"/>
      <c r="W43" s="1257">
        <f>IF($K43="○",VLOOKUP('保育 設定値'!$N$11,保育単価表,'保育 設定値'!$X$3,0),0)</f>
        <v>0</v>
      </c>
      <c r="X43" s="1259"/>
      <c r="Y43" s="1229">
        <f>IF($K43="○",VLOOKUP('保育 設定値'!$N$11,保育単価表,'保育 設定値'!$X$3,0),0)</f>
        <v>0</v>
      </c>
      <c r="Z43" s="1227"/>
      <c r="AA43" s="1234">
        <f>IF($K43="○",VLOOKUP('保育 設定値'!$N$11,保育単価表,'保育 設定値'!$X$3,0),0)</f>
        <v>0</v>
      </c>
      <c r="AB43" s="1233"/>
      <c r="AC43" s="1229">
        <f>IF($K43="○",VLOOKUP('保育 設定値'!$N$11,保育単価表,'保育 設定値'!$X$3,0),0)</f>
        <v>0</v>
      </c>
      <c r="AD43" s="1227"/>
      <c r="AE43" s="1234">
        <f>IF($K43="○",VLOOKUP('保育 設定値'!$N$11,保育単価表,'保育 設定値'!$X$3,0),0)</f>
        <v>0</v>
      </c>
      <c r="AF43" s="1233"/>
    </row>
    <row r="44" spans="1:32" s="541" customFormat="1" ht="19.5" thickBot="1">
      <c r="A44" s="1365"/>
      <c r="B44" s="679"/>
      <c r="C44" s="19" t="s">
        <v>129</v>
      </c>
      <c r="D44" s="20"/>
      <c r="E44" s="20"/>
      <c r="F44" s="20"/>
      <c r="G44" s="21"/>
      <c r="H44" s="20"/>
      <c r="I44" s="20"/>
      <c r="J44" s="20"/>
      <c r="K44" s="705"/>
      <c r="L44" s="706"/>
      <c r="M44" s="1352"/>
      <c r="N44" s="1353"/>
      <c r="O44" s="1247"/>
      <c r="P44" s="1248"/>
      <c r="Q44" s="1354"/>
      <c r="R44" s="1353"/>
      <c r="S44" s="1247"/>
      <c r="T44" s="1248"/>
      <c r="U44" s="1354"/>
      <c r="V44" s="1353"/>
      <c r="W44" s="1247"/>
      <c r="X44" s="1248"/>
      <c r="Y44" s="730">
        <f>IF($K44&gt;0,VLOOKUP('こども園 設定値'!$O$11,教育単価表,'こども園 設定値'!$AA$3,0)*$K$44,0)</f>
        <v>0</v>
      </c>
      <c r="Z44" s="1249"/>
      <c r="AA44" s="1250">
        <f>IF($K44&gt;0,VLOOKUP('こども園 設定値'!$O$11,教育単価表,'こども園 設定値'!$AA$3,0)*$K$44,0)</f>
        <v>0</v>
      </c>
      <c r="AB44" s="732"/>
      <c r="AC44" s="730">
        <f>IF($K44&gt;0,VLOOKUP('こども園 設定値'!$O$11,教育単価表,'こども園 設定値'!$AA$3,0)*$K$44,0)</f>
        <v>0</v>
      </c>
      <c r="AD44" s="1249"/>
      <c r="AE44" s="1250">
        <f>IF($K44&gt;0,VLOOKUP('こども園 設定値'!$O$11,教育単価表,'こども園 設定値'!$AA$3,0)*$K$44,0)</f>
        <v>0</v>
      </c>
      <c r="AF44" s="732"/>
    </row>
    <row r="45" spans="1:32" s="541" customFormat="1" ht="19.5" thickTop="1">
      <c r="A45" s="1365"/>
      <c r="B45" s="1267"/>
      <c r="C45" s="1349" t="s">
        <v>46</v>
      </c>
      <c r="D45" s="715"/>
      <c r="E45" s="715"/>
      <c r="F45" s="715"/>
      <c r="G45" s="715"/>
      <c r="H45" s="715"/>
      <c r="I45" s="715"/>
      <c r="J45" s="715"/>
      <c r="K45" s="715"/>
      <c r="L45" s="715"/>
      <c r="M45" s="1350" t="e">
        <f>SUM(M39:N44)</f>
        <v>#N/A</v>
      </c>
      <c r="N45" s="1244"/>
      <c r="O45" s="1244" t="e">
        <f>SUM(O39:P44)</f>
        <v>#N/A</v>
      </c>
      <c r="P45" s="1351"/>
      <c r="Q45" s="1350" t="e">
        <f>SUM(Q39:R44)</f>
        <v>#N/A</v>
      </c>
      <c r="R45" s="1244"/>
      <c r="S45" s="1244" t="e">
        <f>SUM(S39:T44)</f>
        <v>#N/A</v>
      </c>
      <c r="T45" s="1351"/>
      <c r="U45" s="1350" t="e">
        <f>SUM(U39:V44)</f>
        <v>#N/A</v>
      </c>
      <c r="V45" s="1244"/>
      <c r="W45" s="1244" t="e">
        <f>SUM(W39:X44)</f>
        <v>#N/A</v>
      </c>
      <c r="X45" s="1245"/>
      <c r="Y45" s="1246" t="e">
        <f>SUM(Y39:Z44)</f>
        <v>#N/A</v>
      </c>
      <c r="Z45" s="1244"/>
      <c r="AA45" s="1244" t="e">
        <f>SUM(AA39:AB44)</f>
        <v>#N/A</v>
      </c>
      <c r="AB45" s="1245"/>
      <c r="AC45" s="1246" t="e">
        <f>SUM(AC39:AD44)</f>
        <v>#N/A</v>
      </c>
      <c r="AD45" s="1244"/>
      <c r="AE45" s="1244" t="e">
        <f>SUM(AE39:AF44)</f>
        <v>#N/A</v>
      </c>
      <c r="AF45" s="1245"/>
    </row>
    <row r="46" spans="1:32" s="541" customFormat="1" ht="33" customHeight="1">
      <c r="A46" s="1365"/>
      <c r="B46" s="1377" t="s">
        <v>607</v>
      </c>
      <c r="C46" s="1235" t="s">
        <v>131</v>
      </c>
      <c r="D46" s="1236"/>
      <c r="E46" s="1236"/>
      <c r="F46" s="1236"/>
      <c r="G46" s="1236"/>
      <c r="H46" s="1236"/>
      <c r="I46" s="1236"/>
      <c r="J46" s="1237"/>
      <c r="K46" s="1238"/>
      <c r="L46" s="1239"/>
      <c r="M46" s="1219">
        <f>IF($K46="○",VLOOKUP('保育 設定値'!$N$11,保育単価表,'保育 設定値'!$Z$3,0),0)</f>
        <v>0</v>
      </c>
      <c r="N46" s="1220"/>
      <c r="O46" s="1220">
        <f>IF($K46="○",VLOOKUP('保育 設定値'!$N$11,保育単価表,'保育 設定値'!$Z$3,0),0)</f>
        <v>0</v>
      </c>
      <c r="P46" s="1221"/>
      <c r="Q46" s="1240">
        <f>IF($K46="○",VLOOKUP('保育 設定値'!$N$11,保育単価表,'保育 設定値'!$Z$3,0),0)</f>
        <v>0</v>
      </c>
      <c r="R46" s="1220"/>
      <c r="S46" s="1220">
        <f>IF($K46="○",VLOOKUP('保育 設定値'!$N$11,保育単価表,'保育 設定値'!$Z$3,0),0)</f>
        <v>0</v>
      </c>
      <c r="T46" s="1251"/>
      <c r="U46" s="1219">
        <f>IF($K46="○",VLOOKUP('保育 設定値'!$N$11,保育単価表,'保育 設定値'!$Z$3,0),0)</f>
        <v>0</v>
      </c>
      <c r="V46" s="1220"/>
      <c r="W46" s="1220">
        <f>IF($K46="○",VLOOKUP('保育 設定値'!$N$11,保育単価表,'保育 設定値'!$Z$3,0),0)</f>
        <v>0</v>
      </c>
      <c r="X46" s="1221"/>
      <c r="Y46" s="1240">
        <f>IF($K46="○",VLOOKUP('保育 設定値'!$N$11,保育単価表,'保育 設定値'!$Z$3,0),0)</f>
        <v>0</v>
      </c>
      <c r="Z46" s="1220"/>
      <c r="AA46" s="1220">
        <f>IF($K46="○",VLOOKUP('保育 設定値'!$N$11,保育単価表,'保育 設定値'!$Z$3,0),0)</f>
        <v>0</v>
      </c>
      <c r="AB46" s="1251"/>
      <c r="AC46" s="1240">
        <f>IF($K46="○",VLOOKUP('保育 設定値'!$N$11,保育単価表,'保育 設定値'!$Z$3,0),0)</f>
        <v>0</v>
      </c>
      <c r="AD46" s="1220"/>
      <c r="AE46" s="1220">
        <f>IF($K46="○",VLOOKUP('保育 設定値'!$N$11,保育単価表,'保育 設定値'!$Z$3,0),0)</f>
        <v>0</v>
      </c>
      <c r="AF46" s="1251"/>
    </row>
    <row r="47" spans="1:32" s="541" customFormat="1" ht="75.75" customHeight="1">
      <c r="A47" s="1365"/>
      <c r="B47" s="691"/>
      <c r="C47" s="1241" t="s">
        <v>135</v>
      </c>
      <c r="D47" s="1242"/>
      <c r="E47" s="1242"/>
      <c r="F47" s="1242"/>
      <c r="G47" s="1242"/>
      <c r="H47" s="1242"/>
      <c r="I47" s="1242"/>
      <c r="J47" s="1243"/>
      <c r="K47" s="733"/>
      <c r="L47" s="734"/>
      <c r="M47" s="1234">
        <f>-IF($K47="○",VLOOKUP('保育 設定値'!$N$11,保育単価表,'保育 設定値'!$AE$3,0),0)</f>
        <v>0</v>
      </c>
      <c r="N47" s="1227"/>
      <c r="O47" s="1227">
        <f>-IF($K47="○",VLOOKUP('保育 設定値'!$N$11,保育単価表,'保育 設定値'!$AE$3,0),0)</f>
        <v>0</v>
      </c>
      <c r="P47" s="1228"/>
      <c r="Q47" s="1229">
        <f>-IF($K47="○",VLOOKUP('保育 設定値'!$N$11,保育単価表,'保育 設定値'!$AE$3,0),0)</f>
        <v>0</v>
      </c>
      <c r="R47" s="1227"/>
      <c r="S47" s="1227">
        <f>-IF($K47="○",VLOOKUP('保育 設定値'!$N$11,保育単価表,'保育 設定値'!$AE$3,0),0)</f>
        <v>0</v>
      </c>
      <c r="T47" s="1233"/>
      <c r="U47" s="1234">
        <f>-IF($K47="○",VLOOKUP('保育 設定値'!$N$11,保育単価表,'保育 設定値'!$AE$3,0),0)</f>
        <v>0</v>
      </c>
      <c r="V47" s="1227"/>
      <c r="W47" s="1227">
        <f>-IF($K47="○",VLOOKUP('保育 設定値'!$N$11,保育単価表,'保育 設定値'!$AE$3,0),0)</f>
        <v>0</v>
      </c>
      <c r="X47" s="1228"/>
      <c r="Y47" s="1229">
        <f>-IF($K47="○",VLOOKUP('保育 設定値'!$N$11,保育単価表,'保育 設定値'!$AE$3,0),0)</f>
        <v>0</v>
      </c>
      <c r="Z47" s="1227"/>
      <c r="AA47" s="1227">
        <f>-IF($K47="○",VLOOKUP('保育 設定値'!$N$11,保育単価表,'保育 設定値'!$AE$3,0),0)</f>
        <v>0</v>
      </c>
      <c r="AB47" s="1233"/>
      <c r="AC47" s="1229">
        <f>-IF($K47="○",VLOOKUP('保育 設定値'!$N$11,保育単価表,'保育 設定値'!$AE$3,0),0)</f>
        <v>0</v>
      </c>
      <c r="AD47" s="1227"/>
      <c r="AE47" s="1227">
        <f>-IF($K47="○",VLOOKUP('保育 設定値'!$N$11,保育単価表,'保育 設定値'!$AE$3,0),0)</f>
        <v>0</v>
      </c>
      <c r="AF47" s="1233"/>
    </row>
    <row r="48" spans="1:32" s="541" customFormat="1" ht="33" customHeight="1">
      <c r="A48" s="1365"/>
      <c r="B48" s="691"/>
      <c r="C48" s="1226" t="s">
        <v>49</v>
      </c>
      <c r="D48" s="1226"/>
      <c r="E48" s="1226"/>
      <c r="F48" s="1226"/>
      <c r="G48" s="1226"/>
      <c r="H48" s="1226"/>
      <c r="I48" s="1226"/>
      <c r="J48" s="1226"/>
      <c r="K48" s="1751"/>
      <c r="L48" s="1752"/>
      <c r="M48" s="1227">
        <f>-IF($K48&gt;0,VLOOKUP('保育 設定値'!$N$11,保育単価表,'保育 設定値'!$AF$3,0)*$K$48,0)</f>
        <v>0</v>
      </c>
      <c r="N48" s="1228"/>
      <c r="O48" s="1227">
        <f>-IF($K48&gt;0,VLOOKUP('保育 設定値'!$N$11,保育単価表,'保育 設定値'!$AF$3,0)*$K$48,0)</f>
        <v>0</v>
      </c>
      <c r="P48" s="1228"/>
      <c r="Q48" s="1229">
        <f>-IF($K48&gt;0,VLOOKUP('保育 設定値'!$N$11,保育単価表,'保育 設定値'!$AF$3,0)*$K$48,0)</f>
        <v>0</v>
      </c>
      <c r="R48" s="1228"/>
      <c r="S48" s="1227">
        <f>-IF($K48&gt;0,VLOOKUP('保育 設定値'!$N$11,保育単価表,'保育 設定値'!$AF$3,0)*$K$48,0)</f>
        <v>0</v>
      </c>
      <c r="T48" s="1233"/>
      <c r="U48" s="1234">
        <f>-IF($K48&gt;0,VLOOKUP('保育 設定値'!$N$11,保育単価表,'保育 設定値'!$AF$3,0)*$K$48,0)</f>
        <v>0</v>
      </c>
      <c r="V48" s="1228"/>
      <c r="W48" s="1227">
        <f>-IF($K48&gt;0,VLOOKUP('保育 設定値'!$N$11,保育単価表,'保育 設定値'!$AF$3,0)*$K$48,0)</f>
        <v>0</v>
      </c>
      <c r="X48" s="1228"/>
      <c r="Y48" s="1229">
        <f>-IF($K48&gt;0,VLOOKUP('保育 設定値'!$N$11,保育単価表,'保育 設定値'!$AF$3,0)*$K$48,0)</f>
        <v>0</v>
      </c>
      <c r="Z48" s="1228"/>
      <c r="AA48" s="1227">
        <f>-IF($K48&gt;0,VLOOKUP('保育 設定値'!$N$11,保育単価表,'保育 設定値'!$AF$3,0)*$K$48,0)</f>
        <v>0</v>
      </c>
      <c r="AB48" s="1233"/>
      <c r="AC48" s="1229">
        <f>-IF($K48&gt;0,VLOOKUP('保育 設定値'!$N$11,保育単価表,'保育 設定値'!$AF$3,0)*$K$48,0)</f>
        <v>0</v>
      </c>
      <c r="AD48" s="1228"/>
      <c r="AE48" s="1227">
        <f>-IF($K48&gt;0,VLOOKUP('保育 設定値'!$N$11,保育単価表,'保育 設定値'!$AF$3,0)*$K$48,0)</f>
        <v>0</v>
      </c>
      <c r="AF48" s="1233"/>
    </row>
    <row r="49" spans="1:32" s="541" customFormat="1" ht="28.5" customHeight="1" thickBot="1">
      <c r="A49" s="1365"/>
      <c r="B49" s="691"/>
      <c r="C49" s="702" t="s">
        <v>50</v>
      </c>
      <c r="D49" s="703"/>
      <c r="E49" s="703"/>
      <c r="F49" s="703"/>
      <c r="G49" s="703"/>
      <c r="H49" s="703"/>
      <c r="I49" s="703"/>
      <c r="J49" s="704"/>
      <c r="K49" s="705"/>
      <c r="L49" s="706"/>
      <c r="M49" s="1232">
        <f>-IF($K49&gt;0,VLOOKUP('保育 設定値'!$N$13,保育単価表,'保育 設定値'!$AG$3,0)*$K$49,0)</f>
        <v>0</v>
      </c>
      <c r="N49" s="1224"/>
      <c r="O49" s="1224">
        <f>-IF($K49&gt;0,VLOOKUP('保育 設定値'!$N$13,保育単価表,'保育 設定値'!$AG$3,0)*$K$49,0)</f>
        <v>0</v>
      </c>
      <c r="P49" s="1230"/>
      <c r="Q49" s="1231">
        <f>-IF($K49&gt;0,VLOOKUP('保育 設定値'!$N$13,保育単価表,'保育 設定値'!$AG$3,0)*$K$49,0)</f>
        <v>0</v>
      </c>
      <c r="R49" s="1224"/>
      <c r="S49" s="1224">
        <f>-IF($K49&gt;0,VLOOKUP('保育 設定値'!$N$13,保育単価表,'保育 設定値'!$AG$3,0)*$K$49,0)</f>
        <v>0</v>
      </c>
      <c r="T49" s="1225"/>
      <c r="U49" s="1232">
        <f>-IF($K49&gt;0,VLOOKUP('保育 設定値'!$N$13,保育単価表,'保育 設定値'!$AG$3,0)*$K$49,0)</f>
        <v>0</v>
      </c>
      <c r="V49" s="1224"/>
      <c r="W49" s="1224">
        <f>-IF($K49&gt;0,VLOOKUP('保育 設定値'!$N$13,保育単価表,'保育 設定値'!$AG$3,0)*$K$49,0)</f>
        <v>0</v>
      </c>
      <c r="X49" s="1230"/>
      <c r="Y49" s="1231">
        <f>-IF($K49&gt;0,VLOOKUP('保育 設定値'!$N$13,保育単価表,'保育 設定値'!$AG$3,0)*$K$49,0)</f>
        <v>0</v>
      </c>
      <c r="Z49" s="1224"/>
      <c r="AA49" s="1224">
        <f>-IF($K49&gt;0,VLOOKUP('保育 設定値'!$N$13,保育単価表,'保育 設定値'!$AG$3,0)*$K$49,0)</f>
        <v>0</v>
      </c>
      <c r="AB49" s="1225"/>
      <c r="AC49" s="1231">
        <f>-IF($K49&gt;0,VLOOKUP('保育 設定値'!$N$13,保育単価表,'保育 設定値'!$AG$3,0)*$K$49,0)</f>
        <v>0</v>
      </c>
      <c r="AD49" s="1224"/>
      <c r="AE49" s="1224">
        <f>-IF($K49&gt;0,VLOOKUP('保育 設定値'!$N$13,保育単価表,'保育 設定値'!$AG$3,0)*$K$49,0)</f>
        <v>0</v>
      </c>
      <c r="AF49" s="1225"/>
    </row>
    <row r="50" spans="1:32" s="541" customFormat="1" ht="19.5" thickTop="1">
      <c r="A50" s="1365"/>
      <c r="B50" s="692"/>
      <c r="C50" s="1202" t="s">
        <v>136</v>
      </c>
      <c r="D50" s="1164"/>
      <c r="E50" s="1164"/>
      <c r="F50" s="1164"/>
      <c r="G50" s="1164"/>
      <c r="H50" s="1164"/>
      <c r="I50" s="1164"/>
      <c r="J50" s="1164"/>
      <c r="K50" s="1164"/>
      <c r="L50" s="1164"/>
      <c r="M50" s="1203">
        <f>SUM(M46:N49)</f>
        <v>0</v>
      </c>
      <c r="N50" s="1204"/>
      <c r="O50" s="1204">
        <f>SUM(O46:P49)</f>
        <v>0</v>
      </c>
      <c r="P50" s="1205"/>
      <c r="Q50" s="1203">
        <f>SUM(Q46:R49)</f>
        <v>0</v>
      </c>
      <c r="R50" s="1204"/>
      <c r="S50" s="1204">
        <f>SUM(S46:T49)</f>
        <v>0</v>
      </c>
      <c r="T50" s="1206"/>
      <c r="U50" s="1218">
        <f>SUM(U46:V49)</f>
        <v>0</v>
      </c>
      <c r="V50" s="1204"/>
      <c r="W50" s="1204">
        <f>SUM(W46:X49)</f>
        <v>0</v>
      </c>
      <c r="X50" s="1205"/>
      <c r="Y50" s="1203">
        <f>SUM(Y46:Z49)</f>
        <v>0</v>
      </c>
      <c r="Z50" s="1204"/>
      <c r="AA50" s="1204">
        <f>SUM(AA46:AB49)</f>
        <v>0</v>
      </c>
      <c r="AB50" s="1206"/>
      <c r="AC50" s="1203">
        <f>SUM(AC46:AD49)</f>
        <v>0</v>
      </c>
      <c r="AD50" s="1204"/>
      <c r="AE50" s="1204">
        <f>SUM(AE46:AF49)</f>
        <v>0</v>
      </c>
      <c r="AF50" s="1206"/>
    </row>
    <row r="51" spans="1:32" s="541" customFormat="1" ht="33" customHeight="1">
      <c r="A51" s="1365"/>
      <c r="B51" s="1362" t="s">
        <v>608</v>
      </c>
      <c r="C51" s="1367" t="s">
        <v>610</v>
      </c>
      <c r="D51" s="1368"/>
      <c r="E51" s="1368"/>
      <c r="F51" s="1368"/>
      <c r="G51" s="1368"/>
      <c r="H51" s="1368"/>
      <c r="I51" s="1368"/>
      <c r="J51" s="1369"/>
      <c r="K51" s="1373"/>
      <c r="L51" s="1374"/>
      <c r="M51" s="1219">
        <f>'保育 設定値'!BM40</f>
        <v>0</v>
      </c>
      <c r="N51" s="1220"/>
      <c r="O51" s="1221">
        <f>'保育 設定値'!BO40</f>
        <v>0</v>
      </c>
      <c r="P51" s="1222"/>
      <c r="Q51" s="1223">
        <f>'保育 設定値'!BQ40</f>
        <v>0</v>
      </c>
      <c r="R51" s="1219"/>
      <c r="S51" s="1221">
        <f>'保育 設定値'!BS40</f>
        <v>0</v>
      </c>
      <c r="T51" s="1222"/>
      <c r="U51" s="1223">
        <f>'保育 設定値'!BU40</f>
        <v>0</v>
      </c>
      <c r="V51" s="1219"/>
      <c r="W51" s="1221">
        <f>'保育 設定値'!BW40</f>
        <v>0</v>
      </c>
      <c r="X51" s="1222"/>
      <c r="Y51" s="1223">
        <f>'保育 設定値'!BY40</f>
        <v>0</v>
      </c>
      <c r="Z51" s="1219"/>
      <c r="AA51" s="1221">
        <f>'保育 設定値'!CA40</f>
        <v>0</v>
      </c>
      <c r="AB51" s="1222"/>
      <c r="AC51" s="1223">
        <f>'保育 設定値'!CC40</f>
        <v>0</v>
      </c>
      <c r="AD51" s="1219"/>
      <c r="AE51" s="1221">
        <f>'保育 設定値'!CE40</f>
        <v>0</v>
      </c>
      <c r="AF51" s="1222"/>
    </row>
    <row r="52" spans="1:32" s="541" customFormat="1" ht="33" customHeight="1" thickBot="1">
      <c r="A52" s="1365"/>
      <c r="B52" s="1363"/>
      <c r="C52" s="1370"/>
      <c r="D52" s="1371"/>
      <c r="E52" s="1371"/>
      <c r="F52" s="1371"/>
      <c r="G52" s="1371"/>
      <c r="H52" s="1371"/>
      <c r="I52" s="1371"/>
      <c r="J52" s="1372"/>
      <c r="K52" s="1375"/>
      <c r="L52" s="1376"/>
      <c r="M52" s="1378">
        <f>'保育 設定値'!BM41</f>
        <v>0</v>
      </c>
      <c r="N52" s="1232"/>
      <c r="O52" s="1230">
        <f>'保育 設定値'!BO41</f>
        <v>0</v>
      </c>
      <c r="P52" s="1361"/>
      <c r="Q52" s="1360">
        <f>'保育 設定値'!BQ41</f>
        <v>0</v>
      </c>
      <c r="R52" s="1232"/>
      <c r="S52" s="1230">
        <f>'保育 設定値'!BS41</f>
        <v>0</v>
      </c>
      <c r="T52" s="1361"/>
      <c r="U52" s="1360">
        <f>'保育 設定値'!BU41</f>
        <v>0</v>
      </c>
      <c r="V52" s="1232"/>
      <c r="W52" s="1230">
        <f>'保育 設定値'!BW41</f>
        <v>0</v>
      </c>
      <c r="X52" s="1361"/>
      <c r="Y52" s="1360">
        <f>'保育 設定値'!BY41</f>
        <v>0</v>
      </c>
      <c r="Z52" s="1232"/>
      <c r="AA52" s="1230">
        <f>'保育 設定値'!CA41</f>
        <v>0</v>
      </c>
      <c r="AB52" s="1361"/>
      <c r="AC52" s="1360">
        <f>'保育 設定値'!CC41</f>
        <v>0</v>
      </c>
      <c r="AD52" s="1232"/>
      <c r="AE52" s="1230">
        <f>'保育 設定値'!CE41</f>
        <v>0</v>
      </c>
      <c r="AF52" s="1361"/>
    </row>
    <row r="53" spans="1:32" s="541" customFormat="1" ht="31.5" customHeight="1" thickTop="1">
      <c r="A53" s="1365"/>
      <c r="B53" s="1207" t="s">
        <v>609</v>
      </c>
      <c r="C53" s="529" t="s">
        <v>88</v>
      </c>
      <c r="D53" s="530"/>
      <c r="E53" s="530"/>
      <c r="F53" s="530"/>
      <c r="G53" s="531"/>
      <c r="H53" s="530"/>
      <c r="I53" s="530"/>
      <c r="J53" s="530"/>
      <c r="K53" s="1208"/>
      <c r="L53" s="1209"/>
      <c r="M53" s="1210">
        <f>IF($K53="A",'保育 設定値'!AS45,'保育 設定値'!AS46)</f>
        <v>0</v>
      </c>
      <c r="N53" s="1210"/>
      <c r="O53" s="1210"/>
      <c r="P53" s="1210"/>
      <c r="Q53" s="1210"/>
      <c r="R53" s="1210"/>
      <c r="S53" s="1210"/>
      <c r="T53" s="1210"/>
      <c r="U53" s="1210"/>
      <c r="V53" s="1210"/>
      <c r="W53" s="1210"/>
      <c r="X53" s="1210"/>
      <c r="Y53" s="1210"/>
      <c r="Z53" s="1210"/>
      <c r="AA53" s="1210"/>
      <c r="AB53" s="1210"/>
      <c r="AC53" s="1210"/>
      <c r="AD53" s="1210"/>
      <c r="AE53" s="1210"/>
      <c r="AF53" s="1211"/>
    </row>
    <row r="54" spans="1:32" s="541" customFormat="1" ht="31.5" customHeight="1" thickBot="1">
      <c r="A54" s="1365"/>
      <c r="B54" s="1207"/>
      <c r="C54" s="1212" t="s">
        <v>137</v>
      </c>
      <c r="D54" s="1213"/>
      <c r="E54" s="1213"/>
      <c r="F54" s="1213"/>
      <c r="G54" s="1213"/>
      <c r="H54" s="1213"/>
      <c r="I54" s="1213"/>
      <c r="J54" s="1213"/>
      <c r="K54" s="705"/>
      <c r="L54" s="1214"/>
      <c r="M54" s="1215">
        <f>IF('保育 設定値'!$AS$43&lt;10,INT('保育 設定値'!$AS$43),ROUNDDOWN('保育 設定値'!$AS$43,-1))</f>
        <v>0</v>
      </c>
      <c r="N54" s="1216"/>
      <c r="O54" s="1216"/>
      <c r="P54" s="1216"/>
      <c r="Q54" s="1216"/>
      <c r="R54" s="1216"/>
      <c r="S54" s="1216"/>
      <c r="T54" s="1216"/>
      <c r="U54" s="1216"/>
      <c r="V54" s="1216"/>
      <c r="W54" s="1216"/>
      <c r="X54" s="1216"/>
      <c r="Y54" s="1216"/>
      <c r="Z54" s="1216"/>
      <c r="AA54" s="1216"/>
      <c r="AB54" s="1216"/>
      <c r="AC54" s="1216"/>
      <c r="AD54" s="1216"/>
      <c r="AE54" s="1216"/>
      <c r="AF54" s="1217"/>
    </row>
    <row r="55" spans="1:32" s="541" customFormat="1" ht="19.5" thickTop="1">
      <c r="A55" s="1366"/>
      <c r="B55" s="1207"/>
      <c r="C55" s="7"/>
      <c r="D55" s="7"/>
      <c r="E55" s="7"/>
      <c r="F55" s="7"/>
      <c r="G55" s="26"/>
      <c r="H55" s="7"/>
      <c r="I55" s="7"/>
      <c r="J55" s="7"/>
      <c r="K55" s="1164" t="s">
        <v>616</v>
      </c>
      <c r="L55" s="1165"/>
      <c r="M55" s="1169">
        <f>M53+M54</f>
        <v>0</v>
      </c>
      <c r="N55" s="1170"/>
      <c r="O55" s="1170"/>
      <c r="P55" s="1170"/>
      <c r="Q55" s="1170"/>
      <c r="R55" s="1170"/>
      <c r="S55" s="1170"/>
      <c r="T55" s="1170"/>
      <c r="U55" s="1170"/>
      <c r="V55" s="1170"/>
      <c r="W55" s="1170"/>
      <c r="X55" s="1170"/>
      <c r="Y55" s="1170"/>
      <c r="Z55" s="1170"/>
      <c r="AA55" s="1170"/>
      <c r="AB55" s="1170"/>
      <c r="AC55" s="1170"/>
      <c r="AD55" s="1170"/>
      <c r="AE55" s="1170"/>
      <c r="AF55" s="1171"/>
    </row>
    <row r="56" spans="1:32" s="541" customFormat="1">
      <c r="A56" s="660" t="s">
        <v>617</v>
      </c>
      <c r="B56" s="661"/>
      <c r="C56" s="661"/>
      <c r="D56" s="661"/>
      <c r="E56" s="661"/>
      <c r="F56" s="661"/>
      <c r="G56" s="661"/>
      <c r="H56" s="661"/>
      <c r="I56" s="661"/>
      <c r="J56" s="661"/>
      <c r="K56" s="661"/>
      <c r="L56" s="27" t="s">
        <v>618</v>
      </c>
      <c r="M56" s="1195" t="e">
        <f>M45+M50+$M$55</f>
        <v>#N/A</v>
      </c>
      <c r="N56" s="1196"/>
      <c r="O56" s="1195" t="e">
        <f>O45+O50+$M$55</f>
        <v>#N/A</v>
      </c>
      <c r="P56" s="1196"/>
      <c r="Q56" s="1195" t="e">
        <f>Q45+Q50+$M$55</f>
        <v>#N/A</v>
      </c>
      <c r="R56" s="1196"/>
      <c r="S56" s="1195" t="e">
        <f>S45+S50+$M$55</f>
        <v>#N/A</v>
      </c>
      <c r="T56" s="1196"/>
      <c r="U56" s="1195" t="e">
        <f>U45+U50+$M$55</f>
        <v>#N/A</v>
      </c>
      <c r="V56" s="1196"/>
      <c r="W56" s="1195" t="e">
        <f>W45+W50+$M$55</f>
        <v>#N/A</v>
      </c>
      <c r="X56" s="1196"/>
      <c r="Y56" s="1195" t="e">
        <f>Y45+Y50+$M$55</f>
        <v>#N/A</v>
      </c>
      <c r="Z56" s="1196"/>
      <c r="AA56" s="1195" t="e">
        <f>AA45+AA50+$M$55</f>
        <v>#N/A</v>
      </c>
      <c r="AB56" s="1196"/>
      <c r="AC56" s="1195" t="e">
        <f>AC45+AC50+$M$55</f>
        <v>#N/A</v>
      </c>
      <c r="AD56" s="1196"/>
      <c r="AE56" s="1195" t="e">
        <f>AE45+AE50+$M$55</f>
        <v>#N/A</v>
      </c>
      <c r="AF56" s="1197"/>
    </row>
    <row r="57" spans="1:32" s="541" customFormat="1">
      <c r="A57" s="1358" t="s">
        <v>335</v>
      </c>
      <c r="B57" s="1359"/>
      <c r="C57" s="1359"/>
      <c r="D57" s="1359"/>
      <c r="E57" s="1359"/>
      <c r="F57" s="1359"/>
      <c r="G57" s="1359"/>
      <c r="H57" s="1359"/>
      <c r="I57" s="1359"/>
      <c r="J57" s="1359"/>
      <c r="K57" s="1359"/>
      <c r="L57" s="532" t="s">
        <v>619</v>
      </c>
      <c r="M57" s="1195" t="e">
        <f>M56*M38</f>
        <v>#N/A</v>
      </c>
      <c r="N57" s="1196"/>
      <c r="O57" s="1195" t="e">
        <f>O56*O38</f>
        <v>#N/A</v>
      </c>
      <c r="P57" s="1196"/>
      <c r="Q57" s="1195" t="e">
        <f>Q56*Q38</f>
        <v>#N/A</v>
      </c>
      <c r="R57" s="1196"/>
      <c r="S57" s="1195" t="e">
        <f>S56*S38</f>
        <v>#N/A</v>
      </c>
      <c r="T57" s="1196"/>
      <c r="U57" s="1195" t="e">
        <f>U56*U38</f>
        <v>#N/A</v>
      </c>
      <c r="V57" s="1196"/>
      <c r="W57" s="1195" t="e">
        <f>W56*W38</f>
        <v>#N/A</v>
      </c>
      <c r="X57" s="1196"/>
      <c r="Y57" s="1195" t="e">
        <f>Y56*Y38</f>
        <v>#N/A</v>
      </c>
      <c r="Z57" s="1196"/>
      <c r="AA57" s="1195" t="e">
        <f>AA56*AA38</f>
        <v>#N/A</v>
      </c>
      <c r="AB57" s="1196"/>
      <c r="AC57" s="1195" t="e">
        <f>AC56*AC38</f>
        <v>#N/A</v>
      </c>
      <c r="AD57" s="1196"/>
      <c r="AE57" s="1195" t="e">
        <f>AE56*AE38</f>
        <v>#N/A</v>
      </c>
      <c r="AF57" s="1197"/>
    </row>
    <row r="58" spans="1:32" s="541" customFormat="1">
      <c r="A58" s="633" t="s">
        <v>63</v>
      </c>
      <c r="B58" s="634"/>
      <c r="C58" s="634"/>
      <c r="D58" s="634"/>
      <c r="E58" s="634"/>
      <c r="F58" s="634"/>
      <c r="G58" s="634"/>
      <c r="H58" s="634"/>
      <c r="I58" s="634"/>
      <c r="J58" s="634"/>
      <c r="K58" s="634"/>
      <c r="L58" s="635"/>
      <c r="M58" s="1189" t="e">
        <f>M59+M60</f>
        <v>#N/A</v>
      </c>
      <c r="N58" s="1190"/>
      <c r="O58" s="1190"/>
      <c r="P58" s="1190"/>
      <c r="Q58" s="1190"/>
      <c r="R58" s="1190"/>
      <c r="S58" s="1190"/>
      <c r="T58" s="1190"/>
      <c r="U58" s="1190"/>
      <c r="V58" s="1190"/>
      <c r="W58" s="1190"/>
      <c r="X58" s="1190"/>
      <c r="Y58" s="1190"/>
      <c r="Z58" s="1190"/>
      <c r="AA58" s="1190"/>
      <c r="AB58" s="1190"/>
      <c r="AC58" s="1190"/>
      <c r="AD58" s="1190"/>
      <c r="AE58" s="1190"/>
      <c r="AF58" s="1191"/>
    </row>
    <row r="59" spans="1:32" s="541" customFormat="1">
      <c r="A59" s="29"/>
      <c r="B59" s="639" t="s">
        <v>344</v>
      </c>
      <c r="C59" s="640"/>
      <c r="D59" s="640"/>
      <c r="E59" s="640"/>
      <c r="F59" s="640"/>
      <c r="G59" s="640"/>
      <c r="H59" s="640"/>
      <c r="I59" s="640"/>
      <c r="J59" s="640"/>
      <c r="K59" s="640"/>
      <c r="L59" s="641"/>
      <c r="M59" s="1192" t="e">
        <f>((SUM(M57:AF57)*L22)+SUM(M51:AF51))*G22</f>
        <v>#N/A</v>
      </c>
      <c r="N59" s="1193"/>
      <c r="O59" s="1193"/>
      <c r="P59" s="1193"/>
      <c r="Q59" s="1193"/>
      <c r="R59" s="1193"/>
      <c r="S59" s="1193"/>
      <c r="T59" s="1193"/>
      <c r="U59" s="1193"/>
      <c r="V59" s="1193"/>
      <c r="W59" s="1193"/>
      <c r="X59" s="1193"/>
      <c r="Y59" s="1193"/>
      <c r="Z59" s="1193"/>
      <c r="AA59" s="1193"/>
      <c r="AB59" s="1193"/>
      <c r="AC59" s="1193"/>
      <c r="AD59" s="1193"/>
      <c r="AE59" s="1193"/>
      <c r="AF59" s="1194"/>
    </row>
    <row r="60" spans="1:32" s="541" customFormat="1">
      <c r="A60" s="29"/>
      <c r="B60" s="645" t="s">
        <v>345</v>
      </c>
      <c r="C60" s="646"/>
      <c r="D60" s="646"/>
      <c r="E60" s="646"/>
      <c r="F60" s="646"/>
      <c r="G60" s="646"/>
      <c r="H60" s="646"/>
      <c r="I60" s="646"/>
      <c r="J60" s="646"/>
      <c r="K60" s="646"/>
      <c r="L60" s="647"/>
      <c r="M60" s="1189" t="e">
        <f>SUM(M62:AF63)</f>
        <v>#N/A</v>
      </c>
      <c r="N60" s="1190"/>
      <c r="O60" s="1190"/>
      <c r="P60" s="1190"/>
      <c r="Q60" s="1190"/>
      <c r="R60" s="1190"/>
      <c r="S60" s="1190"/>
      <c r="T60" s="1190"/>
      <c r="U60" s="1190"/>
      <c r="V60" s="1190"/>
      <c r="W60" s="1190"/>
      <c r="X60" s="1190"/>
      <c r="Y60" s="1190"/>
      <c r="Z60" s="1190"/>
      <c r="AA60" s="1190"/>
      <c r="AB60" s="1190"/>
      <c r="AC60" s="1190"/>
      <c r="AD60" s="1190"/>
      <c r="AE60" s="1190"/>
      <c r="AF60" s="1191"/>
    </row>
    <row r="61" spans="1:32" s="539" customFormat="1" hidden="1" outlineLevel="1">
      <c r="A61" s="29"/>
      <c r="B61" s="553"/>
      <c r="C61" s="1158"/>
      <c r="D61" s="1159"/>
      <c r="E61" s="1159"/>
      <c r="F61" s="1159"/>
      <c r="G61" s="1159"/>
      <c r="H61" s="1159"/>
      <c r="I61" s="1159"/>
      <c r="J61" s="1159"/>
      <c r="K61" s="1159"/>
      <c r="L61" s="1160"/>
      <c r="M61" s="1175"/>
      <c r="N61" s="1175"/>
      <c r="O61" s="1175"/>
      <c r="P61" s="1175"/>
      <c r="Q61" s="1175"/>
      <c r="R61" s="1175"/>
      <c r="S61" s="1175"/>
      <c r="T61" s="1175"/>
      <c r="U61" s="1175"/>
      <c r="V61" s="1175"/>
      <c r="W61" s="1175"/>
      <c r="X61" s="1175"/>
      <c r="Y61" s="1175"/>
      <c r="Z61" s="1175"/>
      <c r="AA61" s="1175"/>
      <c r="AB61" s="1175"/>
      <c r="AC61" s="1175"/>
      <c r="AD61" s="1175"/>
      <c r="AE61" s="1175"/>
      <c r="AF61" s="1175"/>
    </row>
    <row r="62" spans="1:32" s="541" customFormat="1" collapsed="1">
      <c r="A62" s="29"/>
      <c r="B62" s="549"/>
      <c r="C62" s="1355" t="s">
        <v>506</v>
      </c>
      <c r="D62" s="1356"/>
      <c r="E62" s="1356"/>
      <c r="F62" s="1356"/>
      <c r="G62" s="1356"/>
      <c r="H62" s="1356"/>
      <c r="I62" s="1356"/>
      <c r="J62" s="1356"/>
      <c r="K62" s="1356"/>
      <c r="L62" s="1357"/>
      <c r="M62" s="1346" t="e">
        <f>((SUM(M57:AF57)*Q22)+SUM(M52:AF52))*G22</f>
        <v>#N/A</v>
      </c>
      <c r="N62" s="1347"/>
      <c r="O62" s="1347"/>
      <c r="P62" s="1347"/>
      <c r="Q62" s="1347"/>
      <c r="R62" s="1347"/>
      <c r="S62" s="1347"/>
      <c r="T62" s="1347"/>
      <c r="U62" s="1347"/>
      <c r="V62" s="1347"/>
      <c r="W62" s="1347"/>
      <c r="X62" s="1347"/>
      <c r="Y62" s="1347"/>
      <c r="Z62" s="1347"/>
      <c r="AA62" s="1347"/>
      <c r="AB62" s="1347"/>
      <c r="AC62" s="1347"/>
      <c r="AD62" s="1347"/>
      <c r="AE62" s="1347"/>
      <c r="AF62" s="1348"/>
    </row>
    <row r="63" spans="1:32" s="541" customFormat="1">
      <c r="A63" s="550"/>
      <c r="B63" s="551"/>
      <c r="C63" s="1201" t="s">
        <v>507</v>
      </c>
      <c r="D63" s="830"/>
      <c r="E63" s="830"/>
      <c r="F63" s="830"/>
      <c r="G63" s="830"/>
      <c r="H63" s="830"/>
      <c r="I63" s="830"/>
      <c r="J63" s="830"/>
      <c r="K63" s="830"/>
      <c r="L63" s="831"/>
      <c r="M63" s="1198" t="e">
        <f>'保育 設定値'!AS30*$G$22</f>
        <v>#N/A</v>
      </c>
      <c r="N63" s="1199"/>
      <c r="O63" s="1199"/>
      <c r="P63" s="1199"/>
      <c r="Q63" s="1199"/>
      <c r="R63" s="1199"/>
      <c r="S63" s="1199"/>
      <c r="T63" s="1199"/>
      <c r="U63" s="1199"/>
      <c r="V63" s="1199"/>
      <c r="W63" s="1199"/>
      <c r="X63" s="1199"/>
      <c r="Y63" s="1199"/>
      <c r="Z63" s="1199"/>
      <c r="AA63" s="1199"/>
      <c r="AB63" s="1199"/>
      <c r="AC63" s="1199"/>
      <c r="AD63" s="1199"/>
      <c r="AE63" s="1199"/>
      <c r="AF63" s="1200"/>
    </row>
    <row r="64" spans="1:32" s="541" customFormat="1" ht="26.25" customHeight="1" thickBot="1">
      <c r="A64" s="13" t="s">
        <v>333</v>
      </c>
      <c r="B64" s="13"/>
      <c r="C64" s="13"/>
      <c r="D64" s="13"/>
      <c r="E64" s="13"/>
      <c r="F64" s="13"/>
      <c r="G64" s="13"/>
      <c r="H64" s="13"/>
      <c r="I64" s="13"/>
      <c r="J64" s="13"/>
      <c r="K64" s="43"/>
      <c r="L64" s="43"/>
      <c r="M64" s="44"/>
      <c r="N64" s="44"/>
      <c r="O64" s="44"/>
      <c r="P64" s="44"/>
      <c r="Q64" s="44"/>
      <c r="R64" s="1176"/>
      <c r="S64" s="1177"/>
      <c r="T64" s="1177"/>
      <c r="U64" s="45"/>
      <c r="V64" s="506"/>
      <c r="W64" s="507"/>
      <c r="X64" s="507"/>
      <c r="Y64" s="507"/>
      <c r="Z64" s="507"/>
      <c r="AA64" s="507"/>
      <c r="AB64" s="507"/>
      <c r="AC64" s="169" t="s">
        <v>330</v>
      </c>
      <c r="AD64" s="13"/>
      <c r="AE64" s="170" t="s">
        <v>331</v>
      </c>
      <c r="AF64" s="13"/>
    </row>
    <row r="65" spans="1:32" s="541" customFormat="1" ht="14.25" customHeight="1" thickBot="1">
      <c r="A65" s="1178" t="s">
        <v>654</v>
      </c>
      <c r="B65" s="1179"/>
      <c r="C65" s="1179"/>
      <c r="D65" s="1179"/>
      <c r="E65" s="1179"/>
      <c r="F65" s="1179"/>
      <c r="G65" s="1179"/>
      <c r="H65" s="1179"/>
      <c r="I65" s="1179"/>
      <c r="J65" s="1180"/>
      <c r="K65" s="1181"/>
      <c r="L65" s="1182"/>
      <c r="M65" s="1183"/>
      <c r="N65" s="1184"/>
      <c r="O65" s="1184"/>
      <c r="P65" s="1185"/>
      <c r="Q65" s="1186">
        <f>IF($K65="○",IF($K$42="○",'保育 設定値'!O30,'保育 設定値'!O29),0)</f>
        <v>0</v>
      </c>
      <c r="R65" s="1187"/>
      <c r="S65" s="1187"/>
      <c r="T65" s="1188"/>
      <c r="U65" s="1186">
        <f>IF($K65="○",'保育 設定値'!O31,0)</f>
        <v>0</v>
      </c>
      <c r="V65" s="1187"/>
      <c r="W65" s="1187"/>
      <c r="X65" s="1188"/>
      <c r="Y65" s="1183"/>
      <c r="Z65" s="1184"/>
      <c r="AA65" s="1184"/>
      <c r="AB65" s="1185"/>
      <c r="AC65" s="1172">
        <f>IF($K$65="○",IF(K41="○",'保育 設定値'!O33,0),0)</f>
        <v>0</v>
      </c>
      <c r="AD65" s="1173"/>
      <c r="AE65" s="1172">
        <f>IF($K$65="○",IF(OR(K44="",K44=0),0,'保育 設定値'!O32),0)</f>
        <v>0</v>
      </c>
      <c r="AF65" s="1174"/>
    </row>
    <row r="66" spans="1:32" s="541" customFormat="1" ht="19.5" thickTop="1">
      <c r="A66" s="1162" t="s">
        <v>308</v>
      </c>
      <c r="B66" s="1163"/>
      <c r="C66" s="1163"/>
      <c r="D66" s="1163"/>
      <c r="E66" s="1163"/>
      <c r="F66" s="1163"/>
      <c r="G66" s="1163"/>
      <c r="H66" s="1163"/>
      <c r="I66" s="1163"/>
      <c r="J66" s="1163"/>
      <c r="K66" s="1164" t="s">
        <v>620</v>
      </c>
      <c r="L66" s="1165"/>
      <c r="M66" s="1166"/>
      <c r="N66" s="1167"/>
      <c r="O66" s="1167"/>
      <c r="P66" s="1168"/>
      <c r="Q66" s="1169">
        <f>SUM(Q38:T38)*SUM(Q65:T65)</f>
        <v>0</v>
      </c>
      <c r="R66" s="1170"/>
      <c r="S66" s="1170"/>
      <c r="T66" s="1171"/>
      <c r="U66" s="1169">
        <f>SUM(U38:X38)*SUM(U65:X65)</f>
        <v>0</v>
      </c>
      <c r="V66" s="1170"/>
      <c r="W66" s="1170"/>
      <c r="X66" s="1171"/>
      <c r="Y66" s="1166"/>
      <c r="Z66" s="1167"/>
      <c r="AA66" s="1167"/>
      <c r="AB66" s="1168"/>
      <c r="AC66" s="1169">
        <f>SUM(AC38:AF38)*SUM(AC65:AF65)</f>
        <v>0</v>
      </c>
      <c r="AD66" s="1170"/>
      <c r="AE66" s="1170"/>
      <c r="AF66" s="1171"/>
    </row>
    <row r="67" spans="1:32" s="541" customFormat="1">
      <c r="A67" s="46" t="s">
        <v>63</v>
      </c>
      <c r="B67" s="47"/>
      <c r="C67" s="47"/>
      <c r="D67" s="47"/>
      <c r="E67" s="47"/>
      <c r="F67" s="47"/>
      <c r="G67" s="47"/>
      <c r="H67" s="47"/>
      <c r="I67" s="47"/>
      <c r="J67" s="23"/>
      <c r="K67" s="48"/>
      <c r="L67" s="23"/>
      <c r="M67" s="1152">
        <f>M68+M69</f>
        <v>0</v>
      </c>
      <c r="N67" s="1153"/>
      <c r="O67" s="1153"/>
      <c r="P67" s="1153"/>
      <c r="Q67" s="1153"/>
      <c r="R67" s="1153"/>
      <c r="S67" s="1153"/>
      <c r="T67" s="1153"/>
      <c r="U67" s="1153"/>
      <c r="V67" s="1153"/>
      <c r="W67" s="1153"/>
      <c r="X67" s="1153"/>
      <c r="Y67" s="1153"/>
      <c r="Z67" s="1153"/>
      <c r="AA67" s="1153"/>
      <c r="AB67" s="1153"/>
      <c r="AC67" s="1153"/>
      <c r="AD67" s="1153"/>
      <c r="AE67" s="1153"/>
      <c r="AF67" s="1154"/>
    </row>
    <row r="68" spans="1:32" s="541" customFormat="1">
      <c r="A68" s="28"/>
      <c r="B68" s="639" t="s">
        <v>344</v>
      </c>
      <c r="C68" s="640"/>
      <c r="D68" s="640"/>
      <c r="E68" s="640"/>
      <c r="F68" s="640"/>
      <c r="G68" s="640"/>
      <c r="H68" s="640"/>
      <c r="I68" s="640"/>
      <c r="J68" s="640"/>
      <c r="K68" s="640"/>
      <c r="L68" s="641"/>
      <c r="M68" s="1155">
        <f>SUM(M66:AF66)*G22*L22</f>
        <v>0</v>
      </c>
      <c r="N68" s="1156"/>
      <c r="O68" s="1156"/>
      <c r="P68" s="1156"/>
      <c r="Q68" s="1156"/>
      <c r="R68" s="1156"/>
      <c r="S68" s="1156"/>
      <c r="T68" s="1156"/>
      <c r="U68" s="1156"/>
      <c r="V68" s="1156"/>
      <c r="W68" s="1156"/>
      <c r="X68" s="1156"/>
      <c r="Y68" s="1156"/>
      <c r="Z68" s="1156"/>
      <c r="AA68" s="1156"/>
      <c r="AB68" s="1156"/>
      <c r="AC68" s="1156"/>
      <c r="AD68" s="1156"/>
      <c r="AE68" s="1156"/>
      <c r="AF68" s="1157"/>
    </row>
    <row r="69" spans="1:32" s="541" customFormat="1">
      <c r="A69" s="29"/>
      <c r="B69" s="645" t="s">
        <v>345</v>
      </c>
      <c r="C69" s="646"/>
      <c r="D69" s="646"/>
      <c r="E69" s="646"/>
      <c r="F69" s="646"/>
      <c r="G69" s="646"/>
      <c r="H69" s="646"/>
      <c r="I69" s="646"/>
      <c r="J69" s="646"/>
      <c r="K69" s="646"/>
      <c r="L69" s="647"/>
      <c r="M69" s="1152">
        <f>SUM(M71:AF72)</f>
        <v>0</v>
      </c>
      <c r="N69" s="1153"/>
      <c r="O69" s="1153"/>
      <c r="P69" s="1153"/>
      <c r="Q69" s="1153"/>
      <c r="R69" s="1153"/>
      <c r="S69" s="1153"/>
      <c r="T69" s="1153"/>
      <c r="U69" s="1153"/>
      <c r="V69" s="1153"/>
      <c r="W69" s="1153"/>
      <c r="X69" s="1153"/>
      <c r="Y69" s="1153"/>
      <c r="Z69" s="1153"/>
      <c r="AA69" s="1153"/>
      <c r="AB69" s="1153"/>
      <c r="AC69" s="1153"/>
      <c r="AD69" s="1153"/>
      <c r="AE69" s="1153"/>
      <c r="AF69" s="1154"/>
    </row>
    <row r="70" spans="1:32" s="539" customFormat="1" hidden="1" outlineLevel="1">
      <c r="A70" s="28"/>
      <c r="B70" s="559"/>
      <c r="C70" s="1158"/>
      <c r="D70" s="1159"/>
      <c r="E70" s="1159"/>
      <c r="F70" s="1159"/>
      <c r="G70" s="1159"/>
      <c r="H70" s="1159"/>
      <c r="I70" s="1159"/>
      <c r="J70" s="1159"/>
      <c r="K70" s="1159"/>
      <c r="L70" s="1160"/>
      <c r="M70" s="1161"/>
      <c r="N70" s="1161"/>
      <c r="O70" s="1161"/>
      <c r="P70" s="1161"/>
      <c r="Q70" s="1161"/>
      <c r="R70" s="1161"/>
      <c r="S70" s="1161"/>
      <c r="T70" s="1161"/>
      <c r="U70" s="1161"/>
      <c r="V70" s="1161"/>
      <c r="W70" s="1161"/>
      <c r="X70" s="1161"/>
      <c r="Y70" s="1161"/>
      <c r="Z70" s="1161"/>
      <c r="AA70" s="1161"/>
      <c r="AB70" s="1161"/>
      <c r="AC70" s="1161"/>
      <c r="AD70" s="1161"/>
      <c r="AE70" s="1161"/>
      <c r="AF70" s="1161"/>
    </row>
    <row r="71" spans="1:32" s="541" customFormat="1" collapsed="1">
      <c r="A71" s="29"/>
      <c r="B71" s="549"/>
      <c r="C71" s="1355" t="s">
        <v>506</v>
      </c>
      <c r="D71" s="1356"/>
      <c r="E71" s="1356"/>
      <c r="F71" s="1356"/>
      <c r="G71" s="1356"/>
      <c r="H71" s="1356"/>
      <c r="I71" s="1356"/>
      <c r="J71" s="1356"/>
      <c r="K71" s="1356"/>
      <c r="L71" s="1357"/>
      <c r="M71" s="1379">
        <f>SUM(M66:AF66)*G22*Q22</f>
        <v>0</v>
      </c>
      <c r="N71" s="1380"/>
      <c r="O71" s="1380"/>
      <c r="P71" s="1380"/>
      <c r="Q71" s="1380"/>
      <c r="R71" s="1380"/>
      <c r="S71" s="1380"/>
      <c r="T71" s="1380"/>
      <c r="U71" s="1380"/>
      <c r="V71" s="1380"/>
      <c r="W71" s="1380"/>
      <c r="X71" s="1380"/>
      <c r="Y71" s="1380"/>
      <c r="Z71" s="1380"/>
      <c r="AA71" s="1380"/>
      <c r="AB71" s="1380"/>
      <c r="AC71" s="1380"/>
      <c r="AD71" s="1380"/>
      <c r="AE71" s="1380"/>
      <c r="AF71" s="1381"/>
    </row>
    <row r="72" spans="1:32" s="541" customFormat="1">
      <c r="A72" s="552"/>
      <c r="B72" s="551"/>
      <c r="C72" s="1201" t="s">
        <v>507</v>
      </c>
      <c r="D72" s="830"/>
      <c r="E72" s="830"/>
      <c r="F72" s="830"/>
      <c r="G72" s="830"/>
      <c r="H72" s="830"/>
      <c r="I72" s="830"/>
      <c r="J72" s="830"/>
      <c r="K72" s="830"/>
      <c r="L72" s="831"/>
      <c r="M72" s="1382">
        <f>'保育 設定値'!AS35*G22</f>
        <v>0</v>
      </c>
      <c r="N72" s="1383"/>
      <c r="O72" s="1383"/>
      <c r="P72" s="1383"/>
      <c r="Q72" s="1383"/>
      <c r="R72" s="1383"/>
      <c r="S72" s="1383"/>
      <c r="T72" s="1383"/>
      <c r="U72" s="1383"/>
      <c r="V72" s="1383"/>
      <c r="W72" s="1383"/>
      <c r="X72" s="1383"/>
      <c r="Y72" s="1383"/>
      <c r="Z72" s="1383"/>
      <c r="AA72" s="1383"/>
      <c r="AB72" s="1383"/>
      <c r="AC72" s="1383"/>
      <c r="AD72" s="1383"/>
      <c r="AE72" s="1383"/>
      <c r="AF72" s="1384"/>
    </row>
    <row r="73" spans="1:32" ht="6.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row>
  </sheetData>
  <sheetProtection algorithmName="SHA-512" hashValue="3aaB9M2YIRMh+XRsIljQp5Af1aNyBumcTzSkEPnraoQ2Q1CYvWL9fgoFpOowjtbEXaArTZ0Wke/L7cFhnYHZDA==" saltValue="c0sR6pwKU/hu0ixIzGUERQ==" spinCount="100000" sheet="1" selectLockedCells="1"/>
  <mergeCells count="318">
    <mergeCell ref="C71:L71"/>
    <mergeCell ref="C72:L72"/>
    <mergeCell ref="A57:K57"/>
    <mergeCell ref="Y52:Z52"/>
    <mergeCell ref="AA52:AB52"/>
    <mergeCell ref="AC52:AD52"/>
    <mergeCell ref="AE52:AF52"/>
    <mergeCell ref="B51:B52"/>
    <mergeCell ref="A39:A55"/>
    <mergeCell ref="C51:J52"/>
    <mergeCell ref="K51:L52"/>
    <mergeCell ref="C62:L62"/>
    <mergeCell ref="B46:B50"/>
    <mergeCell ref="M52:N52"/>
    <mergeCell ref="O52:P52"/>
    <mergeCell ref="Q52:R52"/>
    <mergeCell ref="S52:T52"/>
    <mergeCell ref="U52:V52"/>
    <mergeCell ref="W52:X52"/>
    <mergeCell ref="M71:AF71"/>
    <mergeCell ref="M72:AF72"/>
    <mergeCell ref="Q42:R42"/>
    <mergeCell ref="S42:T42"/>
    <mergeCell ref="U42:V42"/>
    <mergeCell ref="Y42:Z42"/>
    <mergeCell ref="AA42:AB42"/>
    <mergeCell ref="AC42:AD42"/>
    <mergeCell ref="AE42:AF42"/>
    <mergeCell ref="M62:AF62"/>
    <mergeCell ref="C45:L45"/>
    <mergeCell ref="M45:N45"/>
    <mergeCell ref="O45:P45"/>
    <mergeCell ref="Q45:R45"/>
    <mergeCell ref="S45:T45"/>
    <mergeCell ref="Y43:Z43"/>
    <mergeCell ref="AA43:AB43"/>
    <mergeCell ref="AC43:AD43"/>
    <mergeCell ref="AE43:AF43"/>
    <mergeCell ref="K44:L44"/>
    <mergeCell ref="M44:N44"/>
    <mergeCell ref="O44:P44"/>
    <mergeCell ref="Q44:R44"/>
    <mergeCell ref="S44:T44"/>
    <mergeCell ref="U44:V44"/>
    <mergeCell ref="U45:V45"/>
    <mergeCell ref="W45:X45"/>
    <mergeCell ref="Y45:Z45"/>
    <mergeCell ref="S46:T46"/>
    <mergeCell ref="S1:T1"/>
    <mergeCell ref="AA1:AF1"/>
    <mergeCell ref="R2:U2"/>
    <mergeCell ref="V2:X2"/>
    <mergeCell ref="Y2:AC2"/>
    <mergeCell ref="AD2:AF2"/>
    <mergeCell ref="R3:U3"/>
    <mergeCell ref="V3:AF3"/>
    <mergeCell ref="R4:U4"/>
    <mergeCell ref="AA17:AE17"/>
    <mergeCell ref="B16:F16"/>
    <mergeCell ref="G16:K16"/>
    <mergeCell ref="L16:P16"/>
    <mergeCell ref="Q16:U16"/>
    <mergeCell ref="V16:Z16"/>
    <mergeCell ref="AA16:AE16"/>
    <mergeCell ref="V4:AF4"/>
    <mergeCell ref="R5:U6"/>
    <mergeCell ref="V5:AF6"/>
    <mergeCell ref="R7:U7"/>
    <mergeCell ref="V7:AF7"/>
    <mergeCell ref="A10:AF10"/>
    <mergeCell ref="B2:L4"/>
    <mergeCell ref="G20:K21"/>
    <mergeCell ref="L20:P21"/>
    <mergeCell ref="Q20:U21"/>
    <mergeCell ref="V21:Z21"/>
    <mergeCell ref="G22:K22"/>
    <mergeCell ref="L22:P22"/>
    <mergeCell ref="Q22:U22"/>
    <mergeCell ref="V22:Z22"/>
    <mergeCell ref="B17:F17"/>
    <mergeCell ref="G17:K17"/>
    <mergeCell ref="L17:P17"/>
    <mergeCell ref="Q17:U17"/>
    <mergeCell ref="V17:Z17"/>
    <mergeCell ref="A26:AF26"/>
    <mergeCell ref="M27:AF27"/>
    <mergeCell ref="B28:L28"/>
    <mergeCell ref="M28:AF28"/>
    <mergeCell ref="B29:L29"/>
    <mergeCell ref="M29:AF29"/>
    <mergeCell ref="G24:K24"/>
    <mergeCell ref="L24:P24"/>
    <mergeCell ref="Q24:U24"/>
    <mergeCell ref="V24:Z24"/>
    <mergeCell ref="G25:K25"/>
    <mergeCell ref="L25:P25"/>
    <mergeCell ref="Q25:U25"/>
    <mergeCell ref="V25:Z25"/>
    <mergeCell ref="A27:L27"/>
    <mergeCell ref="M30:AF30"/>
    <mergeCell ref="B31:L31"/>
    <mergeCell ref="M31:AF31"/>
    <mergeCell ref="B32:L32"/>
    <mergeCell ref="M32:AF32"/>
    <mergeCell ref="A34:J37"/>
    <mergeCell ref="K34:L37"/>
    <mergeCell ref="M34:AF35"/>
    <mergeCell ref="M36:P36"/>
    <mergeCell ref="Q36:T36"/>
    <mergeCell ref="U36:X36"/>
    <mergeCell ref="Y36:AB36"/>
    <mergeCell ref="AC36:AF36"/>
    <mergeCell ref="M37:N37"/>
    <mergeCell ref="O37:P37"/>
    <mergeCell ref="Q37:R37"/>
    <mergeCell ref="S37:T37"/>
    <mergeCell ref="U37:V37"/>
    <mergeCell ref="W37:X37"/>
    <mergeCell ref="Y37:Z37"/>
    <mergeCell ref="AA37:AB37"/>
    <mergeCell ref="AC37:AD37"/>
    <mergeCell ref="AE37:AF37"/>
    <mergeCell ref="A38:J38"/>
    <mergeCell ref="K38:L38"/>
    <mergeCell ref="M38:N38"/>
    <mergeCell ref="O38:P38"/>
    <mergeCell ref="Q38:R38"/>
    <mergeCell ref="S38:T38"/>
    <mergeCell ref="U38:V38"/>
    <mergeCell ref="W38:X38"/>
    <mergeCell ref="Y38:Z38"/>
    <mergeCell ref="AA38:AB38"/>
    <mergeCell ref="AC38:AD38"/>
    <mergeCell ref="AE38:AF38"/>
    <mergeCell ref="B39:B45"/>
    <mergeCell ref="K39:L39"/>
    <mergeCell ref="M39:N39"/>
    <mergeCell ref="O39:P39"/>
    <mergeCell ref="AC39:AD39"/>
    <mergeCell ref="AE39:AF39"/>
    <mergeCell ref="K40:L40"/>
    <mergeCell ref="M40:N40"/>
    <mergeCell ref="O40:P40"/>
    <mergeCell ref="Q40:R40"/>
    <mergeCell ref="S40:T40"/>
    <mergeCell ref="U40:V40"/>
    <mergeCell ref="W40:X40"/>
    <mergeCell ref="Y40:Z40"/>
    <mergeCell ref="Q39:R39"/>
    <mergeCell ref="S39:T39"/>
    <mergeCell ref="U39:V39"/>
    <mergeCell ref="W39:X39"/>
    <mergeCell ref="Y39:Z39"/>
    <mergeCell ref="AA39:AB39"/>
    <mergeCell ref="AA40:AB40"/>
    <mergeCell ref="AC40:AD40"/>
    <mergeCell ref="AE40:AF40"/>
    <mergeCell ref="K43:L43"/>
    <mergeCell ref="M43:N43"/>
    <mergeCell ref="O43:P43"/>
    <mergeCell ref="Q43:R43"/>
    <mergeCell ref="S43:T43"/>
    <mergeCell ref="U43:V43"/>
    <mergeCell ref="W43:X43"/>
    <mergeCell ref="K41:L41"/>
    <mergeCell ref="M41:N41"/>
    <mergeCell ref="O41:P41"/>
    <mergeCell ref="Q41:R41"/>
    <mergeCell ref="S41:T41"/>
    <mergeCell ref="U41:V41"/>
    <mergeCell ref="W41:X41"/>
    <mergeCell ref="Y41:Z41"/>
    <mergeCell ref="AA41:AB41"/>
    <mergeCell ref="AC41:AD41"/>
    <mergeCell ref="AE41:AF41"/>
    <mergeCell ref="K42:L42"/>
    <mergeCell ref="M42:N42"/>
    <mergeCell ref="O42:P42"/>
    <mergeCell ref="W42:X42"/>
    <mergeCell ref="U46:V46"/>
    <mergeCell ref="W46:X46"/>
    <mergeCell ref="Y46:Z46"/>
    <mergeCell ref="AA45:AB45"/>
    <mergeCell ref="AC45:AD45"/>
    <mergeCell ref="AE45:AF45"/>
    <mergeCell ref="W44:X44"/>
    <mergeCell ref="Y44:Z44"/>
    <mergeCell ref="AA44:AB44"/>
    <mergeCell ref="AC44:AD44"/>
    <mergeCell ref="AE44:AF44"/>
    <mergeCell ref="AE46:AF46"/>
    <mergeCell ref="AA46:AB46"/>
    <mergeCell ref="AC46:AD46"/>
    <mergeCell ref="C46:J46"/>
    <mergeCell ref="K46:L46"/>
    <mergeCell ref="M46:N46"/>
    <mergeCell ref="O46:P46"/>
    <mergeCell ref="Q46:R46"/>
    <mergeCell ref="AA51:AB51"/>
    <mergeCell ref="AC51:AD51"/>
    <mergeCell ref="AE51:AF51"/>
    <mergeCell ref="C47:J47"/>
    <mergeCell ref="K47:L47"/>
    <mergeCell ref="M47:N47"/>
    <mergeCell ref="O47:P47"/>
    <mergeCell ref="Q47:R47"/>
    <mergeCell ref="S47:T47"/>
    <mergeCell ref="U47:V47"/>
    <mergeCell ref="W47:X47"/>
    <mergeCell ref="Y47:Z47"/>
    <mergeCell ref="AA47:AB47"/>
    <mergeCell ref="AC47:AD47"/>
    <mergeCell ref="AE47:AF47"/>
    <mergeCell ref="AA48:AB48"/>
    <mergeCell ref="AC48:AD48"/>
    <mergeCell ref="AA49:AB49"/>
    <mergeCell ref="AC49:AD49"/>
    <mergeCell ref="AE49:AF49"/>
    <mergeCell ref="C48:J48"/>
    <mergeCell ref="K48:L48"/>
    <mergeCell ref="M48:N48"/>
    <mergeCell ref="O48:P48"/>
    <mergeCell ref="Q48:R48"/>
    <mergeCell ref="O49:P49"/>
    <mergeCell ref="Q49:R49"/>
    <mergeCell ref="S49:T49"/>
    <mergeCell ref="U49:V49"/>
    <mergeCell ref="W49:X49"/>
    <mergeCell ref="Y49:Z49"/>
    <mergeCell ref="S48:T48"/>
    <mergeCell ref="U48:V48"/>
    <mergeCell ref="W48:X48"/>
    <mergeCell ref="Y48:Z48"/>
    <mergeCell ref="AE48:AF48"/>
    <mergeCell ref="C49:J49"/>
    <mergeCell ref="K49:L49"/>
    <mergeCell ref="M49:N49"/>
    <mergeCell ref="K54:L54"/>
    <mergeCell ref="M54:AF54"/>
    <mergeCell ref="K55:L55"/>
    <mergeCell ref="M55:AF55"/>
    <mergeCell ref="U50:V50"/>
    <mergeCell ref="W50:X50"/>
    <mergeCell ref="Y50:Z50"/>
    <mergeCell ref="AA50:AB50"/>
    <mergeCell ref="AC50:AD50"/>
    <mergeCell ref="AE50:AF50"/>
    <mergeCell ref="M51:N51"/>
    <mergeCell ref="O51:P51"/>
    <mergeCell ref="Q51:R51"/>
    <mergeCell ref="S51:T51"/>
    <mergeCell ref="U51:V51"/>
    <mergeCell ref="W51:X51"/>
    <mergeCell ref="Y51:Z51"/>
    <mergeCell ref="AA56:AB56"/>
    <mergeCell ref="AC56:AD56"/>
    <mergeCell ref="AE56:AF56"/>
    <mergeCell ref="M57:N57"/>
    <mergeCell ref="O57:P57"/>
    <mergeCell ref="Q57:R57"/>
    <mergeCell ref="S57:T57"/>
    <mergeCell ref="C50:L50"/>
    <mergeCell ref="M50:N50"/>
    <mergeCell ref="O50:P50"/>
    <mergeCell ref="Q50:R50"/>
    <mergeCell ref="S50:T50"/>
    <mergeCell ref="A56:K56"/>
    <mergeCell ref="M56:N56"/>
    <mergeCell ref="O56:P56"/>
    <mergeCell ref="Q56:R56"/>
    <mergeCell ref="S56:T56"/>
    <mergeCell ref="U56:V56"/>
    <mergeCell ref="W56:X56"/>
    <mergeCell ref="Y56:Z56"/>
    <mergeCell ref="B53:B55"/>
    <mergeCell ref="K53:L53"/>
    <mergeCell ref="M53:AF53"/>
    <mergeCell ref="C54:J54"/>
    <mergeCell ref="U65:X65"/>
    <mergeCell ref="Y65:AB65"/>
    <mergeCell ref="A58:L58"/>
    <mergeCell ref="M58:AF58"/>
    <mergeCell ref="B59:L59"/>
    <mergeCell ref="M59:AF59"/>
    <mergeCell ref="B60:L60"/>
    <mergeCell ref="M60:AF60"/>
    <mergeCell ref="U57:V57"/>
    <mergeCell ref="W57:X57"/>
    <mergeCell ref="Y57:Z57"/>
    <mergeCell ref="AA57:AB57"/>
    <mergeCell ref="AC57:AD57"/>
    <mergeCell ref="AE57:AF57"/>
    <mergeCell ref="M63:AF63"/>
    <mergeCell ref="C63:L63"/>
    <mergeCell ref="C39:J39"/>
    <mergeCell ref="M67:AF67"/>
    <mergeCell ref="B68:L68"/>
    <mergeCell ref="M68:AF68"/>
    <mergeCell ref="B69:L69"/>
    <mergeCell ref="M69:AF69"/>
    <mergeCell ref="C70:L70"/>
    <mergeCell ref="M70:AF70"/>
    <mergeCell ref="A66:J66"/>
    <mergeCell ref="K66:L66"/>
    <mergeCell ref="M66:P66"/>
    <mergeCell ref="Q66:T66"/>
    <mergeCell ref="U66:X66"/>
    <mergeCell ref="Y66:AB66"/>
    <mergeCell ref="AC66:AF66"/>
    <mergeCell ref="AC65:AD65"/>
    <mergeCell ref="AE65:AF65"/>
    <mergeCell ref="C61:L61"/>
    <mergeCell ref="M61:AF61"/>
    <mergeCell ref="R64:T64"/>
    <mergeCell ref="A65:J65"/>
    <mergeCell ref="K65:L65"/>
    <mergeCell ref="M65:P65"/>
    <mergeCell ref="Q65:T65"/>
  </mergeCells>
  <phoneticPr fontId="1"/>
  <conditionalFormatting sqref="G16:K17 Q16:U17">
    <cfRule type="containsBlanks" dxfId="82" priority="7">
      <formula>LEN(TRIM(G16))=0</formula>
    </cfRule>
  </conditionalFormatting>
  <conditionalFormatting sqref="G22:K22 V22:Z22 M38:AF38 K49:L49 K53:L53 K54 K65:L65">
    <cfRule type="containsBlanks" dxfId="81" priority="12">
      <formula>LEN(TRIM(G22))=0</formula>
    </cfRule>
  </conditionalFormatting>
  <conditionalFormatting sqref="K39:L44">
    <cfRule type="containsBlanks" dxfId="80" priority="1">
      <formula>LEN(TRIM(K39))=0</formula>
    </cfRule>
  </conditionalFormatting>
  <conditionalFormatting sqref="K46:L47 K48 K51">
    <cfRule type="containsBlanks" dxfId="79" priority="6">
      <formula>LEN(TRIM(K46))=0</formula>
    </cfRule>
  </conditionalFormatting>
  <conditionalFormatting sqref="R64:T64 V64:AB64">
    <cfRule type="cellIs" dxfId="78" priority="11" operator="equal">
      <formula>0</formula>
    </cfRule>
  </conditionalFormatting>
  <conditionalFormatting sqref="V3:AF3 V4:V5 V7:AF7">
    <cfRule type="containsBlanks" dxfId="77" priority="9">
      <formula>LEN(TRIM(V3))=0</formula>
    </cfRule>
  </conditionalFormatting>
  <conditionalFormatting sqref="Y2">
    <cfRule type="containsBlanks" dxfId="76" priority="10">
      <formula>LEN(TRIM(Y2))=0</formula>
    </cfRule>
  </conditionalFormatting>
  <dataValidations count="8">
    <dataValidation type="list" allowBlank="1" showInputMessage="1" showErrorMessage="1" sqref="K54:L54" xr:uid="{00000000-0002-0000-0400-000000000000}">
      <formula1>"配置,兼務,ー"</formula1>
    </dataValidation>
    <dataValidation type="list" allowBlank="1" showInputMessage="1" showErrorMessage="1" sqref="K53:L53" xr:uid="{00000000-0002-0000-0400-000002000000}">
      <formula1>"A,B,－"</formula1>
    </dataValidation>
    <dataValidation operator="greaterThanOrEqual" allowBlank="1" showInputMessage="1" showErrorMessage="1" prompt="下回る人数を入力してください。" sqref="K48:L48" xr:uid="{00000000-0002-0000-0400-000003000000}"/>
    <dataValidation type="whole" operator="greaterThanOrEqual" allowBlank="1" showInputMessage="1" showErrorMessage="1" prompt="該当人数を入力してください。" sqref="K49:L49" xr:uid="{00000000-0002-0000-0400-000004000000}">
      <formula1>0</formula1>
    </dataValidation>
    <dataValidation type="list" allowBlank="1" showInputMessage="1" showErrorMessage="1" sqref="K65:L65 K46:L47 K39:L43" xr:uid="{00000000-0002-0000-0400-000005000000}">
      <formula1>"○,―"</formula1>
    </dataValidation>
    <dataValidation type="list" allowBlank="1" showInputMessage="1" showErrorMessage="1" sqref="G22:K22" xr:uid="{0B6D3B3F-79D5-47DA-9CDD-3694E16E7B46}">
      <formula1>保育実施年月</formula1>
    </dataValidation>
    <dataValidation type="list" allowBlank="1" showInputMessage="1" showErrorMessage="1" sqref="K51" xr:uid="{00000000-0002-0000-0400-000001000000}">
      <formula1>土日閉所</formula1>
    </dataValidation>
    <dataValidation type="decimal" operator="greaterThanOrEqual" allowBlank="1" showInputMessage="1" showErrorMessage="1" prompt="加配人数を入力してください。加算の適用がない場合は空欄にしてください。_x000a_" sqref="K44:L44" xr:uid="{034828A4-F97E-441B-90BF-4FC4F07EC2EC}">
      <formula1>0</formula1>
    </dataValidation>
  </dataValidations>
  <pageMargins left="0.25" right="0.25" top="0.75" bottom="0.75" header="0.3" footer="0.3"/>
  <pageSetup paperSize="9" scale="56" orientation="portrait" r:id="rId1"/>
  <rowBreaks count="1" manualBreakCount="1">
    <brk id="33" max="31" man="1"/>
  </rowBreaks>
  <ignoredErrors>
    <ignoredError sqref="Q66 U66 AC66"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1B8AE-9A9C-4784-AD8E-CD3D48584540}">
  <sheetPr>
    <tabColor theme="1"/>
  </sheetPr>
  <dimension ref="B1:CF99"/>
  <sheetViews>
    <sheetView showGridLines="0" zoomScale="85" zoomScaleNormal="85" workbookViewId="0">
      <selection activeCell="G17" sqref="G17:K17"/>
    </sheetView>
  </sheetViews>
  <sheetFormatPr defaultColWidth="2.875" defaultRowHeight="12"/>
  <cols>
    <col min="1" max="2" width="2.875" style="436"/>
    <col min="3" max="4" width="4.125" style="436" bestFit="1" customWidth="1"/>
    <col min="5" max="5" width="2.875" style="436"/>
    <col min="6" max="6" width="4.125" style="436" customWidth="1"/>
    <col min="7" max="7" width="4" style="436" bestFit="1" customWidth="1"/>
    <col min="8" max="9" width="2.875" style="436"/>
    <col min="10" max="10" width="8.125" style="436" bestFit="1" customWidth="1"/>
    <col min="11" max="12" width="2.875" style="436"/>
    <col min="13" max="13" width="13" style="436" bestFit="1" customWidth="1"/>
    <col min="14" max="14" width="13.875" style="436" bestFit="1" customWidth="1"/>
    <col min="15" max="15" width="6.875" style="436" bestFit="1" customWidth="1"/>
    <col min="16" max="16" width="6.125" style="436" bestFit="1" customWidth="1"/>
    <col min="17" max="17" width="3.25" style="436" customWidth="1"/>
    <col min="18" max="18" width="17.375" style="436" customWidth="1"/>
    <col min="19" max="25" width="8" style="436" customWidth="1"/>
    <col min="26" max="26" width="8.875" style="436" bestFit="1" customWidth="1"/>
    <col min="27" max="27" width="11.625" style="436" bestFit="1" customWidth="1"/>
    <col min="28" max="28" width="6.375" style="436" bestFit="1" customWidth="1"/>
    <col min="29" max="29" width="6.5" style="436" bestFit="1" customWidth="1"/>
    <col min="30" max="30" width="6.375" style="436" bestFit="1" customWidth="1"/>
    <col min="31" max="31" width="8.5" style="436" customWidth="1"/>
    <col min="32" max="32" width="6.375" style="436" bestFit="1" customWidth="1"/>
    <col min="33" max="33" width="7.25" style="436" customWidth="1"/>
    <col min="34" max="43" width="2.875" style="436"/>
    <col min="44" max="44" width="5.125" style="436" bestFit="1" customWidth="1"/>
    <col min="45" max="64" width="2.875" style="436"/>
    <col min="65" max="84" width="3.125" style="436" customWidth="1"/>
    <col min="85" max="16384" width="2.875" style="436"/>
  </cols>
  <sheetData>
    <row r="1" spans="2:64" ht="12.75" thickBot="1">
      <c r="Q1" s="436" t="s">
        <v>599</v>
      </c>
    </row>
    <row r="2" spans="2:64" ht="92.1" customHeight="1">
      <c r="R2" s="437" t="s">
        <v>602</v>
      </c>
      <c r="S2" s="438" t="s">
        <v>588</v>
      </c>
      <c r="T2" s="438" t="s">
        <v>589</v>
      </c>
      <c r="U2" s="438" t="s">
        <v>148</v>
      </c>
      <c r="V2" s="438" t="s">
        <v>310</v>
      </c>
      <c r="W2" s="438" t="s">
        <v>590</v>
      </c>
      <c r="X2" s="438" t="s">
        <v>150</v>
      </c>
      <c r="Y2" s="438" t="s">
        <v>42</v>
      </c>
      <c r="Z2" s="510" t="s">
        <v>154</v>
      </c>
      <c r="AA2" s="514" t="s">
        <v>606</v>
      </c>
      <c r="AB2" s="515" t="s">
        <v>163</v>
      </c>
      <c r="AC2" s="515" t="s">
        <v>164</v>
      </c>
      <c r="AD2" s="516" t="s">
        <v>165</v>
      </c>
      <c r="AE2" s="512" t="s">
        <v>357</v>
      </c>
      <c r="AF2" s="438" t="s">
        <v>157</v>
      </c>
      <c r="AG2" s="438" t="s">
        <v>283</v>
      </c>
    </row>
    <row r="3" spans="2:64" ht="12.75" thickBot="1">
      <c r="R3" s="508" t="s">
        <v>495</v>
      </c>
      <c r="S3" s="508">
        <v>12</v>
      </c>
      <c r="T3" s="508">
        <v>21</v>
      </c>
      <c r="U3" s="508">
        <v>33</v>
      </c>
      <c r="V3" s="508">
        <v>44</v>
      </c>
      <c r="W3" s="508">
        <v>54</v>
      </c>
      <c r="X3" s="508">
        <v>79</v>
      </c>
      <c r="Y3" s="508">
        <v>89</v>
      </c>
      <c r="Z3" s="511">
        <v>115</v>
      </c>
      <c r="AA3" s="517">
        <v>125</v>
      </c>
      <c r="AB3" s="518">
        <v>126</v>
      </c>
      <c r="AC3" s="518">
        <v>127</v>
      </c>
      <c r="AD3" s="519">
        <v>128</v>
      </c>
      <c r="AE3" s="513">
        <v>132</v>
      </c>
      <c r="AF3" s="508">
        <v>143</v>
      </c>
      <c r="AG3" s="508">
        <v>153</v>
      </c>
    </row>
    <row r="5" spans="2:64">
      <c r="Q5" s="436" t="s">
        <v>599</v>
      </c>
      <c r="S5" s="436">
        <v>2</v>
      </c>
      <c r="T5" s="436">
        <v>3</v>
      </c>
      <c r="U5" s="436">
        <v>4</v>
      </c>
      <c r="V5" s="436">
        <v>5</v>
      </c>
      <c r="W5" s="436">
        <v>6</v>
      </c>
      <c r="X5" s="436">
        <v>7</v>
      </c>
      <c r="Y5" s="436">
        <v>8</v>
      </c>
      <c r="Z5" s="436">
        <v>9</v>
      </c>
      <c r="AA5" s="436">
        <v>10</v>
      </c>
      <c r="AB5" s="436">
        <v>11</v>
      </c>
    </row>
    <row r="6" spans="2:64" ht="87.6" customHeight="1">
      <c r="R6" s="437" t="s">
        <v>491</v>
      </c>
      <c r="S6" s="438" t="s">
        <v>588</v>
      </c>
      <c r="T6" s="438" t="s">
        <v>589</v>
      </c>
      <c r="U6" s="438" t="s">
        <v>148</v>
      </c>
      <c r="V6" s="438" t="s">
        <v>310</v>
      </c>
      <c r="W6" s="438" t="s">
        <v>590</v>
      </c>
      <c r="X6" s="438" t="s">
        <v>150</v>
      </c>
      <c r="Y6" s="438" t="s">
        <v>42</v>
      </c>
      <c r="Z6" s="438" t="s">
        <v>154</v>
      </c>
      <c r="AA6" s="438" t="s">
        <v>357</v>
      </c>
      <c r="AB6" s="438" t="s">
        <v>157</v>
      </c>
      <c r="AC6" s="495"/>
    </row>
    <row r="7" spans="2:64">
      <c r="R7" s="440" t="s">
        <v>495</v>
      </c>
      <c r="S7" s="508">
        <v>19</v>
      </c>
      <c r="T7" s="508">
        <v>28</v>
      </c>
      <c r="U7" s="508">
        <v>39</v>
      </c>
      <c r="V7" s="508">
        <v>50</v>
      </c>
      <c r="W7" s="508">
        <v>60</v>
      </c>
      <c r="X7" s="508">
        <v>85</v>
      </c>
      <c r="Y7" s="508">
        <v>95</v>
      </c>
      <c r="Z7" s="508">
        <v>121</v>
      </c>
      <c r="AA7" s="508">
        <v>138</v>
      </c>
      <c r="AB7" s="508">
        <v>149</v>
      </c>
    </row>
    <row r="8" spans="2:64">
      <c r="R8" s="441" t="s">
        <v>519</v>
      </c>
      <c r="S8" s="441">
        <f t="shared" ref="S8:AB8" si="0">VLOOKUP($R8,保育単価表,S$7,FALSE)</f>
        <v>3.1</v>
      </c>
      <c r="T8" s="441">
        <f t="shared" si="0"/>
        <v>3</v>
      </c>
      <c r="U8" s="441">
        <v>0</v>
      </c>
      <c r="V8" s="441">
        <f t="shared" si="0"/>
        <v>3.8</v>
      </c>
      <c r="W8" s="441">
        <f t="shared" si="0"/>
        <v>0</v>
      </c>
      <c r="X8" s="441">
        <f t="shared" si="0"/>
        <v>6.5</v>
      </c>
      <c r="Y8" s="441">
        <f t="shared" si="0"/>
        <v>2.2000000000000002</v>
      </c>
      <c r="Z8" s="441">
        <f t="shared" si="0"/>
        <v>6.2</v>
      </c>
      <c r="AA8" s="441">
        <f t="shared" si="0"/>
        <v>5.2</v>
      </c>
      <c r="AB8" s="441">
        <f t="shared" si="0"/>
        <v>2.5</v>
      </c>
      <c r="AI8" s="876" t="s">
        <v>26</v>
      </c>
      <c r="AJ8" s="877"/>
      <c r="AK8" s="877"/>
      <c r="AL8" s="877"/>
      <c r="AM8" s="877"/>
      <c r="AN8" s="877"/>
      <c r="AO8" s="877"/>
      <c r="AP8" s="877"/>
      <c r="AQ8" s="877"/>
      <c r="AR8" s="877"/>
      <c r="AS8" s="876" t="s">
        <v>28</v>
      </c>
      <c r="AT8" s="877"/>
      <c r="AU8" s="877"/>
      <c r="AV8" s="877"/>
      <c r="AW8" s="877"/>
      <c r="AX8" s="877"/>
      <c r="AY8" s="877"/>
      <c r="AZ8" s="877"/>
      <c r="BA8" s="877"/>
      <c r="BB8" s="877"/>
      <c r="BC8" s="877"/>
      <c r="BD8" s="877"/>
      <c r="BE8" s="877"/>
      <c r="BF8" s="877"/>
      <c r="BG8" s="877"/>
      <c r="BH8" s="877"/>
      <c r="BI8" s="877"/>
      <c r="BJ8" s="877"/>
      <c r="BK8" s="877"/>
      <c r="BL8" s="1415"/>
    </row>
    <row r="9" spans="2:64">
      <c r="R9" s="442" t="s">
        <v>508</v>
      </c>
      <c r="S9" s="442">
        <f t="shared" ref="S9:T40" si="1">VLOOKUP($R9,保育単価表,S$7,FALSE)</f>
        <v>3</v>
      </c>
      <c r="T9" s="442">
        <f t="shared" si="1"/>
        <v>3</v>
      </c>
      <c r="U9" s="442">
        <f t="shared" ref="U9:W27" si="2">VLOOKUP($R9,保育単価表,U$7,FALSE)</f>
        <v>2.5</v>
      </c>
      <c r="V9" s="442">
        <f t="shared" si="2"/>
        <v>0</v>
      </c>
      <c r="W9" s="442">
        <f t="shared" si="2"/>
        <v>0</v>
      </c>
      <c r="X9" s="442">
        <f t="shared" ref="X9:AB11" si="3">X8</f>
        <v>6.5</v>
      </c>
      <c r="Y9" s="442">
        <f t="shared" si="3"/>
        <v>2.2000000000000002</v>
      </c>
      <c r="Z9" s="442">
        <f t="shared" si="3"/>
        <v>6.2</v>
      </c>
      <c r="AA9" s="442">
        <f t="shared" si="3"/>
        <v>5.2</v>
      </c>
      <c r="AB9" s="442">
        <f t="shared" si="3"/>
        <v>2.5</v>
      </c>
      <c r="AI9" s="878"/>
      <c r="AJ9" s="879"/>
      <c r="AK9" s="879"/>
      <c r="AL9" s="879"/>
      <c r="AM9" s="879"/>
      <c r="AN9" s="879"/>
      <c r="AO9" s="879"/>
      <c r="AP9" s="879"/>
      <c r="AQ9" s="879"/>
      <c r="AR9" s="879"/>
      <c r="AS9" s="1416"/>
      <c r="AT9" s="1417"/>
      <c r="AU9" s="1417"/>
      <c r="AV9" s="1417"/>
      <c r="AW9" s="1417"/>
      <c r="AX9" s="1417"/>
      <c r="AY9" s="1417"/>
      <c r="AZ9" s="1417"/>
      <c r="BA9" s="1417"/>
      <c r="BB9" s="1417"/>
      <c r="BC9" s="1417"/>
      <c r="BD9" s="1417"/>
      <c r="BE9" s="1417"/>
      <c r="BF9" s="1417"/>
      <c r="BG9" s="1417"/>
      <c r="BH9" s="1417"/>
      <c r="BI9" s="1417"/>
      <c r="BJ9" s="1417"/>
      <c r="BK9" s="1417"/>
      <c r="BL9" s="1418"/>
    </row>
    <row r="10" spans="2:64">
      <c r="B10" s="455" t="s">
        <v>0</v>
      </c>
      <c r="C10" s="456"/>
      <c r="D10" s="443"/>
      <c r="F10" s="437" t="s">
        <v>624</v>
      </c>
      <c r="G10" s="443"/>
      <c r="I10" s="437" t="s">
        <v>516</v>
      </c>
      <c r="J10" s="443"/>
      <c r="R10" s="442" t="s">
        <v>592</v>
      </c>
      <c r="S10" s="442">
        <f t="shared" si="1"/>
        <v>3</v>
      </c>
      <c r="T10" s="442">
        <f t="shared" si="1"/>
        <v>2.9</v>
      </c>
      <c r="U10" s="442">
        <f t="shared" si="2"/>
        <v>0</v>
      </c>
      <c r="V10" s="442">
        <f t="shared" si="2"/>
        <v>0</v>
      </c>
      <c r="W10" s="442">
        <f t="shared" si="2"/>
        <v>2.5</v>
      </c>
      <c r="X10" s="442">
        <f t="shared" si="3"/>
        <v>6.5</v>
      </c>
      <c r="Y10" s="442">
        <f t="shared" si="3"/>
        <v>2.2000000000000002</v>
      </c>
      <c r="Z10" s="442">
        <f t="shared" si="3"/>
        <v>6.2</v>
      </c>
      <c r="AA10" s="442">
        <f t="shared" si="3"/>
        <v>5.2</v>
      </c>
      <c r="AB10" s="442">
        <f t="shared" si="3"/>
        <v>2.5</v>
      </c>
      <c r="AI10" s="878"/>
      <c r="AJ10" s="879"/>
      <c r="AK10" s="879"/>
      <c r="AL10" s="879"/>
      <c r="AM10" s="879"/>
      <c r="AN10" s="879"/>
      <c r="AO10" s="879"/>
      <c r="AP10" s="879"/>
      <c r="AQ10" s="879"/>
      <c r="AR10" s="879"/>
      <c r="AS10" s="1419" t="s">
        <v>15</v>
      </c>
      <c r="AT10" s="1419"/>
      <c r="AU10" s="1419"/>
      <c r="AV10" s="1419"/>
      <c r="AW10" s="1419" t="s">
        <v>14</v>
      </c>
      <c r="AX10" s="1419"/>
      <c r="AY10" s="1419"/>
      <c r="AZ10" s="1419"/>
      <c r="BA10" s="1419" t="s">
        <v>124</v>
      </c>
      <c r="BB10" s="1419"/>
      <c r="BC10" s="1419"/>
      <c r="BD10" s="1419"/>
      <c r="BE10" s="1419" t="s">
        <v>30</v>
      </c>
      <c r="BF10" s="1419"/>
      <c r="BG10" s="1419"/>
      <c r="BH10" s="1419"/>
      <c r="BI10" s="1419" t="s">
        <v>31</v>
      </c>
      <c r="BJ10" s="1419"/>
      <c r="BK10" s="1419"/>
      <c r="BL10" s="1419"/>
    </row>
    <row r="11" spans="2:64" ht="18" customHeight="1" thickBot="1">
      <c r="B11" s="444"/>
      <c r="C11" s="445">
        <v>1</v>
      </c>
      <c r="D11" s="446">
        <v>10</v>
      </c>
      <c r="F11" s="444"/>
      <c r="G11" s="458">
        <v>1</v>
      </c>
      <c r="I11" s="444"/>
      <c r="J11" s="441" t="s">
        <v>130</v>
      </c>
      <c r="M11" s="460" t="s">
        <v>9</v>
      </c>
      <c r="N11" s="462" t="e">
        <f>'積算表（保育）'!$AA$16&amp;M11</f>
        <v>#N/A</v>
      </c>
      <c r="R11" s="454" t="s">
        <v>521</v>
      </c>
      <c r="S11" s="454">
        <f t="shared" si="1"/>
        <v>2.9</v>
      </c>
      <c r="T11" s="454">
        <f t="shared" si="1"/>
        <v>2.9</v>
      </c>
      <c r="U11" s="454">
        <f t="shared" si="2"/>
        <v>0</v>
      </c>
      <c r="V11" s="454">
        <f t="shared" si="2"/>
        <v>0</v>
      </c>
      <c r="W11" s="454">
        <f t="shared" si="2"/>
        <v>0</v>
      </c>
      <c r="X11" s="454">
        <f t="shared" si="3"/>
        <v>6.5</v>
      </c>
      <c r="Y11" s="454">
        <f t="shared" si="3"/>
        <v>2.2000000000000002</v>
      </c>
      <c r="Z11" s="454">
        <f t="shared" si="3"/>
        <v>6.2</v>
      </c>
      <c r="AA11" s="454">
        <f t="shared" si="3"/>
        <v>5.2</v>
      </c>
      <c r="AB11" s="454">
        <f t="shared" si="3"/>
        <v>2.5</v>
      </c>
      <c r="AI11" s="878"/>
      <c r="AJ11" s="879"/>
      <c r="AK11" s="879"/>
      <c r="AL11" s="879"/>
      <c r="AM11" s="879"/>
      <c r="AN11" s="879"/>
      <c r="AO11" s="879"/>
      <c r="AP11" s="879"/>
      <c r="AQ11" s="879"/>
      <c r="AR11" s="879"/>
      <c r="AS11" s="1411" t="s">
        <v>125</v>
      </c>
      <c r="AT11" s="1412"/>
      <c r="AU11" s="1413" t="s">
        <v>126</v>
      </c>
      <c r="AV11" s="1414"/>
      <c r="AW11" s="1411" t="s">
        <v>125</v>
      </c>
      <c r="AX11" s="1412"/>
      <c r="AY11" s="1413" t="s">
        <v>126</v>
      </c>
      <c r="AZ11" s="1414"/>
      <c r="BA11" s="1411" t="s">
        <v>125</v>
      </c>
      <c r="BB11" s="1412"/>
      <c r="BC11" s="1413" t="s">
        <v>126</v>
      </c>
      <c r="BD11" s="1414"/>
      <c r="BE11" s="1411" t="s">
        <v>125</v>
      </c>
      <c r="BF11" s="1412"/>
      <c r="BG11" s="1413" t="s">
        <v>126</v>
      </c>
      <c r="BH11" s="1414"/>
      <c r="BI11" s="1411" t="s">
        <v>125</v>
      </c>
      <c r="BJ11" s="1412"/>
      <c r="BK11" s="1413" t="s">
        <v>126</v>
      </c>
      <c r="BL11" s="1414"/>
    </row>
    <row r="12" spans="2:64">
      <c r="B12" s="444"/>
      <c r="C12" s="447">
        <v>11</v>
      </c>
      <c r="D12" s="448">
        <v>15</v>
      </c>
      <c r="F12" s="444"/>
      <c r="G12" s="463">
        <v>2</v>
      </c>
      <c r="I12" s="444"/>
      <c r="J12" s="442" t="s">
        <v>132</v>
      </c>
      <c r="M12" s="464" t="s">
        <v>11</v>
      </c>
      <c r="N12" s="466" t="e">
        <f>'積算表（保育）'!$AA$16&amp;M12</f>
        <v>#N/A</v>
      </c>
      <c r="R12" s="441" t="s">
        <v>522</v>
      </c>
      <c r="S12" s="441">
        <f t="shared" si="1"/>
        <v>3</v>
      </c>
      <c r="T12" s="441">
        <f t="shared" si="1"/>
        <v>3</v>
      </c>
      <c r="U12" s="441">
        <v>0</v>
      </c>
      <c r="V12" s="441">
        <f t="shared" ref="V12:AB12" si="4">VLOOKUP($R12,保育単価表,V$7,FALSE)</f>
        <v>3.8</v>
      </c>
      <c r="W12" s="441">
        <f t="shared" si="4"/>
        <v>0</v>
      </c>
      <c r="X12" s="441">
        <f t="shared" si="4"/>
        <v>6.6</v>
      </c>
      <c r="Y12" s="441">
        <f t="shared" si="4"/>
        <v>2.2000000000000002</v>
      </c>
      <c r="Z12" s="441">
        <f t="shared" si="4"/>
        <v>6.5</v>
      </c>
      <c r="AA12" s="441">
        <f t="shared" si="4"/>
        <v>5.7</v>
      </c>
      <c r="AB12" s="441">
        <f t="shared" si="4"/>
        <v>2.5</v>
      </c>
      <c r="AI12" s="899" t="s">
        <v>34</v>
      </c>
      <c r="AJ12" s="899" t="s">
        <v>35</v>
      </c>
      <c r="AK12" s="900" t="s">
        <v>343</v>
      </c>
      <c r="AL12" s="901"/>
      <c r="AM12" s="901"/>
      <c r="AN12" s="901"/>
      <c r="AO12" s="901"/>
      <c r="AP12" s="901"/>
      <c r="AQ12" s="901"/>
      <c r="AR12" s="901"/>
      <c r="AS12" s="1427" t="e">
        <f>IF('積算表（保育）'!$K39="○",'積算表（保育）'!M39*VLOOKUP('保育 設定値'!$N$15,保育加算率C,2,0),0)</f>
        <v>#N/A</v>
      </c>
      <c r="AT12" s="1420"/>
      <c r="AU12" s="1420" t="e">
        <f>IF('積算表（保育）'!$K39="○",'積算表（保育）'!O39*VLOOKUP('保育 設定値'!$N$15,保育加算率C,3,0),0)</f>
        <v>#N/A</v>
      </c>
      <c r="AV12" s="1428"/>
      <c r="AW12" s="1422" t="e">
        <f>IF('積算表（保育）'!$K39="○",'積算表（保育）'!Q39*VLOOKUP('保育 設定値'!$N$14,保育加算率C,2,0),0)</f>
        <v>#N/A</v>
      </c>
      <c r="AX12" s="1420"/>
      <c r="AY12" s="1420" t="e">
        <f>IF('積算表（保育）'!$K39="○",'積算表（保育）'!S39*VLOOKUP('保育 設定値'!$N$14,保育加算率C,3,0),0)</f>
        <v>#N/A</v>
      </c>
      <c r="AZ12" s="1421"/>
      <c r="BA12" s="1429" t="e">
        <f>IF('積算表（保育）'!$K39="○",'積算表（保育）'!U39*VLOOKUP('保育 設定値'!$N$13,保育加算率C,2,0),0)</f>
        <v>#N/A</v>
      </c>
      <c r="BB12" s="1420"/>
      <c r="BC12" s="1420" t="e">
        <f>IF('積算表（保育）'!$K39="○",'積算表（保育）'!W39*VLOOKUP('保育 設定値'!$N$13,保育加算率C,3,0),0)</f>
        <v>#N/A</v>
      </c>
      <c r="BD12" s="1428"/>
      <c r="BE12" s="1422" t="e">
        <f>IF('積算表（保育）'!$K39="○",'積算表（保育）'!Y39*VLOOKUP('保育 設定値'!$N$12,保育加算率C,2,0),0)</f>
        <v>#N/A</v>
      </c>
      <c r="BF12" s="1420"/>
      <c r="BG12" s="1420" t="e">
        <f>IF('積算表（保育）'!$K39="○",'積算表（保育）'!AA39*VLOOKUP('保育 設定値'!$N$12,保育加算率C,3,0),0)</f>
        <v>#N/A</v>
      </c>
      <c r="BH12" s="1421"/>
      <c r="BI12" s="1422" t="e">
        <f>IF('積算表（保育）'!$K39="○",'積算表（保育）'!AC39*VLOOKUP('保育 設定値'!$N$11,保育加算率C,2,0),0)</f>
        <v>#N/A</v>
      </c>
      <c r="BJ12" s="1420"/>
      <c r="BK12" s="1420" t="e">
        <f>IF('積算表（保育）'!$K39="○",'積算表（保育）'!AE39*VLOOKUP('保育 設定値'!$N$11,保育加算率C,3,0),0)</f>
        <v>#N/A</v>
      </c>
      <c r="BL12" s="1421"/>
    </row>
    <row r="13" spans="2:64">
      <c r="B13" s="444"/>
      <c r="C13" s="449">
        <v>16</v>
      </c>
      <c r="D13" s="450">
        <v>20</v>
      </c>
      <c r="F13" s="444"/>
      <c r="G13" s="463">
        <v>3</v>
      </c>
      <c r="I13" s="444"/>
      <c r="J13" s="442" t="s">
        <v>134</v>
      </c>
      <c r="M13" s="464" t="s">
        <v>13</v>
      </c>
      <c r="N13" s="466" t="e">
        <f>'積算表（保育）'!$AA$16&amp;"１、２歳児"</f>
        <v>#N/A</v>
      </c>
      <c r="R13" s="442" t="s">
        <v>523</v>
      </c>
      <c r="S13" s="442">
        <f t="shared" si="1"/>
        <v>3</v>
      </c>
      <c r="T13" s="442">
        <f t="shared" si="1"/>
        <v>3</v>
      </c>
      <c r="U13" s="442">
        <f t="shared" si="2"/>
        <v>2.5</v>
      </c>
      <c r="V13" s="442">
        <f t="shared" si="2"/>
        <v>0</v>
      </c>
      <c r="W13" s="442">
        <f t="shared" si="2"/>
        <v>0</v>
      </c>
      <c r="X13" s="442">
        <f t="shared" ref="X13:X75" si="5">X12</f>
        <v>6.6</v>
      </c>
      <c r="Y13" s="442">
        <f t="shared" ref="Y13:AB15" si="6">Y12</f>
        <v>2.2000000000000002</v>
      </c>
      <c r="Z13" s="442">
        <f t="shared" si="6"/>
        <v>6.5</v>
      </c>
      <c r="AA13" s="442">
        <f t="shared" si="6"/>
        <v>5.7</v>
      </c>
      <c r="AB13" s="442">
        <f t="shared" si="6"/>
        <v>2.5</v>
      </c>
      <c r="AI13" s="899"/>
      <c r="AJ13" s="899"/>
      <c r="AK13" s="468" t="s">
        <v>127</v>
      </c>
      <c r="AL13" s="468"/>
      <c r="AM13" s="468"/>
      <c r="AN13" s="468"/>
      <c r="AO13" s="468"/>
      <c r="AP13" s="468"/>
      <c r="AQ13" s="468"/>
      <c r="AR13" s="468"/>
      <c r="AS13" s="1423"/>
      <c r="AT13" s="1424"/>
      <c r="AU13" s="1424"/>
      <c r="AV13" s="1425"/>
      <c r="AW13" s="1426"/>
      <c r="AX13" s="1424"/>
      <c r="AY13" s="1424"/>
      <c r="AZ13" s="1425"/>
      <c r="BA13" s="1426"/>
      <c r="BB13" s="1424"/>
      <c r="BC13" s="1424"/>
      <c r="BD13" s="1425"/>
      <c r="BE13" s="1430">
        <f>IF('積算表（保育）'!$K40="○",'積算表（保育）'!Y40*VLOOKUP('保育 設定値'!$N$12,保育加算率C,4,0),0)</f>
        <v>0</v>
      </c>
      <c r="BF13" s="1431"/>
      <c r="BG13" s="1431">
        <f>IF('積算表（保育）'!$K40="○",'積算表（保育）'!AA40*VLOOKUP('保育 設定値'!$N$12,保育加算率C,4,0),0)</f>
        <v>0</v>
      </c>
      <c r="BH13" s="1432"/>
      <c r="BI13" s="1426"/>
      <c r="BJ13" s="1424"/>
      <c r="BK13" s="1424"/>
      <c r="BL13" s="1425"/>
    </row>
    <row r="14" spans="2:64">
      <c r="B14" s="444"/>
      <c r="C14" s="449">
        <v>21</v>
      </c>
      <c r="D14" s="450">
        <v>25</v>
      </c>
      <c r="F14" s="444"/>
      <c r="G14" s="463">
        <v>4</v>
      </c>
      <c r="I14" s="444"/>
      <c r="J14" s="442" t="s">
        <v>517</v>
      </c>
      <c r="M14" s="464" t="s">
        <v>14</v>
      </c>
      <c r="N14" s="466" t="e">
        <f>'積算表（保育）'!$AA$16&amp;"１、２歳児"</f>
        <v>#N/A</v>
      </c>
      <c r="R14" s="442" t="s">
        <v>628</v>
      </c>
      <c r="S14" s="442">
        <f t="shared" si="1"/>
        <v>2.9</v>
      </c>
      <c r="T14" s="442">
        <f t="shared" si="1"/>
        <v>2.9</v>
      </c>
      <c r="U14" s="442">
        <f t="shared" si="2"/>
        <v>0</v>
      </c>
      <c r="V14" s="442">
        <f t="shared" si="2"/>
        <v>0</v>
      </c>
      <c r="W14" s="442">
        <f t="shared" si="2"/>
        <v>2.5</v>
      </c>
      <c r="X14" s="442">
        <f t="shared" si="5"/>
        <v>6.6</v>
      </c>
      <c r="Y14" s="442">
        <f t="shared" si="6"/>
        <v>2.2000000000000002</v>
      </c>
      <c r="Z14" s="442">
        <f t="shared" si="6"/>
        <v>6.5</v>
      </c>
      <c r="AA14" s="442">
        <f t="shared" si="6"/>
        <v>5.7</v>
      </c>
      <c r="AB14" s="442">
        <f t="shared" si="6"/>
        <v>2.5</v>
      </c>
      <c r="AI14" s="899"/>
      <c r="AJ14" s="899"/>
      <c r="AK14" s="468" t="s">
        <v>322</v>
      </c>
      <c r="AL14" s="496"/>
      <c r="AM14" s="496"/>
      <c r="AN14" s="496"/>
      <c r="AO14" s="496"/>
      <c r="AP14" s="496"/>
      <c r="AQ14" s="496"/>
      <c r="AR14" s="496"/>
      <c r="AS14" s="1423"/>
      <c r="AT14" s="1424"/>
      <c r="AU14" s="1424"/>
      <c r="AV14" s="1425"/>
      <c r="AW14" s="1426"/>
      <c r="AX14" s="1424"/>
      <c r="AY14" s="1424"/>
      <c r="AZ14" s="1425"/>
      <c r="BA14" s="1426"/>
      <c r="BB14" s="1424"/>
      <c r="BC14" s="1424"/>
      <c r="BD14" s="1425"/>
      <c r="BE14" s="1426"/>
      <c r="BF14" s="1424"/>
      <c r="BG14" s="1424"/>
      <c r="BH14" s="1425"/>
      <c r="BI14" s="1430">
        <f>IF('積算表（保育）'!$K41="○",'積算表（保育）'!AC41*VLOOKUP('保育 設定値'!$N$11,保育加算率C,5,0),0)</f>
        <v>0</v>
      </c>
      <c r="BJ14" s="1431"/>
      <c r="BK14" s="1431">
        <f>IF('積算表（保育）'!$K41="○",'積算表（保育）'!AE41*VLOOKUP('保育 設定値'!$N$11,保育加算率C,5,0),0)</f>
        <v>0</v>
      </c>
      <c r="BL14" s="1432"/>
    </row>
    <row r="15" spans="2:64">
      <c r="B15" s="444"/>
      <c r="C15" s="449">
        <v>26</v>
      </c>
      <c r="D15" s="450">
        <v>30</v>
      </c>
      <c r="F15" s="444"/>
      <c r="G15" s="463">
        <v>5</v>
      </c>
      <c r="I15" s="451"/>
      <c r="J15" s="454" t="s">
        <v>518</v>
      </c>
      <c r="M15" s="473" t="s">
        <v>15</v>
      </c>
      <c r="N15" s="475" t="e">
        <f>'積算表（保育）'!$AA$16&amp;M15</f>
        <v>#N/A</v>
      </c>
      <c r="R15" s="454" t="s">
        <v>525</v>
      </c>
      <c r="S15" s="454">
        <f t="shared" si="1"/>
        <v>2.9</v>
      </c>
      <c r="T15" s="454">
        <f t="shared" si="1"/>
        <v>2.8</v>
      </c>
      <c r="U15" s="454">
        <f t="shared" si="2"/>
        <v>0</v>
      </c>
      <c r="V15" s="454">
        <f t="shared" si="2"/>
        <v>0</v>
      </c>
      <c r="W15" s="454">
        <f t="shared" si="2"/>
        <v>0</v>
      </c>
      <c r="X15" s="454">
        <f t="shared" si="5"/>
        <v>6.6</v>
      </c>
      <c r="Y15" s="454">
        <f t="shared" si="6"/>
        <v>2.2000000000000002</v>
      </c>
      <c r="Z15" s="454">
        <f t="shared" si="6"/>
        <v>6.5</v>
      </c>
      <c r="AA15" s="454">
        <f t="shared" si="6"/>
        <v>5.7</v>
      </c>
      <c r="AB15" s="454">
        <f t="shared" si="6"/>
        <v>2.5</v>
      </c>
      <c r="AI15" s="899"/>
      <c r="AJ15" s="899"/>
      <c r="AK15" s="468" t="s">
        <v>591</v>
      </c>
      <c r="AL15" s="496"/>
      <c r="AM15" s="496"/>
      <c r="AN15" s="496"/>
      <c r="AO15" s="496"/>
      <c r="AP15" s="496"/>
      <c r="AQ15" s="496"/>
      <c r="AR15" s="496"/>
      <c r="AS15" s="1423"/>
      <c r="AT15" s="1424"/>
      <c r="AU15" s="1424"/>
      <c r="AV15" s="1425"/>
      <c r="AW15" s="1430">
        <f>IF('積算表（保育）'!$K42="○",'積算表（保育）'!Q42*VLOOKUP('保育 設定値'!$N$14,保育加算率C,6,0),0)</f>
        <v>0</v>
      </c>
      <c r="AX15" s="1431"/>
      <c r="AY15" s="1431">
        <f>IF('積算表（保育）'!$K42="○",'積算表（保育）'!S42*VLOOKUP('保育 設定値'!$N$14,保育加算率C,6,0),0)</f>
        <v>0</v>
      </c>
      <c r="AZ15" s="1432"/>
      <c r="BA15" s="1426"/>
      <c r="BB15" s="1424"/>
      <c r="BC15" s="1424"/>
      <c r="BD15" s="1425"/>
      <c r="BE15" s="1426"/>
      <c r="BF15" s="1424"/>
      <c r="BG15" s="1424"/>
      <c r="BH15" s="1425"/>
      <c r="BI15" s="1426"/>
      <c r="BJ15" s="1424"/>
      <c r="BK15" s="1424"/>
      <c r="BL15" s="1425"/>
    </row>
    <row r="16" spans="2:64">
      <c r="B16" s="444"/>
      <c r="C16" s="449">
        <v>31</v>
      </c>
      <c r="D16" s="450">
        <v>35</v>
      </c>
      <c r="F16" s="444"/>
      <c r="G16" s="463">
        <v>6</v>
      </c>
      <c r="R16" s="441" t="s">
        <v>526</v>
      </c>
      <c r="S16" s="441">
        <f t="shared" si="1"/>
        <v>3</v>
      </c>
      <c r="T16" s="441">
        <f t="shared" si="1"/>
        <v>3</v>
      </c>
      <c r="U16" s="441">
        <v>0</v>
      </c>
      <c r="V16" s="441">
        <f t="shared" ref="V16:AB16" si="7">VLOOKUP($R16,保育単価表,V$7,FALSE)</f>
        <v>3.8</v>
      </c>
      <c r="W16" s="441">
        <f t="shared" si="7"/>
        <v>0</v>
      </c>
      <c r="X16" s="441">
        <f t="shared" si="7"/>
        <v>6.7</v>
      </c>
      <c r="Y16" s="441">
        <f t="shared" si="7"/>
        <v>2.2999999999999998</v>
      </c>
      <c r="Z16" s="441">
        <f t="shared" si="7"/>
        <v>6.2</v>
      </c>
      <c r="AA16" s="441">
        <f t="shared" si="7"/>
        <v>5.7</v>
      </c>
      <c r="AB16" s="441">
        <f t="shared" si="7"/>
        <v>2.5</v>
      </c>
      <c r="AI16" s="899"/>
      <c r="AJ16" s="899"/>
      <c r="AK16" s="497" t="s">
        <v>128</v>
      </c>
      <c r="AL16" s="496"/>
      <c r="AM16" s="496"/>
      <c r="AN16" s="496"/>
      <c r="AO16" s="498"/>
      <c r="AP16" s="496"/>
      <c r="AQ16" s="496"/>
      <c r="AR16" s="496"/>
      <c r="AS16" s="1481">
        <f>IF('積算表（保育）'!$K43="○",'積算表（保育）'!M43*VLOOKUP('保育 設定値'!$N$15,保育加算率C,7,0),0)</f>
        <v>0</v>
      </c>
      <c r="AT16" s="1431"/>
      <c r="AU16" s="1431">
        <f>IF('積算表（保育）'!$K43="○",'積算表（保育）'!O43*VLOOKUP('保育 設定値'!$N$15,保育加算率C,7,0),0)</f>
        <v>0</v>
      </c>
      <c r="AV16" s="1432"/>
      <c r="AW16" s="1430">
        <f>IF('積算表（保育）'!$K43="○",'積算表（保育）'!Q43*VLOOKUP('保育 設定値'!$N$14,保育加算率C,7,0),0)</f>
        <v>0</v>
      </c>
      <c r="AX16" s="1431"/>
      <c r="AY16" s="1431">
        <f>IF('積算表（保育）'!$K43="○",'積算表（保育）'!S43*VLOOKUP('保育 設定値'!$N$14,保育加算率C,7,0),0)</f>
        <v>0</v>
      </c>
      <c r="AZ16" s="1432"/>
      <c r="BA16" s="1430">
        <f>IF('積算表（保育）'!$K43="○",'積算表（保育）'!U43*VLOOKUP('保育 設定値'!$N$13,保育加算率C,7,0),0)</f>
        <v>0</v>
      </c>
      <c r="BB16" s="1431"/>
      <c r="BC16" s="1431">
        <f>IF('積算表（保育）'!$K43="○",'積算表（保育）'!W43*VLOOKUP('保育 設定値'!$N$13,保育加算率C,7,0),0)</f>
        <v>0</v>
      </c>
      <c r="BD16" s="1432"/>
      <c r="BE16" s="1430">
        <f>IF('積算表（保育）'!$K43="○",'積算表（保育）'!Y43*VLOOKUP('保育 設定値'!$N$12,保育加算率C,7,0),0)</f>
        <v>0</v>
      </c>
      <c r="BF16" s="1431"/>
      <c r="BG16" s="1431">
        <f>IF('積算表（保育）'!$K43="○",'積算表（保育）'!AA43*VLOOKUP('保育 設定値'!$N$12,保育加算率C,7,0),0)</f>
        <v>0</v>
      </c>
      <c r="BH16" s="1432"/>
      <c r="BI16" s="1430">
        <f>IF('積算表（保育）'!$K43="○",'積算表（保育）'!AC43*VLOOKUP('保育 設定値'!$N$11,保育加算率C,7,0),0)</f>
        <v>0</v>
      </c>
      <c r="BJ16" s="1431"/>
      <c r="BK16" s="1431">
        <f>IF('積算表（保育）'!$K43="○",'積算表（保育）'!AE43*VLOOKUP('保育 設定値'!$N$11,保育加算率C,7,0),0)</f>
        <v>0</v>
      </c>
      <c r="BL16" s="1432"/>
    </row>
    <row r="17" spans="2:80" ht="12.75" thickBot="1">
      <c r="B17" s="444"/>
      <c r="C17" s="449">
        <v>36</v>
      </c>
      <c r="D17" s="450">
        <v>40</v>
      </c>
      <c r="F17" s="444"/>
      <c r="G17" s="463">
        <v>7</v>
      </c>
      <c r="R17" s="442" t="s">
        <v>527</v>
      </c>
      <c r="S17" s="442">
        <f t="shared" si="1"/>
        <v>3</v>
      </c>
      <c r="T17" s="442">
        <f t="shared" si="1"/>
        <v>3</v>
      </c>
      <c r="U17" s="442">
        <f t="shared" si="2"/>
        <v>2.5</v>
      </c>
      <c r="V17" s="442">
        <f t="shared" si="2"/>
        <v>0</v>
      </c>
      <c r="W17" s="442">
        <f t="shared" si="2"/>
        <v>0</v>
      </c>
      <c r="X17" s="442">
        <f>X16</f>
        <v>6.7</v>
      </c>
      <c r="Y17" s="442">
        <f>Y16</f>
        <v>2.2999999999999998</v>
      </c>
      <c r="Z17" s="442">
        <f>Z16</f>
        <v>6.2</v>
      </c>
      <c r="AA17" s="442">
        <f>AA16</f>
        <v>5.7</v>
      </c>
      <c r="AB17" s="442">
        <f>AB16</f>
        <v>2.5</v>
      </c>
      <c r="AI17" s="899"/>
      <c r="AJ17" s="899"/>
      <c r="AK17" s="481" t="s">
        <v>129</v>
      </c>
      <c r="AL17" s="482"/>
      <c r="AM17" s="482"/>
      <c r="AN17" s="482"/>
      <c r="AO17" s="483"/>
      <c r="AP17" s="482"/>
      <c r="AQ17" s="482"/>
      <c r="AR17" s="482"/>
      <c r="AS17" s="1436"/>
      <c r="AT17" s="1434"/>
      <c r="AU17" s="1434"/>
      <c r="AV17" s="1435"/>
      <c r="AW17" s="1433"/>
      <c r="AX17" s="1434"/>
      <c r="AY17" s="1434"/>
      <c r="AZ17" s="1435"/>
      <c r="BA17" s="1433"/>
      <c r="BB17" s="1434"/>
      <c r="BC17" s="1434"/>
      <c r="BD17" s="1435"/>
      <c r="BE17" s="1437">
        <f>IF('積算表（保育）'!$K44&gt;0,'積算表（保育）'!Y44*VLOOKUP('こども園 設定値'!$O$12,'こども園 設定値'!R8:AE53,9,0),0)</f>
        <v>0</v>
      </c>
      <c r="BF17" s="1438"/>
      <c r="BG17" s="1438">
        <f>IF('積算表（保育）'!$K44&gt;0,'積算表（保育）'!AA44*VLOOKUP('こども園 設定値'!$O$12,'こども園 設定値'!R8:AE53,9,0),0)</f>
        <v>0</v>
      </c>
      <c r="BH17" s="1439"/>
      <c r="BI17" s="1437">
        <f>IF('積算表（保育）'!$K44&gt;0,'積算表（保育）'!AC44*VLOOKUP('こども園 設定値'!$O$11,'こども園 設定値'!R8:AE53,9,0),0)</f>
        <v>0</v>
      </c>
      <c r="BJ17" s="1438"/>
      <c r="BK17" s="1438">
        <f>IF('積算表（保育）'!$K44&gt;0,'積算表（保育）'!AE44*VLOOKUP('こども園 設定値'!$O$11,'こども園 設定値'!R8:AE53,9,0),0)</f>
        <v>0</v>
      </c>
      <c r="BL17" s="1439"/>
    </row>
    <row r="18" spans="2:80" ht="18" customHeight="1" thickTop="1">
      <c r="B18" s="444"/>
      <c r="C18" s="449">
        <v>41</v>
      </c>
      <c r="D18" s="450">
        <v>45</v>
      </c>
      <c r="F18" s="444"/>
      <c r="G18" s="463">
        <v>8</v>
      </c>
      <c r="R18" s="442" t="s">
        <v>629</v>
      </c>
      <c r="S18" s="442">
        <f t="shared" si="1"/>
        <v>2.9</v>
      </c>
      <c r="T18" s="442">
        <f t="shared" si="1"/>
        <v>2.8</v>
      </c>
      <c r="U18" s="442">
        <f t="shared" si="2"/>
        <v>0</v>
      </c>
      <c r="V18" s="442">
        <f t="shared" si="2"/>
        <v>0</v>
      </c>
      <c r="W18" s="442">
        <f t="shared" si="2"/>
        <v>2.5</v>
      </c>
      <c r="X18" s="442">
        <f t="shared" si="5"/>
        <v>6.7</v>
      </c>
      <c r="Y18" s="442">
        <f t="shared" ref="Y18:AB19" si="8">Y17</f>
        <v>2.2999999999999998</v>
      </c>
      <c r="Z18" s="442">
        <f t="shared" si="8"/>
        <v>6.2</v>
      </c>
      <c r="AA18" s="442">
        <f t="shared" si="8"/>
        <v>5.7</v>
      </c>
      <c r="AB18" s="442">
        <f t="shared" si="8"/>
        <v>2.5</v>
      </c>
      <c r="AI18" s="899"/>
      <c r="AJ18" s="899"/>
      <c r="AK18" s="915" t="s">
        <v>46</v>
      </c>
      <c r="AL18" s="916"/>
      <c r="AM18" s="916"/>
      <c r="AN18" s="916"/>
      <c r="AO18" s="916"/>
      <c r="AP18" s="916"/>
      <c r="AQ18" s="916"/>
      <c r="AR18" s="916"/>
      <c r="AS18" s="1449" t="e">
        <f>SUM(AS12:AT17)</f>
        <v>#N/A</v>
      </c>
      <c r="AT18" s="1444"/>
      <c r="AU18" s="1444" t="e">
        <f>SUM(AU12:AV17)</f>
        <v>#N/A</v>
      </c>
      <c r="AV18" s="1450"/>
      <c r="AW18" s="1449" t="e">
        <f>SUM(AW12:AX17)</f>
        <v>#N/A</v>
      </c>
      <c r="AX18" s="1444"/>
      <c r="AY18" s="1444" t="e">
        <f>SUM(AY12:AZ17)</f>
        <v>#N/A</v>
      </c>
      <c r="AZ18" s="1450"/>
      <c r="BA18" s="1449" t="e">
        <f>SUM(BA12:BB17)</f>
        <v>#N/A</v>
      </c>
      <c r="BB18" s="1444"/>
      <c r="BC18" s="1444" t="e">
        <f>SUM(BC12:BD17)</f>
        <v>#N/A</v>
      </c>
      <c r="BD18" s="1445"/>
      <c r="BE18" s="1443" t="e">
        <f>SUM(BE12:BF17)</f>
        <v>#N/A</v>
      </c>
      <c r="BF18" s="1444"/>
      <c r="BG18" s="1444" t="e">
        <f>SUM(BG12:BH17)</f>
        <v>#N/A</v>
      </c>
      <c r="BH18" s="1445"/>
      <c r="BI18" s="1443" t="e">
        <f>SUM(BI12:BJ17)</f>
        <v>#N/A</v>
      </c>
      <c r="BJ18" s="1444"/>
      <c r="BK18" s="1444" t="e">
        <f>SUM(BK12:BL17)</f>
        <v>#N/A</v>
      </c>
      <c r="BL18" s="1445"/>
      <c r="BU18" s="1509"/>
      <c r="BV18" s="1509"/>
      <c r="BW18" s="1509"/>
      <c r="BX18" s="1509"/>
      <c r="BY18" s="1509"/>
      <c r="BZ18" s="1509"/>
      <c r="CA18" s="1509"/>
      <c r="CB18" s="1509"/>
    </row>
    <row r="19" spans="2:80" ht="18" customHeight="1">
      <c r="B19" s="444"/>
      <c r="C19" s="449">
        <v>46</v>
      </c>
      <c r="D19" s="450">
        <v>50</v>
      </c>
      <c r="F19" s="444"/>
      <c r="G19" s="463">
        <v>9</v>
      </c>
      <c r="R19" s="454" t="s">
        <v>529</v>
      </c>
      <c r="S19" s="454">
        <f t="shared" si="1"/>
        <v>2.8</v>
      </c>
      <c r="T19" s="454">
        <f t="shared" si="1"/>
        <v>2.8</v>
      </c>
      <c r="U19" s="454">
        <f t="shared" si="2"/>
        <v>0</v>
      </c>
      <c r="V19" s="454">
        <f t="shared" si="2"/>
        <v>0</v>
      </c>
      <c r="W19" s="454">
        <f t="shared" si="2"/>
        <v>0</v>
      </c>
      <c r="X19" s="454">
        <f t="shared" si="5"/>
        <v>6.7</v>
      </c>
      <c r="Y19" s="454">
        <f t="shared" si="8"/>
        <v>2.2999999999999998</v>
      </c>
      <c r="Z19" s="454">
        <f t="shared" si="8"/>
        <v>6.2</v>
      </c>
      <c r="AA19" s="454">
        <f t="shared" si="8"/>
        <v>5.7</v>
      </c>
      <c r="AB19" s="454">
        <f t="shared" si="8"/>
        <v>2.5</v>
      </c>
      <c r="AI19" s="899"/>
      <c r="AJ19" s="936" t="s">
        <v>47</v>
      </c>
      <c r="AK19" s="1446" t="s">
        <v>131</v>
      </c>
      <c r="AL19" s="1447"/>
      <c r="AM19" s="1447"/>
      <c r="AN19" s="1447"/>
      <c r="AO19" s="1447"/>
      <c r="AP19" s="1447"/>
      <c r="AQ19" s="1447"/>
      <c r="AR19" s="1447"/>
      <c r="AS19" s="1448">
        <f>IF('積算表（保育）'!$K46="○",'積算表（保育）'!M46*VLOOKUP('保育 設定値'!$N$15,保育加算率C,9,0),0)</f>
        <v>0</v>
      </c>
      <c r="AT19" s="1440"/>
      <c r="AU19" s="1440">
        <f>IF('積算表（保育）'!$K46="○",'積算表（保育）'!O46*VLOOKUP('保育 設定値'!$N$15,保育加算率C,9,0),0)</f>
        <v>0</v>
      </c>
      <c r="AV19" s="1441"/>
      <c r="AW19" s="1442">
        <f>IF('積算表（保育）'!$K46="○",'積算表（保育）'!Q46*VLOOKUP('保育 設定値'!$N$14,保育加算率C,9,0),0)</f>
        <v>0</v>
      </c>
      <c r="AX19" s="1440"/>
      <c r="AY19" s="1440">
        <f>IF('積算表（保育）'!$K46="○",'積算表（保育）'!S46*VLOOKUP('保育 設定値'!$N$14,保育加算率C,9,0),0)</f>
        <v>0</v>
      </c>
      <c r="AZ19" s="1441"/>
      <c r="BA19" s="1442">
        <f>IF('積算表（保育）'!$K46="○",'積算表（保育）'!U46*VLOOKUP('保育 設定値'!$N$13,保育加算率C,9,0),0)</f>
        <v>0</v>
      </c>
      <c r="BB19" s="1440"/>
      <c r="BC19" s="1440">
        <f>IF('積算表（保育）'!$K46="○",'積算表（保育）'!W46*VLOOKUP('保育 設定値'!$N$13,保育加算率C,9,0),0)</f>
        <v>0</v>
      </c>
      <c r="BD19" s="1441"/>
      <c r="BE19" s="1442">
        <f>IF('積算表（保育）'!$K46="○",'積算表（保育）'!Y46*VLOOKUP('保育 設定値'!$N$12,保育加算率C,9,0),0)</f>
        <v>0</v>
      </c>
      <c r="BF19" s="1440"/>
      <c r="BG19" s="1440">
        <f>IF('積算表（保育）'!$K46="○",'積算表（保育）'!AA46*VLOOKUP('保育 設定値'!$N$12,保育加算率C,9,0),0)</f>
        <v>0</v>
      </c>
      <c r="BH19" s="1441"/>
      <c r="BI19" s="1442">
        <f>IF('積算表（保育）'!$K46="○",'積算表（保育）'!AC46*VLOOKUP('保育 設定値'!$N$11,保育加算率C,9,0),0)</f>
        <v>0</v>
      </c>
      <c r="BJ19" s="1440"/>
      <c r="BK19" s="1440">
        <f>IF('積算表（保育）'!$K46="○",'積算表（保育）'!AE46*VLOOKUP('保育 設定値'!$N$11,保育加算率C,9,0),0)</f>
        <v>0</v>
      </c>
      <c r="BL19" s="1441"/>
      <c r="BU19" s="1509"/>
      <c r="BV19" s="1509"/>
      <c r="BW19" s="1509"/>
      <c r="BX19" s="1509"/>
      <c r="BY19" s="1509"/>
      <c r="BZ19" s="1509"/>
      <c r="CA19" s="1509"/>
      <c r="CB19" s="1509"/>
    </row>
    <row r="20" spans="2:80" ht="18" customHeight="1">
      <c r="B20" s="444"/>
      <c r="C20" s="449">
        <v>51</v>
      </c>
      <c r="D20" s="450">
        <v>55</v>
      </c>
      <c r="F20" s="444"/>
      <c r="G20" s="463">
        <v>10</v>
      </c>
      <c r="R20" s="441" t="s">
        <v>530</v>
      </c>
      <c r="S20" s="441">
        <f t="shared" si="1"/>
        <v>3</v>
      </c>
      <c r="T20" s="441">
        <f t="shared" si="1"/>
        <v>2.9</v>
      </c>
      <c r="U20" s="441">
        <v>0</v>
      </c>
      <c r="V20" s="441">
        <f t="shared" ref="V20:AB20" si="9">VLOOKUP($R20,保育単価表,V$7,FALSE)</f>
        <v>3.8</v>
      </c>
      <c r="W20" s="441">
        <f t="shared" si="9"/>
        <v>0</v>
      </c>
      <c r="X20" s="441">
        <f t="shared" si="9"/>
        <v>6.8</v>
      </c>
      <c r="Y20" s="441">
        <f t="shared" si="9"/>
        <v>2.2000000000000002</v>
      </c>
      <c r="Z20" s="441">
        <f t="shared" si="9"/>
        <v>6.8</v>
      </c>
      <c r="AA20" s="441">
        <f t="shared" si="9"/>
        <v>5.4</v>
      </c>
      <c r="AB20" s="441">
        <f t="shared" si="9"/>
        <v>2.5</v>
      </c>
      <c r="AI20" s="899"/>
      <c r="AJ20" s="936"/>
      <c r="AK20" s="1455" t="s">
        <v>133</v>
      </c>
      <c r="AL20" s="1456"/>
      <c r="AM20" s="1456"/>
      <c r="AN20" s="1456"/>
      <c r="AO20" s="1456"/>
      <c r="AP20" s="1456"/>
      <c r="AQ20" s="1456"/>
      <c r="AR20" s="1456"/>
      <c r="AS20" s="1453">
        <f>-(IF(AS42=0, 0, IF(AS42&lt;10, INT(AS42), ROUNDDOWN(AS42, -1))))</f>
        <v>0</v>
      </c>
      <c r="AT20" s="1454"/>
      <c r="AU20" s="1431">
        <f t="shared" ref="AU20" si="10">-(IF(AU42=0, 0, IF(AU42&lt;10, INT(AU42), ROUNDDOWN(AU42, -1))))</f>
        <v>0</v>
      </c>
      <c r="AV20" s="1432"/>
      <c r="AW20" s="1430">
        <f t="shared" ref="AW20" si="11">-(IF(AW42=0, 0, IF(AW42&lt;10, INT(AW42), ROUNDDOWN(AW42, -1))))</f>
        <v>0</v>
      </c>
      <c r="AX20" s="1431"/>
      <c r="AY20" s="1431">
        <f t="shared" ref="AY20" si="12">-(IF(AY42=0, 0, IF(AY42&lt;10, INT(AY42), ROUNDDOWN(AY42, -1))))</f>
        <v>0</v>
      </c>
      <c r="AZ20" s="1432"/>
      <c r="BA20" s="1430">
        <f t="shared" ref="BA20" si="13">-(IF(BA42=0, 0, IF(BA42&lt;10, INT(BA42), ROUNDDOWN(BA42, -1))))</f>
        <v>0</v>
      </c>
      <c r="BB20" s="1431"/>
      <c r="BC20" s="1431">
        <f t="shared" ref="BC20" si="14">-(IF(BC42=0, 0, IF(BC42&lt;10, INT(BC42), ROUNDDOWN(BC42, -1))))</f>
        <v>0</v>
      </c>
      <c r="BD20" s="1432"/>
      <c r="BE20" s="1430">
        <f t="shared" ref="BE20" si="15">-(IF(BE42=0, 0, IF(BE42&lt;10, INT(BE42), ROUNDDOWN(BE42, -1))))</f>
        <v>0</v>
      </c>
      <c r="BF20" s="1431"/>
      <c r="BG20" s="1431">
        <f t="shared" ref="BG20" si="16">-(IF(BG42=0, 0, IF(BG42&lt;10, INT(BG42), ROUNDDOWN(BG42, -1))))</f>
        <v>0</v>
      </c>
      <c r="BH20" s="1432"/>
      <c r="BI20" s="1430">
        <f t="shared" ref="BI20" si="17">-(IF(BI42=0, 0, IF(BI42&lt;10, INT(BI42), ROUNDDOWN(BI42, -1))))</f>
        <v>0</v>
      </c>
      <c r="BJ20" s="1431"/>
      <c r="BK20" s="1431">
        <f t="shared" ref="BK20" si="18">-(IF(BK42=0, 0, IF(BK42&lt;10, INT(BK42), ROUNDDOWN(BK42, -1))))</f>
        <v>0</v>
      </c>
      <c r="BL20" s="1432"/>
    </row>
    <row r="21" spans="2:80" ht="18" customHeight="1">
      <c r="B21" s="444"/>
      <c r="C21" s="449">
        <v>56</v>
      </c>
      <c r="D21" s="450">
        <v>60</v>
      </c>
      <c r="F21" s="444"/>
      <c r="G21" s="463">
        <v>11</v>
      </c>
      <c r="R21" s="442" t="s">
        <v>531</v>
      </c>
      <c r="S21" s="442">
        <f t="shared" si="1"/>
        <v>3</v>
      </c>
      <c r="T21" s="442">
        <f t="shared" si="1"/>
        <v>2.9</v>
      </c>
      <c r="U21" s="442">
        <f t="shared" si="2"/>
        <v>2.5</v>
      </c>
      <c r="V21" s="442">
        <f t="shared" si="2"/>
        <v>0</v>
      </c>
      <c r="W21" s="442">
        <f t="shared" si="2"/>
        <v>0</v>
      </c>
      <c r="X21" s="442">
        <f>X20</f>
        <v>6.8</v>
      </c>
      <c r="Y21" s="442">
        <f>Y20</f>
        <v>2.2000000000000002</v>
      </c>
      <c r="Z21" s="442">
        <f>Z20</f>
        <v>6.8</v>
      </c>
      <c r="AA21" s="442">
        <f>AA20</f>
        <v>5.4</v>
      </c>
      <c r="AB21" s="442">
        <f>AB20</f>
        <v>2.5</v>
      </c>
      <c r="AI21" s="899"/>
      <c r="AJ21" s="936"/>
      <c r="AK21" s="1451" t="s">
        <v>135</v>
      </c>
      <c r="AL21" s="1452"/>
      <c r="AM21" s="1452"/>
      <c r="AN21" s="1452"/>
      <c r="AO21" s="1452"/>
      <c r="AP21" s="1452"/>
      <c r="AQ21" s="1452"/>
      <c r="AR21" s="1452"/>
      <c r="AS21" s="1453">
        <f>IF('積算表（保育）'!$K47="○",'積算表（保育）'!M47*VLOOKUP('保育 設定値'!$N$15,保育加算率C,10,0),0)</f>
        <v>0</v>
      </c>
      <c r="AT21" s="1454"/>
      <c r="AU21" s="1431">
        <f>IF('積算表（保育）'!$K47="○",'積算表（保育）'!O47*VLOOKUP('保育 設定値'!$N$15,保育加算率C,10,0),0)</f>
        <v>0</v>
      </c>
      <c r="AV21" s="1432"/>
      <c r="AW21" s="1430">
        <f>IF('積算表（保育）'!$K47="○",'積算表（保育）'!Q47*VLOOKUP('保育 設定値'!$N$14,保育加算率C,10,0),0)</f>
        <v>0</v>
      </c>
      <c r="AX21" s="1431"/>
      <c r="AY21" s="1431">
        <f>IF('積算表（保育）'!$K47="○",'積算表（保育）'!S47*VLOOKUP('保育 設定値'!$N$14,保育加算率C,10,0),0)</f>
        <v>0</v>
      </c>
      <c r="AZ21" s="1432"/>
      <c r="BA21" s="1430">
        <f>IF('積算表（保育）'!$K47="○",'積算表（保育）'!U47*VLOOKUP('保育 設定値'!$N$13,保育加算率C,10,0),0)</f>
        <v>0</v>
      </c>
      <c r="BB21" s="1431"/>
      <c r="BC21" s="1431">
        <f>IF('積算表（保育）'!$K47="○",'積算表（保育）'!W47*VLOOKUP('保育 設定値'!$N$13,保育加算率C,10,0),0)</f>
        <v>0</v>
      </c>
      <c r="BD21" s="1432"/>
      <c r="BE21" s="1430">
        <f>IF('積算表（保育）'!$K47="○",'積算表（保育）'!Y47*VLOOKUP('保育 設定値'!$N$12,保育加算率C,10,0),0)</f>
        <v>0</v>
      </c>
      <c r="BF21" s="1431"/>
      <c r="BG21" s="1431">
        <f>IF('積算表（保育）'!$K47="○",'積算表（保育）'!AA47*VLOOKUP('保育 設定値'!$N$12,保育加算率C,10,0),0)</f>
        <v>0</v>
      </c>
      <c r="BH21" s="1432"/>
      <c r="BI21" s="1430">
        <f>IF('積算表（保育）'!$K47="○",'積算表（保育）'!AC47*VLOOKUP('保育 設定値'!$N$11,保育加算率C,10,0),0)</f>
        <v>0</v>
      </c>
      <c r="BJ21" s="1431"/>
      <c r="BK21" s="1431">
        <f>IF('積算表（保育）'!$K47="○",'積算表（保育）'!AE47*VLOOKUP('保育 設定値'!$N$11,保育加算率C,10,0),0)</f>
        <v>0</v>
      </c>
      <c r="BL21" s="1432"/>
    </row>
    <row r="22" spans="2:80" ht="18.600000000000001" customHeight="1">
      <c r="B22" s="444"/>
      <c r="C22" s="449">
        <v>61</v>
      </c>
      <c r="D22" s="450">
        <v>70</v>
      </c>
      <c r="F22" s="451"/>
      <c r="G22" s="476">
        <v>12</v>
      </c>
      <c r="R22" s="442" t="s">
        <v>630</v>
      </c>
      <c r="S22" s="442">
        <f t="shared" si="1"/>
        <v>2.9</v>
      </c>
      <c r="T22" s="442">
        <f t="shared" si="1"/>
        <v>2.8</v>
      </c>
      <c r="U22" s="442">
        <f t="shared" si="2"/>
        <v>0</v>
      </c>
      <c r="V22" s="442">
        <f t="shared" si="2"/>
        <v>0</v>
      </c>
      <c r="W22" s="442">
        <f t="shared" si="2"/>
        <v>2.5</v>
      </c>
      <c r="X22" s="442">
        <f t="shared" si="5"/>
        <v>6.8</v>
      </c>
      <c r="Y22" s="442">
        <f t="shared" ref="Y22:AB23" si="19">Y21</f>
        <v>2.2000000000000002</v>
      </c>
      <c r="Z22" s="442">
        <f t="shared" si="19"/>
        <v>6.8</v>
      </c>
      <c r="AA22" s="442">
        <f t="shared" si="19"/>
        <v>5.4</v>
      </c>
      <c r="AB22" s="442">
        <f t="shared" si="19"/>
        <v>2.5</v>
      </c>
      <c r="AI22" s="899"/>
      <c r="AJ22" s="936"/>
      <c r="AK22" s="1468" t="s">
        <v>49</v>
      </c>
      <c r="AL22" s="1468"/>
      <c r="AM22" s="1468"/>
      <c r="AN22" s="1468"/>
      <c r="AO22" s="1468"/>
      <c r="AP22" s="1468"/>
      <c r="AQ22" s="1468"/>
      <c r="AR22" s="1468"/>
      <c r="AS22" s="1461">
        <f>IF('積算表（保育）'!$K48&gt;0,'積算表（保育）'!M48*VLOOKUP($N$15,保育加算率C,11,0),0)</f>
        <v>0</v>
      </c>
      <c r="AT22" s="1458"/>
      <c r="AU22" s="1459">
        <f>IF('積算表（保育）'!$K48&gt;0,'積算表（保育）'!O48*VLOOKUP($N$15,保育加算率C,11,0),0)</f>
        <v>0</v>
      </c>
      <c r="AV22" s="1460"/>
      <c r="AW22" s="1457">
        <f>IF('積算表（保育）'!$K48&gt;0,'積算表（保育）'!Q48*VLOOKUP($N$14,保育加算率C,11,0),0)</f>
        <v>0</v>
      </c>
      <c r="AX22" s="1458"/>
      <c r="AY22" s="1459">
        <f>IF('積算表（保育）'!$K48&gt;0,'積算表（保育）'!S48*VLOOKUP($N$14,保育加算率C,11,0),0)</f>
        <v>0</v>
      </c>
      <c r="AZ22" s="1460"/>
      <c r="BA22" s="1457">
        <f>IF('積算表（保育）'!$K48&gt;0,'積算表（保育）'!U48*VLOOKUP($N$13,保育加算率C,11,0),0)</f>
        <v>0</v>
      </c>
      <c r="BB22" s="1458"/>
      <c r="BC22" s="1459">
        <f>IF('積算表（保育）'!$K48&gt;0,'積算表（保育）'!W48*VLOOKUP($N$13,保育加算率C,11,0),0)</f>
        <v>0</v>
      </c>
      <c r="BD22" s="1460"/>
      <c r="BE22" s="1457">
        <f>IF('積算表（保育）'!$K48&gt;0,'積算表（保育）'!Y48*VLOOKUP($N$12,保育加算率C,11,0),0)</f>
        <v>0</v>
      </c>
      <c r="BF22" s="1458"/>
      <c r="BG22" s="1459">
        <f>IF('積算表（保育）'!$K48&gt;0,'積算表（保育）'!AA48*VLOOKUP($N$12,保育加算率C,11,0),0)</f>
        <v>0</v>
      </c>
      <c r="BH22" s="1460"/>
      <c r="BI22" s="1457">
        <f>IF('積算表（保育）'!$K48&gt;0,'積算表（保育）'!AC48*VLOOKUP($N$11,保育加算率C,11,0),0)</f>
        <v>0</v>
      </c>
      <c r="BJ22" s="1458"/>
      <c r="BK22" s="1459">
        <f>IF('積算表（保育）'!$K48&gt;0,'積算表（保育）'!AE48*VLOOKUP($N$11,保育加算率C,11,0),0)</f>
        <v>0</v>
      </c>
      <c r="BL22" s="1460"/>
    </row>
    <row r="23" spans="2:80" ht="12.75" thickBot="1">
      <c r="B23" s="444"/>
      <c r="C23" s="449">
        <v>71</v>
      </c>
      <c r="D23" s="450">
        <v>80</v>
      </c>
      <c r="M23" s="437" t="s">
        <v>53</v>
      </c>
      <c r="N23" s="479" t="s">
        <v>54</v>
      </c>
      <c r="O23" s="499">
        <f>保育単価表②!K4</f>
        <v>260</v>
      </c>
      <c r="P23" s="446">
        <f>保育単価表②!Z4</f>
        <v>8.6999999999999993</v>
      </c>
      <c r="R23" s="454" t="s">
        <v>533</v>
      </c>
      <c r="S23" s="454">
        <f t="shared" si="1"/>
        <v>2.8</v>
      </c>
      <c r="T23" s="454">
        <f t="shared" si="1"/>
        <v>2.8</v>
      </c>
      <c r="U23" s="454">
        <f t="shared" si="2"/>
        <v>0</v>
      </c>
      <c r="V23" s="454">
        <f t="shared" si="2"/>
        <v>0</v>
      </c>
      <c r="W23" s="454">
        <f t="shared" si="2"/>
        <v>0</v>
      </c>
      <c r="X23" s="454">
        <f t="shared" si="5"/>
        <v>6.8</v>
      </c>
      <c r="Y23" s="454">
        <f t="shared" si="19"/>
        <v>2.2000000000000002</v>
      </c>
      <c r="Z23" s="454">
        <f t="shared" si="19"/>
        <v>6.8</v>
      </c>
      <c r="AA23" s="454">
        <f t="shared" si="19"/>
        <v>5.4</v>
      </c>
      <c r="AB23" s="454">
        <f t="shared" si="19"/>
        <v>2.5</v>
      </c>
      <c r="AI23" s="899"/>
      <c r="AJ23" s="936"/>
      <c r="AK23" s="1479" t="s">
        <v>50</v>
      </c>
      <c r="AL23" s="1480"/>
      <c r="AM23" s="1480"/>
      <c r="AN23" s="1480"/>
      <c r="AO23" s="1480"/>
      <c r="AP23" s="1480"/>
      <c r="AQ23" s="1480"/>
      <c r="AR23" s="1480"/>
      <c r="AS23" s="1436"/>
      <c r="AT23" s="1434"/>
      <c r="AU23" s="1434"/>
      <c r="AV23" s="1435"/>
      <c r="AW23" s="1433"/>
      <c r="AX23" s="1434"/>
      <c r="AY23" s="1434"/>
      <c r="AZ23" s="1435"/>
      <c r="BA23" s="1433"/>
      <c r="BB23" s="1434"/>
      <c r="BC23" s="1434"/>
      <c r="BD23" s="1435"/>
      <c r="BE23" s="1433"/>
      <c r="BF23" s="1434"/>
      <c r="BG23" s="1434"/>
      <c r="BH23" s="1435"/>
      <c r="BI23" s="1433"/>
      <c r="BJ23" s="1434"/>
      <c r="BK23" s="1434"/>
      <c r="BL23" s="1435"/>
    </row>
    <row r="24" spans="2:80" ht="18" customHeight="1" thickTop="1">
      <c r="B24" s="444"/>
      <c r="C24" s="449">
        <v>81</v>
      </c>
      <c r="D24" s="450">
        <v>90</v>
      </c>
      <c r="M24" s="451"/>
      <c r="N24" s="486" t="s">
        <v>56</v>
      </c>
      <c r="O24" s="500">
        <f>保育単価表②!K7</f>
        <v>170</v>
      </c>
      <c r="P24" s="453">
        <f>保育単価表②!Z7</f>
        <v>10</v>
      </c>
      <c r="R24" s="441" t="s">
        <v>452</v>
      </c>
      <c r="S24" s="441">
        <f t="shared" si="1"/>
        <v>3</v>
      </c>
      <c r="T24" s="441">
        <f t="shared" si="1"/>
        <v>2.9</v>
      </c>
      <c r="U24" s="441">
        <v>0</v>
      </c>
      <c r="V24" s="441">
        <f t="shared" ref="V24:AB24" si="20">VLOOKUP($R24,保育単価表,V$7,FALSE)</f>
        <v>3.8</v>
      </c>
      <c r="W24" s="441">
        <f t="shared" si="20"/>
        <v>0</v>
      </c>
      <c r="X24" s="441">
        <f t="shared" si="20"/>
        <v>6.8</v>
      </c>
      <c r="Y24" s="441">
        <f t="shared" si="20"/>
        <v>2.2000000000000002</v>
      </c>
      <c r="Z24" s="441">
        <f t="shared" si="20"/>
        <v>6.5</v>
      </c>
      <c r="AA24" s="441">
        <f t="shared" si="20"/>
        <v>5.7</v>
      </c>
      <c r="AB24" s="441">
        <f t="shared" si="20"/>
        <v>2.5</v>
      </c>
      <c r="AI24" s="899"/>
      <c r="AJ24" s="936"/>
      <c r="AK24" s="1477" t="s">
        <v>136</v>
      </c>
      <c r="AL24" s="1478"/>
      <c r="AM24" s="1478"/>
      <c r="AN24" s="1478"/>
      <c r="AO24" s="1478"/>
      <c r="AP24" s="1478"/>
      <c r="AQ24" s="1478"/>
      <c r="AR24" s="1478"/>
      <c r="AS24" s="1465">
        <f>SUM(AS19:AT23)</f>
        <v>0</v>
      </c>
      <c r="AT24" s="1454"/>
      <c r="AU24" s="1454">
        <f>SUM(AU19:AV23)</f>
        <v>0</v>
      </c>
      <c r="AV24" s="1466"/>
      <c r="AW24" s="1449">
        <f>SUM(AW19:AX23)</f>
        <v>0</v>
      </c>
      <c r="AX24" s="1444"/>
      <c r="AY24" s="1444">
        <f>SUM(AY19:AZ23)</f>
        <v>0</v>
      </c>
      <c r="AZ24" s="1445"/>
      <c r="BA24" s="1467">
        <f>SUM(BA19:BB23)</f>
        <v>0</v>
      </c>
      <c r="BB24" s="1454"/>
      <c r="BC24" s="1454">
        <f>SUM(BC19:BD23)</f>
        <v>0</v>
      </c>
      <c r="BD24" s="1466"/>
      <c r="BE24" s="1449">
        <f>SUM(BE19:BF23)</f>
        <v>0</v>
      </c>
      <c r="BF24" s="1444"/>
      <c r="BG24" s="1444">
        <f>SUM(BG19:BH23)</f>
        <v>0</v>
      </c>
      <c r="BH24" s="1445"/>
      <c r="BI24" s="1449">
        <f>SUM(BI19:BJ23)</f>
        <v>0</v>
      </c>
      <c r="BJ24" s="1444"/>
      <c r="BK24" s="1444">
        <f>SUM(BK19:BL23)</f>
        <v>0</v>
      </c>
      <c r="BL24" s="1445"/>
    </row>
    <row r="25" spans="2:80">
      <c r="B25" s="444"/>
      <c r="C25" s="449">
        <v>91</v>
      </c>
      <c r="D25" s="450">
        <v>100</v>
      </c>
      <c r="M25" s="437" t="s">
        <v>139</v>
      </c>
      <c r="N25" s="504" t="s">
        <v>140</v>
      </c>
      <c r="O25" s="509">
        <f>保育単価表②!K40</f>
        <v>790</v>
      </c>
      <c r="P25" s="505">
        <f>保育単価表②!Z40</f>
        <v>8.6</v>
      </c>
      <c r="R25" s="442" t="s">
        <v>453</v>
      </c>
      <c r="S25" s="442">
        <f t="shared" si="1"/>
        <v>2.9</v>
      </c>
      <c r="T25" s="442">
        <f t="shared" si="1"/>
        <v>2.9</v>
      </c>
      <c r="U25" s="442">
        <f t="shared" si="2"/>
        <v>2.5</v>
      </c>
      <c r="V25" s="442">
        <f t="shared" si="2"/>
        <v>0</v>
      </c>
      <c r="W25" s="442">
        <f t="shared" si="2"/>
        <v>0</v>
      </c>
      <c r="X25" s="442">
        <f>X24</f>
        <v>6.8</v>
      </c>
      <c r="Y25" s="442">
        <f>Y24</f>
        <v>2.2000000000000002</v>
      </c>
      <c r="Z25" s="442">
        <f>Z24</f>
        <v>6.5</v>
      </c>
      <c r="AA25" s="442">
        <f>AA24</f>
        <v>5.7</v>
      </c>
      <c r="AB25" s="442">
        <f>AB24</f>
        <v>2.5</v>
      </c>
      <c r="AI25" s="899"/>
      <c r="AJ25" s="961" t="s">
        <v>52</v>
      </c>
      <c r="AK25" s="501" t="s">
        <v>88</v>
      </c>
      <c r="AL25" s="502"/>
      <c r="AM25" s="502"/>
      <c r="AN25" s="502"/>
      <c r="AO25" s="503"/>
      <c r="AP25" s="502"/>
      <c r="AQ25" s="502"/>
      <c r="AR25" s="502"/>
      <c r="AS25" s="1474">
        <f>IF(OR('積算表（保育）'!$K53="A",'積算表（保育）'!$K53="B"),'積算表（保育）'!M53*VLOOKUP('積算表（保育）'!$K53,'保育 設定値'!$N$23:$P$24,3,0),0)</f>
        <v>0</v>
      </c>
      <c r="AT25" s="1475"/>
      <c r="AU25" s="1475"/>
      <c r="AV25" s="1475"/>
      <c r="AW25" s="1475"/>
      <c r="AX25" s="1475"/>
      <c r="AY25" s="1475"/>
      <c r="AZ25" s="1475"/>
      <c r="BA25" s="1475"/>
      <c r="BB25" s="1475"/>
      <c r="BC25" s="1475"/>
      <c r="BD25" s="1475"/>
      <c r="BE25" s="1475"/>
      <c r="BF25" s="1475"/>
      <c r="BG25" s="1475"/>
      <c r="BH25" s="1475"/>
      <c r="BI25" s="1475"/>
      <c r="BJ25" s="1475"/>
      <c r="BK25" s="1475"/>
      <c r="BL25" s="1476"/>
    </row>
    <row r="26" spans="2:80" ht="12.75" thickBot="1">
      <c r="B26" s="444"/>
      <c r="C26" s="449">
        <v>101</v>
      </c>
      <c r="D26" s="450">
        <v>110</v>
      </c>
      <c r="M26" s="451"/>
      <c r="N26" s="486" t="s">
        <v>141</v>
      </c>
      <c r="O26" s="486">
        <f>保育単価表②!K43</f>
        <v>500</v>
      </c>
      <c r="P26" s="453">
        <v>0</v>
      </c>
      <c r="R26" s="442" t="s">
        <v>631</v>
      </c>
      <c r="S26" s="442">
        <f t="shared" si="1"/>
        <v>2.8</v>
      </c>
      <c r="T26" s="442">
        <f t="shared" si="1"/>
        <v>2.8</v>
      </c>
      <c r="U26" s="442">
        <f t="shared" si="2"/>
        <v>0</v>
      </c>
      <c r="V26" s="442">
        <f t="shared" si="2"/>
        <v>0</v>
      </c>
      <c r="W26" s="442">
        <f t="shared" si="2"/>
        <v>2.5</v>
      </c>
      <c r="X26" s="442">
        <f t="shared" si="5"/>
        <v>6.8</v>
      </c>
      <c r="Y26" s="442">
        <f t="shared" ref="Y26:AB27" si="21">Y25</f>
        <v>2.2000000000000002</v>
      </c>
      <c r="Z26" s="442">
        <f t="shared" si="21"/>
        <v>6.5</v>
      </c>
      <c r="AA26" s="442">
        <f t="shared" si="21"/>
        <v>5.7</v>
      </c>
      <c r="AB26" s="442">
        <f t="shared" si="21"/>
        <v>2.5</v>
      </c>
      <c r="AI26" s="899"/>
      <c r="AJ26" s="961"/>
      <c r="AK26" s="1469" t="s">
        <v>137</v>
      </c>
      <c r="AL26" s="1470"/>
      <c r="AM26" s="1470"/>
      <c r="AN26" s="1470"/>
      <c r="AO26" s="1470"/>
      <c r="AP26" s="1470"/>
      <c r="AQ26" s="1470"/>
      <c r="AR26" s="1470"/>
      <c r="AS26" s="1462">
        <f>IF(OR('積算表（保育）'!$K$54="配置", '積算表（保育）'!$K$54="兼務"), CHOOSE(IF('積算表（保育）'!$K$54="配置", 1, 2), P25, P26)*'積算表（保育）'!M54, 0)</f>
        <v>0</v>
      </c>
      <c r="AT26" s="1463"/>
      <c r="AU26" s="1463"/>
      <c r="AV26" s="1463"/>
      <c r="AW26" s="1463"/>
      <c r="AX26" s="1463"/>
      <c r="AY26" s="1463"/>
      <c r="AZ26" s="1463"/>
      <c r="BA26" s="1463"/>
      <c r="BB26" s="1463"/>
      <c r="BC26" s="1463"/>
      <c r="BD26" s="1463"/>
      <c r="BE26" s="1463"/>
      <c r="BF26" s="1463"/>
      <c r="BG26" s="1463"/>
      <c r="BH26" s="1463"/>
      <c r="BI26" s="1463"/>
      <c r="BJ26" s="1463"/>
      <c r="BK26" s="1463"/>
      <c r="BL26" s="1464"/>
    </row>
    <row r="27" spans="2:80" ht="12.75" thickTop="1">
      <c r="B27" s="444"/>
      <c r="C27" s="449">
        <v>111</v>
      </c>
      <c r="D27" s="450">
        <v>120</v>
      </c>
      <c r="R27" s="454" t="s">
        <v>535</v>
      </c>
      <c r="S27" s="454">
        <f t="shared" si="1"/>
        <v>2.8</v>
      </c>
      <c r="T27" s="454">
        <f t="shared" si="1"/>
        <v>2.8</v>
      </c>
      <c r="U27" s="454">
        <f t="shared" si="2"/>
        <v>0</v>
      </c>
      <c r="V27" s="454">
        <f t="shared" si="2"/>
        <v>0</v>
      </c>
      <c r="W27" s="454">
        <f t="shared" si="2"/>
        <v>0</v>
      </c>
      <c r="X27" s="454">
        <f t="shared" si="5"/>
        <v>6.8</v>
      </c>
      <c r="Y27" s="454">
        <f t="shared" si="21"/>
        <v>2.2000000000000002</v>
      </c>
      <c r="Z27" s="454">
        <f t="shared" si="21"/>
        <v>6.5</v>
      </c>
      <c r="AA27" s="454">
        <f t="shared" si="21"/>
        <v>5.7</v>
      </c>
      <c r="AB27" s="454">
        <f t="shared" si="21"/>
        <v>2.5</v>
      </c>
      <c r="AI27" s="899"/>
      <c r="AJ27" s="961"/>
      <c r="AK27" s="1477" t="s">
        <v>650</v>
      </c>
      <c r="AL27" s="1478"/>
      <c r="AM27" s="1478"/>
      <c r="AN27" s="1478"/>
      <c r="AO27" s="1478"/>
      <c r="AP27" s="1478"/>
      <c r="AQ27" s="1478"/>
      <c r="AR27" s="1478"/>
      <c r="AS27" s="1471">
        <f>AS25+AS26</f>
        <v>0</v>
      </c>
      <c r="AT27" s="1472"/>
      <c r="AU27" s="1472"/>
      <c r="AV27" s="1472"/>
      <c r="AW27" s="1472"/>
      <c r="AX27" s="1472"/>
      <c r="AY27" s="1472"/>
      <c r="AZ27" s="1472"/>
      <c r="BA27" s="1472"/>
      <c r="BB27" s="1472"/>
      <c r="BC27" s="1472"/>
      <c r="BD27" s="1472"/>
      <c r="BE27" s="1472"/>
      <c r="BF27" s="1472"/>
      <c r="BG27" s="1472"/>
      <c r="BH27" s="1472"/>
      <c r="BI27" s="1472"/>
      <c r="BJ27" s="1472"/>
      <c r="BK27" s="1472"/>
      <c r="BL27" s="1473"/>
    </row>
    <row r="28" spans="2:80">
      <c r="B28" s="444"/>
      <c r="C28" s="449">
        <v>121</v>
      </c>
      <c r="D28" s="450">
        <v>130</v>
      </c>
      <c r="M28" s="437" t="s">
        <v>329</v>
      </c>
      <c r="N28" s="457"/>
      <c r="O28" s="457"/>
      <c r="P28" s="443" t="s">
        <v>603</v>
      </c>
      <c r="R28" s="441" t="s">
        <v>454</v>
      </c>
      <c r="S28" s="441">
        <f t="shared" si="1"/>
        <v>2.9</v>
      </c>
      <c r="T28" s="441">
        <f t="shared" si="1"/>
        <v>2.8</v>
      </c>
      <c r="U28" s="441">
        <v>0</v>
      </c>
      <c r="V28" s="441">
        <f t="shared" ref="V28:AB28" si="22">VLOOKUP($R28,保育単価表,V$7,FALSE)</f>
        <v>3.8</v>
      </c>
      <c r="W28" s="441">
        <f t="shared" si="22"/>
        <v>0</v>
      </c>
      <c r="X28" s="441">
        <f t="shared" si="22"/>
        <v>6.7</v>
      </c>
      <c r="Y28" s="441">
        <f t="shared" si="22"/>
        <v>2.2999999999999998</v>
      </c>
      <c r="Z28" s="441">
        <f t="shared" si="22"/>
        <v>6.5</v>
      </c>
      <c r="AA28" s="441">
        <f t="shared" si="22"/>
        <v>6.5</v>
      </c>
      <c r="AB28" s="441">
        <f t="shared" si="22"/>
        <v>2.6</v>
      </c>
      <c r="AI28" s="959" t="s">
        <v>138</v>
      </c>
      <c r="AJ28" s="960"/>
      <c r="AK28" s="960"/>
      <c r="AL28" s="960"/>
      <c r="AM28" s="960"/>
      <c r="AN28" s="960"/>
      <c r="AO28" s="960"/>
      <c r="AP28" s="960"/>
      <c r="AQ28" s="960"/>
      <c r="AR28" s="960"/>
      <c r="AS28" s="1392" t="e">
        <f>AS18+AS24+$AS$27</f>
        <v>#N/A</v>
      </c>
      <c r="AT28" s="1393"/>
      <c r="AU28" s="1392" t="e">
        <f t="shared" ref="AU28" si="23">AU18+AU24+$AS$27</f>
        <v>#N/A</v>
      </c>
      <c r="AV28" s="1393"/>
      <c r="AW28" s="1392" t="e">
        <f t="shared" ref="AW28" si="24">AW18+AW24+$AS$27</f>
        <v>#N/A</v>
      </c>
      <c r="AX28" s="1393"/>
      <c r="AY28" s="1392" t="e">
        <f t="shared" ref="AY28" si="25">AY18+AY24+$AS$27</f>
        <v>#N/A</v>
      </c>
      <c r="AZ28" s="1393"/>
      <c r="BA28" s="1392" t="e">
        <f t="shared" ref="BA28" si="26">BA18+BA24+$AS$27</f>
        <v>#N/A</v>
      </c>
      <c r="BB28" s="1393"/>
      <c r="BC28" s="1392" t="e">
        <f t="shared" ref="BC28" si="27">BC18+BC24+$AS$27</f>
        <v>#N/A</v>
      </c>
      <c r="BD28" s="1393"/>
      <c r="BE28" s="1392" t="e">
        <f t="shared" ref="BE28" si="28">BE18+BE24+$AS$27</f>
        <v>#N/A</v>
      </c>
      <c r="BF28" s="1393"/>
      <c r="BG28" s="1392" t="e">
        <f t="shared" ref="BG28" si="29">BG18+BG24+$AS$27</f>
        <v>#N/A</v>
      </c>
      <c r="BH28" s="1393"/>
      <c r="BI28" s="1392" t="e">
        <f t="shared" ref="BI28" si="30">BI18+BI24+$AS$27</f>
        <v>#N/A</v>
      </c>
      <c r="BJ28" s="1393"/>
      <c r="BK28" s="1392" t="e">
        <f t="shared" ref="BK28" si="31">BK18+BK24+$AS$27</f>
        <v>#N/A</v>
      </c>
      <c r="BL28" s="1393"/>
    </row>
    <row r="29" spans="2:80">
      <c r="B29" s="444"/>
      <c r="C29" s="449">
        <v>131</v>
      </c>
      <c r="D29" s="450">
        <v>140</v>
      </c>
      <c r="M29" s="444"/>
      <c r="N29" s="520" t="s">
        <v>611</v>
      </c>
      <c r="O29" s="520">
        <v>460</v>
      </c>
      <c r="P29" s="520" t="e">
        <f>VLOOKUP($N$14,保育加算率C,6,0)</f>
        <v>#N/A</v>
      </c>
      <c r="R29" s="442" t="s">
        <v>455</v>
      </c>
      <c r="S29" s="442">
        <f t="shared" si="1"/>
        <v>2.8</v>
      </c>
      <c r="T29" s="442">
        <f t="shared" si="1"/>
        <v>2.8</v>
      </c>
      <c r="U29" s="442">
        <f t="shared" ref="U29:W48" si="32">VLOOKUP($R29,保育単価表,U$7,FALSE)</f>
        <v>2.5</v>
      </c>
      <c r="V29" s="442">
        <f t="shared" si="32"/>
        <v>0</v>
      </c>
      <c r="W29" s="442">
        <f t="shared" si="32"/>
        <v>0</v>
      </c>
      <c r="X29" s="442">
        <f>X28</f>
        <v>6.7</v>
      </c>
      <c r="Y29" s="442">
        <f>Y28</f>
        <v>2.2999999999999998</v>
      </c>
      <c r="Z29" s="442">
        <f>Z28</f>
        <v>6.5</v>
      </c>
      <c r="AA29" s="442">
        <f>AA28</f>
        <v>6.5</v>
      </c>
      <c r="AB29" s="442">
        <f>AB28</f>
        <v>2.6</v>
      </c>
      <c r="AI29" s="884" t="s">
        <v>62</v>
      </c>
      <c r="AJ29" s="885"/>
      <c r="AK29" s="885"/>
      <c r="AL29" s="885"/>
      <c r="AM29" s="885"/>
      <c r="AN29" s="885"/>
      <c r="AO29" s="885"/>
      <c r="AP29" s="885"/>
      <c r="AQ29" s="885"/>
      <c r="AR29" s="885"/>
      <c r="AS29" s="1392" t="e">
        <f>AS28*'積算表（保育）'!M38</f>
        <v>#N/A</v>
      </c>
      <c r="AT29" s="1393"/>
      <c r="AU29" s="1392" t="e">
        <f>AU28*'積算表（保育）'!O38</f>
        <v>#N/A</v>
      </c>
      <c r="AV29" s="1393"/>
      <c r="AW29" s="1392" t="e">
        <f>AW28*'積算表（保育）'!Q38</f>
        <v>#N/A</v>
      </c>
      <c r="AX29" s="1393"/>
      <c r="AY29" s="1392" t="e">
        <f>AY28*'積算表（保育）'!S38</f>
        <v>#N/A</v>
      </c>
      <c r="AZ29" s="1393"/>
      <c r="BA29" s="1392" t="e">
        <f>BA28*'積算表（保育）'!U38</f>
        <v>#N/A</v>
      </c>
      <c r="BB29" s="1393"/>
      <c r="BC29" s="1392" t="e">
        <f>BC28*'積算表（保育）'!W38</f>
        <v>#N/A</v>
      </c>
      <c r="BD29" s="1393"/>
      <c r="BE29" s="1392" t="e">
        <f>BE28*'積算表（保育）'!Y38</f>
        <v>#N/A</v>
      </c>
      <c r="BF29" s="1393"/>
      <c r="BG29" s="1392" t="e">
        <f>BG28*'積算表（保育）'!AA38</f>
        <v>#N/A</v>
      </c>
      <c r="BH29" s="1393"/>
      <c r="BI29" s="1392" t="e">
        <f>BI28*'積算表（保育）'!AC38</f>
        <v>#N/A</v>
      </c>
      <c r="BJ29" s="1393"/>
      <c r="BK29" s="1392" t="e">
        <f>BK28*'積算表（保育）'!AE38</f>
        <v>#N/A</v>
      </c>
      <c r="BL29" s="1394"/>
    </row>
    <row r="30" spans="2:80">
      <c r="B30" s="444"/>
      <c r="C30" s="449">
        <v>141</v>
      </c>
      <c r="D30" s="450">
        <v>150</v>
      </c>
      <c r="M30" s="444"/>
      <c r="N30" s="521" t="s">
        <v>142</v>
      </c>
      <c r="O30" s="521">
        <v>280</v>
      </c>
      <c r="P30" s="521" t="e">
        <f>VLOOKUP($N$14,保育加算率C,6,0)</f>
        <v>#N/A</v>
      </c>
      <c r="R30" s="442" t="s">
        <v>632</v>
      </c>
      <c r="S30" s="442">
        <f t="shared" si="1"/>
        <v>2.8</v>
      </c>
      <c r="T30" s="442">
        <f t="shared" si="1"/>
        <v>2.7</v>
      </c>
      <c r="U30" s="442">
        <f t="shared" si="32"/>
        <v>0</v>
      </c>
      <c r="V30" s="442">
        <f t="shared" si="32"/>
        <v>0</v>
      </c>
      <c r="W30" s="442">
        <f t="shared" si="32"/>
        <v>2.5</v>
      </c>
      <c r="X30" s="442">
        <f t="shared" si="5"/>
        <v>6.7</v>
      </c>
      <c r="Y30" s="442">
        <f t="shared" ref="Y30:AB31" si="33">Y29</f>
        <v>2.2999999999999998</v>
      </c>
      <c r="Z30" s="442">
        <f t="shared" si="33"/>
        <v>6.5</v>
      </c>
      <c r="AA30" s="442">
        <f t="shared" si="33"/>
        <v>6.5</v>
      </c>
      <c r="AB30" s="442">
        <f t="shared" si="33"/>
        <v>2.6</v>
      </c>
      <c r="AI30" s="884" t="s">
        <v>597</v>
      </c>
      <c r="AJ30" s="885"/>
      <c r="AK30" s="885"/>
      <c r="AL30" s="885"/>
      <c r="AM30" s="885"/>
      <c r="AN30" s="885"/>
      <c r="AO30" s="885"/>
      <c r="AP30" s="885"/>
      <c r="AQ30" s="885"/>
      <c r="AR30" s="885"/>
      <c r="AS30" s="1392" t="e">
        <f>SUM(AS29:BL29)</f>
        <v>#N/A</v>
      </c>
      <c r="AT30" s="1393"/>
      <c r="AU30" s="1393"/>
      <c r="AV30" s="1393"/>
      <c r="AW30" s="1393"/>
      <c r="AX30" s="1393"/>
      <c r="AY30" s="1393"/>
      <c r="AZ30" s="1393"/>
      <c r="BA30" s="1393"/>
      <c r="BB30" s="1393"/>
      <c r="BC30" s="1393"/>
      <c r="BD30" s="1393"/>
      <c r="BE30" s="1393"/>
      <c r="BF30" s="1393"/>
      <c r="BG30" s="1393"/>
      <c r="BH30" s="1393"/>
      <c r="BI30" s="1393"/>
      <c r="BJ30" s="1393"/>
      <c r="BK30" s="1393"/>
      <c r="BL30" s="1394"/>
    </row>
    <row r="31" spans="2:80">
      <c r="B31" s="444"/>
      <c r="C31" s="449">
        <v>151</v>
      </c>
      <c r="D31" s="450">
        <v>160</v>
      </c>
      <c r="M31" s="444"/>
      <c r="N31" s="521" t="s">
        <v>143</v>
      </c>
      <c r="O31" s="521">
        <v>190</v>
      </c>
      <c r="P31" s="521" t="e">
        <f>VLOOKUP($N$14,保育加算率C,6,0)</f>
        <v>#N/A</v>
      </c>
      <c r="R31" s="454" t="s">
        <v>537</v>
      </c>
      <c r="S31" s="454">
        <f t="shared" si="1"/>
        <v>2.7</v>
      </c>
      <c r="T31" s="454">
        <f t="shared" si="1"/>
        <v>2.7</v>
      </c>
      <c r="U31" s="454">
        <f t="shared" si="32"/>
        <v>0</v>
      </c>
      <c r="V31" s="454">
        <f t="shared" si="32"/>
        <v>0</v>
      </c>
      <c r="W31" s="454">
        <f t="shared" si="32"/>
        <v>0</v>
      </c>
      <c r="X31" s="454">
        <f t="shared" si="5"/>
        <v>6.7</v>
      </c>
      <c r="Y31" s="454">
        <f t="shared" si="33"/>
        <v>2.2999999999999998</v>
      </c>
      <c r="Z31" s="454">
        <f t="shared" si="33"/>
        <v>6.5</v>
      </c>
      <c r="AA31" s="454">
        <f t="shared" si="33"/>
        <v>6.5</v>
      </c>
      <c r="AB31" s="454">
        <f t="shared" si="33"/>
        <v>2.6</v>
      </c>
    </row>
    <row r="32" spans="2:80" ht="14.25">
      <c r="B32" s="444"/>
      <c r="C32" s="449">
        <v>161</v>
      </c>
      <c r="D32" s="450">
        <v>170</v>
      </c>
      <c r="M32" s="444"/>
      <c r="N32" s="521" t="s">
        <v>612</v>
      </c>
      <c r="O32" s="521">
        <v>50</v>
      </c>
      <c r="P32" s="521" t="e">
        <f>VLOOKUP($N$11,保育加算率C,5,0)</f>
        <v>#N/A</v>
      </c>
      <c r="R32" s="441" t="s">
        <v>456</v>
      </c>
      <c r="S32" s="441">
        <f t="shared" si="1"/>
        <v>2.9</v>
      </c>
      <c r="T32" s="441">
        <f t="shared" si="1"/>
        <v>2.8</v>
      </c>
      <c r="U32" s="441">
        <v>0</v>
      </c>
      <c r="V32" s="441">
        <f t="shared" si="32"/>
        <v>3.8</v>
      </c>
      <c r="W32" s="441">
        <f t="shared" si="32"/>
        <v>0</v>
      </c>
      <c r="X32" s="441">
        <f>VLOOKUP($R32,保育単価表,X$7,FALSE)</f>
        <v>7</v>
      </c>
      <c r="Y32" s="441">
        <f>VLOOKUP($R32,保育単価表,Y$7,FALSE)</f>
        <v>2.2999999999999998</v>
      </c>
      <c r="Z32" s="441">
        <f>VLOOKUP($R32,保育単価表,Z$7,FALSE)</f>
        <v>6.8</v>
      </c>
      <c r="AA32" s="441">
        <f>VLOOKUP($R32,保育単価表,AA$7,FALSE)</f>
        <v>5.7</v>
      </c>
      <c r="AB32" s="441">
        <f>VLOOKUP($R32,保育単価表,AB$7,FALSE)</f>
        <v>2.6</v>
      </c>
      <c r="AI32" s="13" t="s">
        <v>333</v>
      </c>
      <c r="AJ32" s="13"/>
      <c r="AK32" s="13"/>
      <c r="AL32" s="13"/>
      <c r="AM32" s="13"/>
      <c r="AN32" s="13"/>
      <c r="AO32" s="13"/>
      <c r="AP32" s="13"/>
      <c r="AQ32" s="13"/>
      <c r="AR32" s="13"/>
      <c r="AS32" s="44"/>
      <c r="AT32" s="44"/>
      <c r="AU32" s="44"/>
      <c r="AV32" s="44"/>
      <c r="AW32" s="44"/>
      <c r="AX32" s="1176"/>
      <c r="AY32" s="1177"/>
      <c r="AZ32" s="1177"/>
      <c r="BA32" s="45"/>
      <c r="BB32" s="506"/>
      <c r="BC32" s="507"/>
      <c r="BD32" s="507"/>
      <c r="BE32" s="507"/>
      <c r="BF32" s="507"/>
      <c r="BG32" s="507"/>
      <c r="BH32" s="507"/>
      <c r="BI32" s="169" t="s">
        <v>330</v>
      </c>
      <c r="BJ32" s="13"/>
      <c r="BK32" s="170" t="s">
        <v>331</v>
      </c>
      <c r="BL32" s="13"/>
    </row>
    <row r="33" spans="2:84" ht="19.5" thickBot="1">
      <c r="B33" s="451"/>
      <c r="C33" s="452">
        <v>171</v>
      </c>
      <c r="D33" s="453">
        <v>180</v>
      </c>
      <c r="M33" s="451"/>
      <c r="N33" s="522" t="s">
        <v>613</v>
      </c>
      <c r="O33" s="522">
        <v>20</v>
      </c>
      <c r="P33" s="522" t="e">
        <f>VLOOKUP($N$11,保育加算率C,5,0)</f>
        <v>#N/A</v>
      </c>
      <c r="R33" s="442" t="s">
        <v>457</v>
      </c>
      <c r="S33" s="442">
        <f t="shared" si="1"/>
        <v>2.8</v>
      </c>
      <c r="T33" s="442">
        <f t="shared" si="1"/>
        <v>2.7</v>
      </c>
      <c r="U33" s="442">
        <f t="shared" si="32"/>
        <v>2.5</v>
      </c>
      <c r="V33" s="442">
        <f t="shared" si="32"/>
        <v>0</v>
      </c>
      <c r="W33" s="442">
        <f t="shared" si="32"/>
        <v>0</v>
      </c>
      <c r="X33" s="442">
        <f>X32</f>
        <v>7</v>
      </c>
      <c r="Y33" s="442">
        <f>Y32</f>
        <v>2.2999999999999998</v>
      </c>
      <c r="Z33" s="442">
        <f>Z32</f>
        <v>6.8</v>
      </c>
      <c r="AA33" s="442">
        <f>AA32</f>
        <v>5.7</v>
      </c>
      <c r="AB33" s="442">
        <f>AB32</f>
        <v>2.6</v>
      </c>
      <c r="AI33" s="1178" t="s">
        <v>334</v>
      </c>
      <c r="AJ33" s="1179"/>
      <c r="AK33" s="1179"/>
      <c r="AL33" s="1179"/>
      <c r="AM33" s="1179"/>
      <c r="AN33" s="1179"/>
      <c r="AO33" s="1179"/>
      <c r="AP33" s="1179"/>
      <c r="AQ33" s="1179"/>
      <c r="AR33" s="1180"/>
      <c r="AS33" s="1183"/>
      <c r="AT33" s="1184"/>
      <c r="AU33" s="1184"/>
      <c r="AV33" s="1185"/>
      <c r="AW33" s="1186">
        <f>IFERROR('積算表（保育）'!Q65*'保育 設定値'!P29,0)</f>
        <v>0</v>
      </c>
      <c r="AX33" s="1187"/>
      <c r="AY33" s="1187"/>
      <c r="AZ33" s="1188"/>
      <c r="BA33" s="1186">
        <f>IFERROR('積算表（保育）'!U65*'保育 設定値'!P31,0)</f>
        <v>0</v>
      </c>
      <c r="BB33" s="1187"/>
      <c r="BC33" s="1187"/>
      <c r="BD33" s="1188"/>
      <c r="BE33" s="1183"/>
      <c r="BF33" s="1184"/>
      <c r="BG33" s="1184"/>
      <c r="BH33" s="1185"/>
      <c r="BI33" s="1172">
        <f>IFERROR('積算表（保育）'!AC65*'保育 設定値'!P33,0)</f>
        <v>0</v>
      </c>
      <c r="BJ33" s="1409"/>
      <c r="BK33" s="1172">
        <f>IFERROR('積算表（保育）'!AE65*'保育 設定値'!P32,0)</f>
        <v>0</v>
      </c>
      <c r="BL33" s="1410"/>
    </row>
    <row r="34" spans="2:84" ht="14.25" thickTop="1">
      <c r="R34" s="442" t="s">
        <v>633</v>
      </c>
      <c r="S34" s="442">
        <f t="shared" si="1"/>
        <v>2.8</v>
      </c>
      <c r="T34" s="442">
        <f t="shared" si="1"/>
        <v>2.7</v>
      </c>
      <c r="U34" s="442">
        <f t="shared" si="32"/>
        <v>0</v>
      </c>
      <c r="V34" s="442">
        <f t="shared" si="32"/>
        <v>0</v>
      </c>
      <c r="W34" s="442">
        <f t="shared" si="32"/>
        <v>2.5</v>
      </c>
      <c r="X34" s="442">
        <f t="shared" si="5"/>
        <v>7</v>
      </c>
      <c r="Y34" s="442">
        <f t="shared" ref="Y34:AB35" si="34">Y33</f>
        <v>2.2999999999999998</v>
      </c>
      <c r="Z34" s="442">
        <f t="shared" si="34"/>
        <v>6.8</v>
      </c>
      <c r="AA34" s="442">
        <f t="shared" si="34"/>
        <v>5.7</v>
      </c>
      <c r="AB34" s="442">
        <f t="shared" si="34"/>
        <v>2.6</v>
      </c>
      <c r="AI34" s="1162" t="s">
        <v>604</v>
      </c>
      <c r="AJ34" s="1163"/>
      <c r="AK34" s="1163"/>
      <c r="AL34" s="1163"/>
      <c r="AM34" s="1163"/>
      <c r="AN34" s="1163"/>
      <c r="AO34" s="1163"/>
      <c r="AP34" s="1163"/>
      <c r="AQ34" s="1163"/>
      <c r="AR34" s="1163"/>
      <c r="AS34" s="1166"/>
      <c r="AT34" s="1167"/>
      <c r="AU34" s="1167"/>
      <c r="AV34" s="1168"/>
      <c r="AW34" s="1169">
        <f>SUM('積算表（保育）'!Q38:T38)*SUM(AW33:AZ33)</f>
        <v>0</v>
      </c>
      <c r="AX34" s="1170"/>
      <c r="AY34" s="1170"/>
      <c r="AZ34" s="1171"/>
      <c r="BA34" s="1169">
        <f>SUM('積算表（保育）'!U38:X38)*SUM(BA33:BD33)</f>
        <v>0</v>
      </c>
      <c r="BB34" s="1170"/>
      <c r="BC34" s="1170"/>
      <c r="BD34" s="1171"/>
      <c r="BE34" s="1166"/>
      <c r="BF34" s="1167"/>
      <c r="BG34" s="1167"/>
      <c r="BH34" s="1168"/>
      <c r="BI34" s="1169">
        <f>SUM('積算表（保育）'!AC38:AF38)*SUM(BI33:BL33)</f>
        <v>0</v>
      </c>
      <c r="BJ34" s="1170"/>
      <c r="BK34" s="1170"/>
      <c r="BL34" s="1171"/>
    </row>
    <row r="35" spans="2:84">
      <c r="R35" s="454" t="s">
        <v>539</v>
      </c>
      <c r="S35" s="454">
        <f t="shared" si="1"/>
        <v>2.7</v>
      </c>
      <c r="T35" s="454">
        <f t="shared" si="1"/>
        <v>2.7</v>
      </c>
      <c r="U35" s="454">
        <f t="shared" si="32"/>
        <v>0</v>
      </c>
      <c r="V35" s="454">
        <f t="shared" si="32"/>
        <v>0</v>
      </c>
      <c r="W35" s="454">
        <f t="shared" si="32"/>
        <v>0</v>
      </c>
      <c r="X35" s="454">
        <f t="shared" si="5"/>
        <v>7</v>
      </c>
      <c r="Y35" s="454">
        <f t="shared" si="34"/>
        <v>2.2999999999999998</v>
      </c>
      <c r="Z35" s="454">
        <f t="shared" si="34"/>
        <v>6.8</v>
      </c>
      <c r="AA35" s="454">
        <f t="shared" si="34"/>
        <v>5.7</v>
      </c>
      <c r="AB35" s="454">
        <f t="shared" si="34"/>
        <v>2.6</v>
      </c>
      <c r="AI35" s="884" t="s">
        <v>597</v>
      </c>
      <c r="AJ35" s="885"/>
      <c r="AK35" s="885"/>
      <c r="AL35" s="885"/>
      <c r="AM35" s="885"/>
      <c r="AN35" s="885"/>
      <c r="AO35" s="885"/>
      <c r="AP35" s="885"/>
      <c r="AQ35" s="885"/>
      <c r="AR35" s="885"/>
      <c r="AS35" s="1392">
        <f>SUM(AS34:BL34)</f>
        <v>0</v>
      </c>
      <c r="AT35" s="1393"/>
      <c r="AU35" s="1393"/>
      <c r="AV35" s="1393"/>
      <c r="AW35" s="1393"/>
      <c r="AX35" s="1393"/>
      <c r="AY35" s="1393"/>
      <c r="AZ35" s="1393"/>
      <c r="BA35" s="1393"/>
      <c r="BB35" s="1393"/>
      <c r="BC35" s="1393"/>
      <c r="BD35" s="1393"/>
      <c r="BE35" s="1393"/>
      <c r="BF35" s="1393"/>
      <c r="BG35" s="1393"/>
      <c r="BH35" s="1393"/>
      <c r="BI35" s="1393"/>
      <c r="BJ35" s="1393"/>
      <c r="BK35" s="1393"/>
      <c r="BL35" s="1394"/>
    </row>
    <row r="36" spans="2:84">
      <c r="R36" s="441" t="s">
        <v>458</v>
      </c>
      <c r="S36" s="441">
        <f t="shared" si="1"/>
        <v>2.9</v>
      </c>
      <c r="T36" s="441">
        <f t="shared" si="1"/>
        <v>2.8</v>
      </c>
      <c r="U36" s="441">
        <v>0</v>
      </c>
      <c r="V36" s="441">
        <f t="shared" si="32"/>
        <v>3.8</v>
      </c>
      <c r="W36" s="441">
        <f t="shared" si="32"/>
        <v>0</v>
      </c>
      <c r="X36" s="441">
        <f>VLOOKUP($R36,保育単価表,X$7,FALSE)</f>
        <v>6.8</v>
      </c>
      <c r="Y36" s="441">
        <f>VLOOKUP($R36,保育単価表,Y$7,FALSE)</f>
        <v>2.4</v>
      </c>
      <c r="Z36" s="441">
        <f>VLOOKUP($R36,保育単価表,Z$7,FALSE)</f>
        <v>7.6</v>
      </c>
      <c r="AA36" s="441">
        <f>VLOOKUP($R36,保育単価表,AA$7,FALSE)</f>
        <v>5</v>
      </c>
      <c r="AB36" s="441">
        <f>VLOOKUP($R36,保育単価表,AB$7,FALSE)</f>
        <v>2.5</v>
      </c>
    </row>
    <row r="37" spans="2:84" ht="18" customHeight="1" thickBot="1">
      <c r="R37" s="442" t="s">
        <v>459</v>
      </c>
      <c r="S37" s="442">
        <f t="shared" si="1"/>
        <v>2.8</v>
      </c>
      <c r="T37" s="442">
        <f t="shared" si="1"/>
        <v>2.8</v>
      </c>
      <c r="U37" s="442">
        <f t="shared" si="32"/>
        <v>2.5</v>
      </c>
      <c r="V37" s="442">
        <f t="shared" si="32"/>
        <v>0</v>
      </c>
      <c r="W37" s="442">
        <f t="shared" si="32"/>
        <v>0</v>
      </c>
      <c r="X37" s="442">
        <f>X36</f>
        <v>6.8</v>
      </c>
      <c r="Y37" s="442">
        <f>Y36</f>
        <v>2.4</v>
      </c>
      <c r="Z37" s="442">
        <f>Z36</f>
        <v>7.6</v>
      </c>
      <c r="AA37" s="442">
        <f>AA36</f>
        <v>5</v>
      </c>
      <c r="AB37" s="442">
        <f>AB36</f>
        <v>2.5</v>
      </c>
      <c r="AI37" s="436" t="s">
        <v>593</v>
      </c>
    </row>
    <row r="38" spans="2:84">
      <c r="R38" s="442" t="s">
        <v>634</v>
      </c>
      <c r="S38" s="442">
        <f t="shared" si="1"/>
        <v>2.8</v>
      </c>
      <c r="T38" s="442">
        <f t="shared" si="1"/>
        <v>2.7</v>
      </c>
      <c r="U38" s="442">
        <f t="shared" si="32"/>
        <v>0</v>
      </c>
      <c r="V38" s="442">
        <f t="shared" si="32"/>
        <v>0</v>
      </c>
      <c r="W38" s="442">
        <f t="shared" si="32"/>
        <v>2.5</v>
      </c>
      <c r="X38" s="442">
        <f t="shared" si="5"/>
        <v>6.8</v>
      </c>
      <c r="Y38" s="442">
        <f t="shared" ref="Y38:AB39" si="35">Y37</f>
        <v>2.4</v>
      </c>
      <c r="Z38" s="442">
        <f t="shared" si="35"/>
        <v>7.6</v>
      </c>
      <c r="AA38" s="442">
        <f t="shared" si="35"/>
        <v>5</v>
      </c>
      <c r="AB38" s="442">
        <f t="shared" si="35"/>
        <v>2.5</v>
      </c>
      <c r="AI38" s="1395" t="s">
        <v>594</v>
      </c>
      <c r="AJ38" s="1396"/>
      <c r="AK38" s="1396"/>
      <c r="AL38" s="1396"/>
      <c r="AM38" s="1397" t="s">
        <v>595</v>
      </c>
      <c r="AN38" s="1398"/>
      <c r="AO38" s="1398"/>
      <c r="AP38" s="1398"/>
      <c r="AQ38" s="1398"/>
      <c r="AR38" s="1399"/>
      <c r="AS38" s="1407" t="e">
        <f>CHOOSE(MATCH('積算表（保育）'!$K$51,{"1日","2日","3日以上","全て"},0),125,126,127,128)</f>
        <v>#N/A</v>
      </c>
      <c r="AT38" s="1407"/>
      <c r="AU38" s="1407"/>
      <c r="AV38" s="1407"/>
      <c r="AW38" s="1408"/>
      <c r="AX38" s="1407"/>
      <c r="AY38" s="1407"/>
      <c r="AZ38" s="1487"/>
      <c r="BA38" s="1407"/>
      <c r="BB38" s="1407"/>
      <c r="BC38" s="1407"/>
      <c r="BD38" s="1407"/>
      <c r="BE38" s="1408"/>
      <c r="BF38" s="1407"/>
      <c r="BG38" s="1407"/>
      <c r="BH38" s="1487"/>
      <c r="BI38" s="1407"/>
      <c r="BJ38" s="1407"/>
      <c r="BK38" s="1407"/>
      <c r="BL38" s="1407"/>
      <c r="BM38" s="523"/>
      <c r="BN38" s="524"/>
      <c r="BO38" s="524"/>
      <c r="BP38" s="524"/>
      <c r="BQ38" s="524"/>
      <c r="BR38" s="524"/>
      <c r="BS38" s="524"/>
      <c r="BT38" s="524"/>
      <c r="BU38" s="524"/>
      <c r="BV38" s="524"/>
      <c r="BW38" s="524"/>
      <c r="BX38" s="524"/>
      <c r="BY38" s="524"/>
      <c r="BZ38" s="524"/>
      <c r="CA38" s="524"/>
      <c r="CB38" s="524"/>
      <c r="CC38" s="524"/>
      <c r="CD38" s="524"/>
      <c r="CE38" s="524"/>
      <c r="CF38" s="525"/>
    </row>
    <row r="39" spans="2:84">
      <c r="R39" s="454" t="s">
        <v>541</v>
      </c>
      <c r="S39" s="454">
        <f t="shared" si="1"/>
        <v>2.7</v>
      </c>
      <c r="T39" s="454">
        <f t="shared" si="1"/>
        <v>2.7</v>
      </c>
      <c r="U39" s="454">
        <f t="shared" si="32"/>
        <v>0</v>
      </c>
      <c r="V39" s="454">
        <f t="shared" si="32"/>
        <v>0</v>
      </c>
      <c r="W39" s="454">
        <f t="shared" si="32"/>
        <v>0</v>
      </c>
      <c r="X39" s="454">
        <f t="shared" si="5"/>
        <v>6.8</v>
      </c>
      <c r="Y39" s="454">
        <f t="shared" si="35"/>
        <v>2.4</v>
      </c>
      <c r="Z39" s="454">
        <f t="shared" si="35"/>
        <v>7.6</v>
      </c>
      <c r="AA39" s="454">
        <f t="shared" si="35"/>
        <v>5</v>
      </c>
      <c r="AB39" s="454">
        <f t="shared" si="35"/>
        <v>2.5</v>
      </c>
      <c r="AI39" s="1496"/>
      <c r="AJ39" s="1497"/>
      <c r="AK39" s="1497"/>
      <c r="AL39" s="1497"/>
      <c r="AM39" s="1385"/>
      <c r="AN39" s="1385"/>
      <c r="AO39" s="1385"/>
      <c r="AP39" s="1385"/>
      <c r="AQ39" s="1385"/>
      <c r="AR39" s="1386"/>
      <c r="AS39" s="1488" t="s">
        <v>614</v>
      </c>
      <c r="AT39" s="1489"/>
      <c r="AU39" s="1489"/>
      <c r="AV39" s="1489"/>
      <c r="AW39" s="1489"/>
      <c r="AX39" s="1489"/>
      <c r="AY39" s="1489"/>
      <c r="AZ39" s="1489"/>
      <c r="BA39" s="1489"/>
      <c r="BB39" s="1489"/>
      <c r="BC39" s="1489"/>
      <c r="BD39" s="1489"/>
      <c r="BE39" s="1489"/>
      <c r="BF39" s="1489"/>
      <c r="BG39" s="1489"/>
      <c r="BH39" s="1489"/>
      <c r="BI39" s="1489"/>
      <c r="BJ39" s="1489"/>
      <c r="BK39" s="1489"/>
      <c r="BL39" s="1489"/>
      <c r="BM39" s="1510" t="s">
        <v>615</v>
      </c>
      <c r="BN39" s="1511"/>
      <c r="BO39" s="1511"/>
      <c r="BP39" s="1511"/>
      <c r="BQ39" s="1511"/>
      <c r="BR39" s="1511"/>
      <c r="BS39" s="1511"/>
      <c r="BT39" s="1511"/>
      <c r="BU39" s="1511"/>
      <c r="BV39" s="1511"/>
      <c r="BW39" s="1511"/>
      <c r="BX39" s="1511"/>
      <c r="BY39" s="1511"/>
      <c r="BZ39" s="1511"/>
      <c r="CA39" s="1511"/>
      <c r="CB39" s="1511"/>
      <c r="CC39" s="1511"/>
      <c r="CD39" s="1511"/>
      <c r="CE39" s="1511"/>
      <c r="CF39" s="1512"/>
    </row>
    <row r="40" spans="2:84">
      <c r="R40" s="441" t="s">
        <v>460</v>
      </c>
      <c r="S40" s="441">
        <f t="shared" si="1"/>
        <v>2.8</v>
      </c>
      <c r="T40" s="441">
        <f t="shared" si="1"/>
        <v>2.8</v>
      </c>
      <c r="U40" s="441">
        <v>0</v>
      </c>
      <c r="V40" s="441">
        <f t="shared" si="32"/>
        <v>3.8</v>
      </c>
      <c r="W40" s="441">
        <f t="shared" si="32"/>
        <v>0</v>
      </c>
      <c r="X40" s="441">
        <f>VLOOKUP($R40,保育単価表,X$7,FALSE)</f>
        <v>6.8</v>
      </c>
      <c r="Y40" s="441">
        <f>VLOOKUP($R40,保育単価表,Y$7,FALSE)</f>
        <v>2.2999999999999998</v>
      </c>
      <c r="Z40" s="441">
        <f>VLOOKUP($R40,保育単価表,Z$7,FALSE)</f>
        <v>6.8</v>
      </c>
      <c r="AA40" s="441">
        <f>VLOOKUP($R40,保育単価表,AA$7,FALSE)</f>
        <v>6.8</v>
      </c>
      <c r="AB40" s="441">
        <f>VLOOKUP($R40,保育単価表,AB$7,FALSE)</f>
        <v>2.5</v>
      </c>
      <c r="AI40" s="1496"/>
      <c r="AJ40" s="1497"/>
      <c r="AK40" s="1497"/>
      <c r="AL40" s="1497"/>
      <c r="AM40" s="1503" t="s">
        <v>625</v>
      </c>
      <c r="AN40" s="1504"/>
      <c r="AO40" s="1504"/>
      <c r="AP40" s="1504"/>
      <c r="AQ40" s="1504"/>
      <c r="AR40" s="1505"/>
      <c r="AS40" s="1484">
        <f>IFERROR(SUM('積算表（保育）'!M$39:M$43) * VLOOKUP($N$13, 保育単価表, $AS$38, 0), 0)*'積算表（保育）'!$L$22*'積算表（保育）'!M$38</f>
        <v>0</v>
      </c>
      <c r="AT40" s="1485"/>
      <c r="AU40" s="1482">
        <f>IFERROR(SUM('積算表（保育）'!O$39:O$43) * VLOOKUP($N$13, 保育単価表, $AS$38, 0), 0)*'積算表（保育）'!$L$22*'積算表（保育）'!O$38</f>
        <v>0</v>
      </c>
      <c r="AV40" s="1483"/>
      <c r="AW40" s="1484">
        <f>IFERROR(SUM('積算表（保育）'!Q$39:Q$43) * VLOOKUP($N$13, 保育単価表, $AS$38, 0), 0)*'積算表（保育）'!$L$22*'積算表（保育）'!Q$38</f>
        <v>0</v>
      </c>
      <c r="AX40" s="1485"/>
      <c r="AY40" s="1482">
        <f>IFERROR(SUM('積算表（保育）'!S$39:S$43) * VLOOKUP($N$13, 保育単価表, $AS$38, 0), 0)*'積算表（保育）'!$L$22*'積算表（保育）'!S$38</f>
        <v>0</v>
      </c>
      <c r="AZ40" s="1483"/>
      <c r="BA40" s="1484">
        <f>IFERROR(SUM('積算表（保育）'!U$39:U$43) * VLOOKUP($N$13, 保育単価表, $AS$38, 0), 0)*'積算表（保育）'!$L$22*'積算表（保育）'!U$38</f>
        <v>0</v>
      </c>
      <c r="BB40" s="1485"/>
      <c r="BC40" s="1482">
        <f>IFERROR(SUM('積算表（保育）'!W$39:W$43) * VLOOKUP($N$13, 保育単価表, $AS$38, 0), 0)*'積算表（保育）'!$L$22*'積算表（保育）'!W$38</f>
        <v>0</v>
      </c>
      <c r="BD40" s="1483"/>
      <c r="BE40" s="1484">
        <f>IFERROR(SUM('積算表（保育）'!Y$39:Y$43) * VLOOKUP($N$13, 保育単価表, $AS$38, 0), 0)*'積算表（保育）'!$L$22*'積算表（保育）'!Y$38</f>
        <v>0</v>
      </c>
      <c r="BF40" s="1485"/>
      <c r="BG40" s="1482">
        <f>IFERROR(SUM('積算表（保育）'!AA$39:AA$43) * VLOOKUP($N$13, 保育単価表, $AS$38, 0), 0)*'積算表（保育）'!$L$22*'積算表（保育）'!AA$38</f>
        <v>0</v>
      </c>
      <c r="BH40" s="1483"/>
      <c r="BI40" s="1484">
        <f>IFERROR(SUM('積算表（保育）'!AC$39:AC$43) * VLOOKUP($N$13, 保育単価表, $AS$38, 0), 0)*'積算表（保育）'!$L$22*'積算表（保育）'!AC$38</f>
        <v>0</v>
      </c>
      <c r="BJ40" s="1485"/>
      <c r="BK40" s="1482">
        <f>IFERROR(SUM('積算表（保育）'!AE$39:AE$43) * VLOOKUP($N$13, 保育単価表, $AS$38, 0), 0)*'積算表（保育）'!$L$22*'積算表（保育）'!AE$38</f>
        <v>0</v>
      </c>
      <c r="BL40" s="1486"/>
      <c r="BM40" s="1513">
        <f>-IF(AS$40=0,0,IF(AS$40&lt;10,INT(AS$40),ROUNDDOWN(AS$40,-1)))</f>
        <v>0</v>
      </c>
      <c r="BN40" s="1514"/>
      <c r="BO40" s="1482">
        <f t="shared" ref="BO40" si="36">-IF(AU$40=0,0,IF(AU$40&lt;10,INT(AU$40),ROUNDDOWN(AU$40,-1)))</f>
        <v>0</v>
      </c>
      <c r="BP40" s="1483"/>
      <c r="BQ40" s="1484">
        <f t="shared" ref="BQ40" si="37">-IF(AW$40=0,0,IF(AW$40&lt;10,INT(AW$40),ROUNDDOWN(AW$40,-1)))</f>
        <v>0</v>
      </c>
      <c r="BR40" s="1485"/>
      <c r="BS40" s="1482">
        <f t="shared" ref="BS40" si="38">-IF(AY$40=0,0,IF(AY$40&lt;10,INT(AY$40),ROUNDDOWN(AY$40,-1)))</f>
        <v>0</v>
      </c>
      <c r="BT40" s="1483"/>
      <c r="BU40" s="1484">
        <f t="shared" ref="BU40" si="39">-IF(BA$40=0,0,IF(BA$40&lt;10,INT(BA$40),ROUNDDOWN(BA$40,-1)))</f>
        <v>0</v>
      </c>
      <c r="BV40" s="1485"/>
      <c r="BW40" s="1482">
        <f t="shared" ref="BW40" si="40">-IF(BC$40=0,0,IF(BC$40&lt;10,INT(BC$40),ROUNDDOWN(BC$40,-1)))</f>
        <v>0</v>
      </c>
      <c r="BX40" s="1483"/>
      <c r="BY40" s="1484">
        <f t="shared" ref="BY40" si="41">-IF(BE$40=0,0,IF(BE$40&lt;10,INT(BE$40),ROUNDDOWN(BE$40,-1)))</f>
        <v>0</v>
      </c>
      <c r="BZ40" s="1485"/>
      <c r="CA40" s="1482">
        <f t="shared" ref="CA40" si="42">-IF(BG$40=0,0,IF(BG$40&lt;10,INT(BG$40),ROUNDDOWN(BG$40,-1)))</f>
        <v>0</v>
      </c>
      <c r="CB40" s="1483"/>
      <c r="CC40" s="1484">
        <f t="shared" ref="CC40" si="43">-IF(BI$40=0,0,IF(BI$40&lt;10,INT(BI$40),ROUNDDOWN(BI$40,-1)))</f>
        <v>0</v>
      </c>
      <c r="CD40" s="1485"/>
      <c r="CE40" s="1482">
        <f t="shared" ref="CE40" si="44">-IF(BK$40=0,0,IF(BK$40&lt;10,INT(BK$40),ROUNDDOWN(BK$40,-1)))</f>
        <v>0</v>
      </c>
      <c r="CF40" s="1486"/>
    </row>
    <row r="41" spans="2:84">
      <c r="R41" s="442" t="s">
        <v>461</v>
      </c>
      <c r="S41" s="442">
        <f t="shared" ref="S41:T99" si="45">VLOOKUP($R41,保育単価表,S$7,FALSE)</f>
        <v>2.8</v>
      </c>
      <c r="T41" s="442">
        <f t="shared" si="45"/>
        <v>2.8</v>
      </c>
      <c r="U41" s="442">
        <f t="shared" si="32"/>
        <v>2.5</v>
      </c>
      <c r="V41" s="442">
        <f t="shared" si="32"/>
        <v>0</v>
      </c>
      <c r="W41" s="442">
        <f t="shared" si="32"/>
        <v>0</v>
      </c>
      <c r="X41" s="442">
        <f>X40</f>
        <v>6.8</v>
      </c>
      <c r="Y41" s="442">
        <f>Y40</f>
        <v>2.2999999999999998</v>
      </c>
      <c r="Z41" s="442">
        <f>Z40</f>
        <v>6.8</v>
      </c>
      <c r="AA41" s="442">
        <f>AA40</f>
        <v>6.8</v>
      </c>
      <c r="AB41" s="442">
        <f>AB40</f>
        <v>2.5</v>
      </c>
      <c r="AI41" s="1496"/>
      <c r="AJ41" s="1497"/>
      <c r="AK41" s="1497"/>
      <c r="AL41" s="1497"/>
      <c r="AM41" s="1506" t="s">
        <v>626</v>
      </c>
      <c r="AN41" s="1507"/>
      <c r="AO41" s="1507"/>
      <c r="AP41" s="1507"/>
      <c r="AQ41" s="1507"/>
      <c r="AR41" s="1508"/>
      <c r="AS41" s="1389">
        <f>IFERROR(SUM('積算表（保育）'!M$39:M$43) * VLOOKUP($N$13, 保育単価表, $AS$38, 0), 0)*'積算表（保育）'!$Q$22*'積算表（保育）'!M$38</f>
        <v>0</v>
      </c>
      <c r="AT41" s="1390"/>
      <c r="AU41" s="1387">
        <f>IFERROR(SUM('積算表（保育）'!O$39:O$43) * VLOOKUP($N$13, 保育単価表, $AS$38, 0), 0)*'積算表（保育）'!$Q$22*'積算表（保育）'!O$38</f>
        <v>0</v>
      </c>
      <c r="AV41" s="1388"/>
      <c r="AW41" s="1389">
        <f>IFERROR(SUM('積算表（保育）'!Q$39:Q$43) * VLOOKUP($N$13, 保育単価表, $AS$38, 0), 0)*'積算表（保育）'!$Q$22*'積算表（保育）'!Q$38</f>
        <v>0</v>
      </c>
      <c r="AX41" s="1390"/>
      <c r="AY41" s="1387">
        <f>IFERROR(SUM('積算表（保育）'!S$39:S$43) * VLOOKUP($N$13, 保育単価表, $AS$38, 0), 0)*'積算表（保育）'!$Q$22*'積算表（保育）'!S$38</f>
        <v>0</v>
      </c>
      <c r="AZ41" s="1388"/>
      <c r="BA41" s="1389">
        <f>IFERROR(SUM('積算表（保育）'!U$39:U$43) * VLOOKUP($N$13, 保育単価表, $AS$38, 0), 0)*'積算表（保育）'!$Q$22*'積算表（保育）'!U$38</f>
        <v>0</v>
      </c>
      <c r="BB41" s="1390"/>
      <c r="BC41" s="1387">
        <f>IFERROR(SUM('積算表（保育）'!W$39:W$43) * VLOOKUP($N$13, 保育単価表, $AS$38, 0), 0)*'積算表（保育）'!$Q$22*'積算表（保育）'!W$38</f>
        <v>0</v>
      </c>
      <c r="BD41" s="1388"/>
      <c r="BE41" s="1389">
        <f>IFERROR(SUM('積算表（保育）'!Y$39:Y$43) * VLOOKUP($N$13, 保育単価表, $AS$38, 0), 0)*'積算表（保育）'!$Q$22*'積算表（保育）'!Y$38</f>
        <v>0</v>
      </c>
      <c r="BF41" s="1390"/>
      <c r="BG41" s="1387">
        <f>IFERROR(SUM('積算表（保育）'!AA$39:AA$43) * VLOOKUP($N$13, 保育単価表, $AS$38, 0), 0)*'積算表（保育）'!$Q$22*'積算表（保育）'!AA$38</f>
        <v>0</v>
      </c>
      <c r="BH41" s="1388"/>
      <c r="BI41" s="1389">
        <f>IFERROR(SUM('積算表（保育）'!AC$39:AC$43) * VLOOKUP($N$13, 保育単価表, $AS$38, 0), 0)*'積算表（保育）'!$Q$22*'積算表（保育）'!AC$38</f>
        <v>0</v>
      </c>
      <c r="BJ41" s="1390"/>
      <c r="BK41" s="1387">
        <f>IFERROR(SUM('積算表（保育）'!AE$39:AE$43) * VLOOKUP($N$13, 保育単価表, $AS$38, 0), 0)*'積算表（保育）'!$Q$22*'積算表（保育）'!AE$38</f>
        <v>0</v>
      </c>
      <c r="BL41" s="1391"/>
      <c r="BM41" s="1515">
        <f>-IF(AS$41=0,0,IF(AS$41&lt;10,INT(AS$41),ROUNDDOWN(AS$41,-1)))</f>
        <v>0</v>
      </c>
      <c r="BN41" s="1390"/>
      <c r="BO41" s="1387">
        <f t="shared" ref="BO41" si="46">-IF(AU$41=0,0,IF(AU$41&lt;10,INT(AU$41),ROUNDDOWN(AU$41,-1)))</f>
        <v>0</v>
      </c>
      <c r="BP41" s="1388"/>
      <c r="BQ41" s="1389">
        <f t="shared" ref="BQ41" si="47">-IF(AW$41=0,0,IF(AW$41&lt;10,INT(AW$41),ROUNDDOWN(AW$41,-1)))</f>
        <v>0</v>
      </c>
      <c r="BR41" s="1390"/>
      <c r="BS41" s="1387">
        <f t="shared" ref="BS41" si="48">-IF(AY$41=0,0,IF(AY$41&lt;10,INT(AY$41),ROUNDDOWN(AY$41,-1)))</f>
        <v>0</v>
      </c>
      <c r="BT41" s="1388"/>
      <c r="BU41" s="1389">
        <f t="shared" ref="BU41" si="49">-IF(BA$41=0,0,IF(BA$41&lt;10,INT(BA$41),ROUNDDOWN(BA$41,-1)))</f>
        <v>0</v>
      </c>
      <c r="BV41" s="1390"/>
      <c r="BW41" s="1387">
        <f t="shared" ref="BW41" si="50">-IF(BC$41=0,0,IF(BC$41&lt;10,INT(BC$41),ROUNDDOWN(BC$41,-1)))</f>
        <v>0</v>
      </c>
      <c r="BX41" s="1388"/>
      <c r="BY41" s="1389">
        <f t="shared" ref="BY41" si="51">-IF(BE$41=0,0,IF(BE$41&lt;10,INT(BE$41),ROUNDDOWN(BE$41,-1)))</f>
        <v>0</v>
      </c>
      <c r="BZ41" s="1390"/>
      <c r="CA41" s="1387">
        <f t="shared" ref="CA41" si="52">-IF(BG$41=0,0,IF(BG$41&lt;10,INT(BG$41),ROUNDDOWN(BG$41,-1)))</f>
        <v>0</v>
      </c>
      <c r="CB41" s="1388"/>
      <c r="CC41" s="1389">
        <f t="shared" ref="CC41" si="53">-IF(BI$41=0,0,IF(BI$41&lt;10,INT(BI$41),ROUNDDOWN(BI$41,-1)))</f>
        <v>0</v>
      </c>
      <c r="CD41" s="1390"/>
      <c r="CE41" s="1387">
        <f t="shared" ref="CE41" si="54">-IF(BK$41=0,0,IF(BK$41&lt;10,INT(BK$41),ROUNDDOWN(BK$41,-1)))</f>
        <v>0</v>
      </c>
      <c r="CF41" s="1391"/>
    </row>
    <row r="42" spans="2:84" ht="12.75" thickBot="1">
      <c r="R42" s="442" t="s">
        <v>635</v>
      </c>
      <c r="S42" s="442">
        <f t="shared" si="45"/>
        <v>2.7</v>
      </c>
      <c r="T42" s="442">
        <f t="shared" si="45"/>
        <v>2.7</v>
      </c>
      <c r="U42" s="442">
        <f t="shared" si="32"/>
        <v>0</v>
      </c>
      <c r="V42" s="442">
        <f t="shared" si="32"/>
        <v>0</v>
      </c>
      <c r="W42" s="442">
        <f t="shared" si="32"/>
        <v>2.5</v>
      </c>
      <c r="X42" s="442">
        <f t="shared" si="5"/>
        <v>6.8</v>
      </c>
      <c r="Y42" s="442">
        <f t="shared" ref="Y42:AB43" si="55">Y41</f>
        <v>2.2999999999999998</v>
      </c>
      <c r="Z42" s="442">
        <f t="shared" si="55"/>
        <v>6.8</v>
      </c>
      <c r="AA42" s="442">
        <f t="shared" si="55"/>
        <v>6.8</v>
      </c>
      <c r="AB42" s="442">
        <f t="shared" si="55"/>
        <v>2.5</v>
      </c>
      <c r="AI42" s="1498"/>
      <c r="AJ42" s="1499"/>
      <c r="AK42" s="1499"/>
      <c r="AL42" s="1499"/>
      <c r="AM42" s="1500" t="s">
        <v>605</v>
      </c>
      <c r="AN42" s="1501"/>
      <c r="AO42" s="1501"/>
      <c r="AP42" s="1501"/>
      <c r="AQ42" s="1501"/>
      <c r="AR42" s="1502"/>
      <c r="AS42" s="1492">
        <f>IFERROR(SUM(AS12:AT16) * VLOOKUP($N$13, 保育単価表, $AS$38, 0), 0)</f>
        <v>0</v>
      </c>
      <c r="AT42" s="1493"/>
      <c r="AU42" s="1494">
        <f>IFERROR(SUM(AU12:AV16) * VLOOKUP($N$13, 保育単価表, $AS$38, 0), 0)</f>
        <v>0</v>
      </c>
      <c r="AV42" s="1495"/>
      <c r="AW42" s="1492">
        <f>IFERROR(SUM(AW12:AX16) * VLOOKUP($N$13, 保育単価表, $AS$38, 0), 0)</f>
        <v>0</v>
      </c>
      <c r="AX42" s="1493"/>
      <c r="AY42" s="1494">
        <f>IFERROR(SUM(AY12:AZ16) * VLOOKUP($N$13, 保育単価表, $AS$38, 0), 0)</f>
        <v>0</v>
      </c>
      <c r="AZ42" s="1495"/>
      <c r="BA42" s="1492">
        <f>IFERROR(SUM(BA12:BB16) * VLOOKUP($N$13, 保育単価表, $AS$38, 0), 0)</f>
        <v>0</v>
      </c>
      <c r="BB42" s="1493"/>
      <c r="BC42" s="1494">
        <f>IFERROR(SUM(BC12:BD16) * VLOOKUP($N$13, 保育単価表, $AS$38, 0), 0)</f>
        <v>0</v>
      </c>
      <c r="BD42" s="1495"/>
      <c r="BE42" s="1492">
        <f>IFERROR(SUM(BE12:BF16) * VLOOKUP($N$13, 保育単価表, $AS$38, 0), 0)</f>
        <v>0</v>
      </c>
      <c r="BF42" s="1493"/>
      <c r="BG42" s="1494">
        <f>IFERROR(SUM(BG12:BH16) * VLOOKUP($N$13, 保育単価表, $AS$38, 0), 0)</f>
        <v>0</v>
      </c>
      <c r="BH42" s="1495"/>
      <c r="BI42" s="1492">
        <f>IFERROR(SUM(BI12:BJ16) * VLOOKUP($N$13, 保育単価表, $AS$38, 0), 0)</f>
        <v>0</v>
      </c>
      <c r="BJ42" s="1493"/>
      <c r="BK42" s="1494">
        <f>IFERROR(SUM(BK12:BL16) * VLOOKUP($N$13, 保育単価表, $AS$38, 0), 0)</f>
        <v>0</v>
      </c>
      <c r="BL42" s="1495"/>
      <c r="BM42" s="526"/>
      <c r="BN42" s="527"/>
      <c r="BO42" s="527"/>
      <c r="BP42" s="527"/>
      <c r="BQ42" s="527"/>
      <c r="BR42" s="527"/>
      <c r="BS42" s="527"/>
      <c r="BT42" s="527"/>
      <c r="BU42" s="527"/>
      <c r="BV42" s="527"/>
      <c r="BW42" s="527"/>
      <c r="BX42" s="527"/>
      <c r="BY42" s="527"/>
      <c r="BZ42" s="527"/>
      <c r="CA42" s="527"/>
      <c r="CB42" s="527"/>
      <c r="CC42" s="527"/>
      <c r="CD42" s="527"/>
      <c r="CE42" s="527"/>
      <c r="CF42" s="528"/>
    </row>
    <row r="43" spans="2:84">
      <c r="R43" s="454" t="s">
        <v>543</v>
      </c>
      <c r="S43" s="454">
        <f t="shared" si="45"/>
        <v>2.7</v>
      </c>
      <c r="T43" s="454">
        <f t="shared" si="45"/>
        <v>2.7</v>
      </c>
      <c r="U43" s="454">
        <f t="shared" si="32"/>
        <v>0</v>
      </c>
      <c r="V43" s="454">
        <f t="shared" si="32"/>
        <v>0</v>
      </c>
      <c r="W43" s="454">
        <f t="shared" si="32"/>
        <v>0</v>
      </c>
      <c r="X43" s="454">
        <f t="shared" si="5"/>
        <v>6.8</v>
      </c>
      <c r="Y43" s="454">
        <f t="shared" si="55"/>
        <v>2.2999999999999998</v>
      </c>
      <c r="Z43" s="454">
        <f t="shared" si="55"/>
        <v>6.8</v>
      </c>
      <c r="AA43" s="454">
        <f t="shared" si="55"/>
        <v>6.8</v>
      </c>
      <c r="AB43" s="454">
        <f t="shared" si="55"/>
        <v>2.5</v>
      </c>
      <c r="AI43" s="1400" t="s">
        <v>598</v>
      </c>
      <c r="AJ43" s="1401"/>
      <c r="AK43" s="1401"/>
      <c r="AL43" s="1402"/>
      <c r="AM43" s="1400" t="s">
        <v>596</v>
      </c>
      <c r="AN43" s="1401"/>
      <c r="AO43" s="1401"/>
      <c r="AP43" s="1401"/>
      <c r="AQ43" s="1401"/>
      <c r="AR43" s="1402"/>
      <c r="AS43" s="1490">
        <f>IF(OR('積算表（保育）'!$K54="配置", '積算表（保育）'!$K54="兼務"), CHOOSE(IF('積算表（保育）'!$K54="配置", 1, 2), O25, O26)/SUM('積算表（保育）'!$M$38:$AF$38), 0)</f>
        <v>0</v>
      </c>
      <c r="AT43" s="1491"/>
      <c r="AU43" s="1405"/>
      <c r="AV43" s="1406"/>
      <c r="AW43" s="1403"/>
      <c r="AX43" s="1404"/>
      <c r="AY43" s="1405"/>
      <c r="AZ43" s="1406"/>
      <c r="BA43" s="1403"/>
      <c r="BB43" s="1404"/>
      <c r="BC43" s="1405"/>
      <c r="BD43" s="1406"/>
      <c r="BE43" s="1403"/>
      <c r="BF43" s="1404"/>
      <c r="BG43" s="1405"/>
      <c r="BH43" s="1406"/>
      <c r="BI43" s="1403"/>
      <c r="BJ43" s="1404"/>
      <c r="BK43" s="1405"/>
      <c r="BL43" s="1406"/>
    </row>
    <row r="44" spans="2:84">
      <c r="R44" s="441" t="s">
        <v>462</v>
      </c>
      <c r="S44" s="441">
        <f t="shared" si="45"/>
        <v>2.9</v>
      </c>
      <c r="T44" s="441">
        <f t="shared" si="45"/>
        <v>2.8</v>
      </c>
      <c r="U44" s="441">
        <v>0</v>
      </c>
      <c r="V44" s="441">
        <f t="shared" si="32"/>
        <v>3.8</v>
      </c>
      <c r="W44" s="441">
        <f t="shared" si="32"/>
        <v>0</v>
      </c>
      <c r="X44" s="441">
        <f>VLOOKUP($R44,保育単価表,X$7,FALSE)</f>
        <v>7</v>
      </c>
      <c r="Y44" s="441">
        <f>VLOOKUP($R44,保育単価表,Y$7,FALSE)</f>
        <v>2.2999999999999998</v>
      </c>
      <c r="Z44" s="441">
        <f>VLOOKUP($R44,保育単価表,Z$7,FALSE)</f>
        <v>6.2</v>
      </c>
      <c r="AA44" s="441">
        <f>VLOOKUP($R44,保育単価表,AA$7,FALSE)</f>
        <v>6.2</v>
      </c>
      <c r="AB44" s="441">
        <f>VLOOKUP($R44,保育単価表,AB$7,FALSE)</f>
        <v>2.5</v>
      </c>
    </row>
    <row r="45" spans="2:84">
      <c r="R45" s="442" t="s">
        <v>463</v>
      </c>
      <c r="S45" s="442">
        <f t="shared" si="45"/>
        <v>2.8</v>
      </c>
      <c r="T45" s="442">
        <f t="shared" si="45"/>
        <v>2.8</v>
      </c>
      <c r="U45" s="442">
        <f t="shared" si="32"/>
        <v>2.5</v>
      </c>
      <c r="V45" s="442">
        <f t="shared" si="32"/>
        <v>0</v>
      </c>
      <c r="W45" s="442">
        <f t="shared" si="32"/>
        <v>0</v>
      </c>
      <c r="X45" s="442">
        <f>X44</f>
        <v>7</v>
      </c>
      <c r="Y45" s="442">
        <f>Y44</f>
        <v>2.2999999999999998</v>
      </c>
      <c r="Z45" s="442">
        <f>Z44</f>
        <v>6.2</v>
      </c>
      <c r="AA45" s="442">
        <f>AA44</f>
        <v>6.2</v>
      </c>
      <c r="AB45" s="442">
        <f>AB44</f>
        <v>2.5</v>
      </c>
      <c r="AI45" s="874" t="s">
        <v>621</v>
      </c>
      <c r="AJ45" s="874"/>
      <c r="AK45" s="874"/>
      <c r="AL45" s="874"/>
      <c r="AM45" s="875" t="s">
        <v>622</v>
      </c>
      <c r="AN45" s="875"/>
      <c r="AO45" s="875"/>
      <c r="AP45" s="875"/>
      <c r="AQ45" s="875"/>
      <c r="AR45" s="875"/>
      <c r="AS45" s="533">
        <f>IF('積算表（保育）'!$K$53="A",IF(O23/SUM('積算表（保育）'!$M$38:$AF$38)&lt;10,INT(O23/SUM('積算表（保育）'!$M$38:$AF$38)),ROUNDDOWN(O23/SUM('積算表（保育）'!$M$38:$AF$38),-1)),0)</f>
        <v>0</v>
      </c>
    </row>
    <row r="46" spans="2:84">
      <c r="R46" s="442" t="s">
        <v>636</v>
      </c>
      <c r="S46" s="442">
        <f t="shared" si="45"/>
        <v>2.7</v>
      </c>
      <c r="T46" s="442">
        <f t="shared" si="45"/>
        <v>2.7</v>
      </c>
      <c r="U46" s="442">
        <f t="shared" si="32"/>
        <v>0</v>
      </c>
      <c r="V46" s="442">
        <f t="shared" si="32"/>
        <v>0</v>
      </c>
      <c r="W46" s="442">
        <f t="shared" si="32"/>
        <v>2.5</v>
      </c>
      <c r="X46" s="442">
        <f t="shared" si="5"/>
        <v>7</v>
      </c>
      <c r="Y46" s="442">
        <f t="shared" ref="Y46:AB47" si="56">Y45</f>
        <v>2.2999999999999998</v>
      </c>
      <c r="Z46" s="442">
        <f t="shared" si="56"/>
        <v>6.2</v>
      </c>
      <c r="AA46" s="442">
        <f t="shared" si="56"/>
        <v>6.2</v>
      </c>
      <c r="AB46" s="442">
        <f t="shared" si="56"/>
        <v>2.5</v>
      </c>
      <c r="AI46" s="451"/>
      <c r="AJ46" s="534"/>
      <c r="AK46" s="534"/>
      <c r="AL46" s="535"/>
      <c r="AM46" s="875" t="s">
        <v>623</v>
      </c>
      <c r="AN46" s="875"/>
      <c r="AO46" s="875"/>
      <c r="AP46" s="875"/>
      <c r="AQ46" s="875"/>
      <c r="AR46" s="875"/>
      <c r="AS46" s="533">
        <f>IF('積算表（保育）'!$K$53="B",IF(O24/SUM('積算表（保育）'!$M$38:$AF$38)&lt;10,INT(O24/SUM('積算表（保育）'!$M$38:$AF$38)),ROUNDDOWN(O24/SUM('積算表（保育）'!$M$38:$AF$38),-1)),0)</f>
        <v>0</v>
      </c>
    </row>
    <row r="47" spans="2:84">
      <c r="R47" s="454" t="s">
        <v>545</v>
      </c>
      <c r="S47" s="454">
        <f t="shared" si="45"/>
        <v>2.7</v>
      </c>
      <c r="T47" s="454">
        <f t="shared" si="45"/>
        <v>2.7</v>
      </c>
      <c r="U47" s="454">
        <f t="shared" si="32"/>
        <v>0</v>
      </c>
      <c r="V47" s="454">
        <f t="shared" si="32"/>
        <v>0</v>
      </c>
      <c r="W47" s="454">
        <f t="shared" si="32"/>
        <v>0</v>
      </c>
      <c r="X47" s="454">
        <f t="shared" si="5"/>
        <v>7</v>
      </c>
      <c r="Y47" s="454">
        <f t="shared" si="56"/>
        <v>2.2999999999999998</v>
      </c>
      <c r="Z47" s="454">
        <f t="shared" si="56"/>
        <v>6.2</v>
      </c>
      <c r="AA47" s="454">
        <f t="shared" si="56"/>
        <v>6.2</v>
      </c>
      <c r="AB47" s="454">
        <f t="shared" si="56"/>
        <v>2.5</v>
      </c>
    </row>
    <row r="48" spans="2:84">
      <c r="R48" s="441" t="s">
        <v>464</v>
      </c>
      <c r="S48" s="441">
        <f t="shared" si="45"/>
        <v>2.9</v>
      </c>
      <c r="T48" s="441">
        <f t="shared" si="45"/>
        <v>2.8</v>
      </c>
      <c r="U48" s="441">
        <v>0</v>
      </c>
      <c r="V48" s="441">
        <f t="shared" si="32"/>
        <v>3.8</v>
      </c>
      <c r="W48" s="441">
        <f t="shared" si="32"/>
        <v>0</v>
      </c>
      <c r="X48" s="441">
        <f>VLOOKUP($R48,保育単価表,X$7,FALSE)</f>
        <v>7.3</v>
      </c>
      <c r="Y48" s="441">
        <f>VLOOKUP($R48,保育単価表,Y$7,FALSE)</f>
        <v>2.4</v>
      </c>
      <c r="Z48" s="441">
        <f>VLOOKUP($R48,保育単価表,Z$7,FALSE)</f>
        <v>7.6</v>
      </c>
      <c r="AA48" s="441">
        <f>VLOOKUP($R48,保育単価表,AA$7,FALSE)</f>
        <v>5.7</v>
      </c>
      <c r="AB48" s="441">
        <f>VLOOKUP($R48,保育単価表,AB$7,FALSE)</f>
        <v>2.5</v>
      </c>
    </row>
    <row r="49" spans="18:28">
      <c r="R49" s="442" t="s">
        <v>465</v>
      </c>
      <c r="S49" s="442">
        <f t="shared" si="45"/>
        <v>2.8</v>
      </c>
      <c r="T49" s="442">
        <f t="shared" si="45"/>
        <v>2.8</v>
      </c>
      <c r="U49" s="442">
        <f t="shared" ref="U49:W63" si="57">VLOOKUP($R49,保育単価表,U$7,FALSE)</f>
        <v>2.5</v>
      </c>
      <c r="V49" s="442">
        <f t="shared" si="57"/>
        <v>0</v>
      </c>
      <c r="W49" s="442">
        <f t="shared" si="57"/>
        <v>0</v>
      </c>
      <c r="X49" s="442">
        <f>X48</f>
        <v>7.3</v>
      </c>
      <c r="Y49" s="442">
        <f>Y48</f>
        <v>2.4</v>
      </c>
      <c r="Z49" s="442">
        <f>Z48</f>
        <v>7.6</v>
      </c>
      <c r="AA49" s="442">
        <f>AA48</f>
        <v>5.7</v>
      </c>
      <c r="AB49" s="442">
        <f>AB48</f>
        <v>2.5</v>
      </c>
    </row>
    <row r="50" spans="18:28">
      <c r="R50" s="442" t="s">
        <v>637</v>
      </c>
      <c r="S50" s="442">
        <f t="shared" si="45"/>
        <v>2.7</v>
      </c>
      <c r="T50" s="442">
        <f t="shared" si="45"/>
        <v>2.7</v>
      </c>
      <c r="U50" s="442">
        <f t="shared" si="57"/>
        <v>0</v>
      </c>
      <c r="V50" s="442">
        <f t="shared" si="57"/>
        <v>0</v>
      </c>
      <c r="W50" s="442">
        <f t="shared" si="57"/>
        <v>2.5</v>
      </c>
      <c r="X50" s="442">
        <f t="shared" si="5"/>
        <v>7.3</v>
      </c>
      <c r="Y50" s="442">
        <f t="shared" ref="Y50:AB51" si="58">Y49</f>
        <v>2.4</v>
      </c>
      <c r="Z50" s="442">
        <f t="shared" si="58"/>
        <v>7.6</v>
      </c>
      <c r="AA50" s="442">
        <f t="shared" si="58"/>
        <v>5.7</v>
      </c>
      <c r="AB50" s="442">
        <f t="shared" si="58"/>
        <v>2.5</v>
      </c>
    </row>
    <row r="51" spans="18:28">
      <c r="R51" s="454" t="s">
        <v>547</v>
      </c>
      <c r="S51" s="454">
        <f t="shared" si="45"/>
        <v>2.7</v>
      </c>
      <c r="T51" s="454">
        <f t="shared" si="45"/>
        <v>2.7</v>
      </c>
      <c r="U51" s="454">
        <f t="shared" si="57"/>
        <v>0</v>
      </c>
      <c r="V51" s="454">
        <f t="shared" si="57"/>
        <v>0</v>
      </c>
      <c r="W51" s="454">
        <f t="shared" si="57"/>
        <v>0</v>
      </c>
      <c r="X51" s="454">
        <f t="shared" si="5"/>
        <v>7.3</v>
      </c>
      <c r="Y51" s="454">
        <f t="shared" si="58"/>
        <v>2.4</v>
      </c>
      <c r="Z51" s="454">
        <f t="shared" si="58"/>
        <v>7.6</v>
      </c>
      <c r="AA51" s="454">
        <f t="shared" si="58"/>
        <v>5.7</v>
      </c>
      <c r="AB51" s="454">
        <f t="shared" si="58"/>
        <v>2.5</v>
      </c>
    </row>
    <row r="52" spans="18:28">
      <c r="R52" s="441" t="s">
        <v>548</v>
      </c>
      <c r="S52" s="441">
        <f t="shared" si="45"/>
        <v>2.8</v>
      </c>
      <c r="T52" s="441">
        <f t="shared" si="45"/>
        <v>2.8</v>
      </c>
      <c r="U52" s="441">
        <v>0</v>
      </c>
      <c r="V52" s="441">
        <f t="shared" si="57"/>
        <v>3.8</v>
      </c>
      <c r="W52" s="441">
        <f t="shared" si="57"/>
        <v>0</v>
      </c>
      <c r="X52" s="441">
        <f>VLOOKUP($R52,保育単価表,X$7,FALSE)</f>
        <v>6.4</v>
      </c>
      <c r="Y52" s="441">
        <f>VLOOKUP($R52,保育単価表,Y$7,FALSE)</f>
        <v>2.4</v>
      </c>
      <c r="Z52" s="441">
        <f>VLOOKUP($R52,保育単価表,Z$7,FALSE)</f>
        <v>6.5</v>
      </c>
      <c r="AA52" s="441">
        <f>VLOOKUP($R52,保育単価表,AA$7,FALSE)</f>
        <v>9.6999999999999993</v>
      </c>
      <c r="AB52" s="441">
        <f>VLOOKUP($R52,保育単価表,AB$7,FALSE)</f>
        <v>2.8</v>
      </c>
    </row>
    <row r="53" spans="18:28">
      <c r="R53" s="442" t="s">
        <v>549</v>
      </c>
      <c r="S53" s="442">
        <f t="shared" si="45"/>
        <v>2.8</v>
      </c>
      <c r="T53" s="442">
        <f t="shared" si="45"/>
        <v>2.8</v>
      </c>
      <c r="U53" s="442">
        <f t="shared" si="57"/>
        <v>2.5</v>
      </c>
      <c r="V53" s="442">
        <f t="shared" si="57"/>
        <v>0</v>
      </c>
      <c r="W53" s="442">
        <f t="shared" si="57"/>
        <v>0</v>
      </c>
      <c r="X53" s="442">
        <f>X52</f>
        <v>6.4</v>
      </c>
      <c r="Y53" s="442">
        <f>Y52</f>
        <v>2.4</v>
      </c>
      <c r="Z53" s="442">
        <f>Z52</f>
        <v>6.5</v>
      </c>
      <c r="AA53" s="442">
        <f>AA52</f>
        <v>9.6999999999999993</v>
      </c>
      <c r="AB53" s="442">
        <f>AB52</f>
        <v>2.8</v>
      </c>
    </row>
    <row r="54" spans="18:28">
      <c r="R54" s="442" t="s">
        <v>638</v>
      </c>
      <c r="S54" s="442">
        <f t="shared" si="45"/>
        <v>2.7</v>
      </c>
      <c r="T54" s="442">
        <f t="shared" si="45"/>
        <v>2.7</v>
      </c>
      <c r="U54" s="442">
        <f t="shared" si="57"/>
        <v>0</v>
      </c>
      <c r="V54" s="442">
        <f t="shared" si="57"/>
        <v>0</v>
      </c>
      <c r="W54" s="442">
        <f t="shared" si="57"/>
        <v>2.5</v>
      </c>
      <c r="X54" s="442">
        <f t="shared" si="5"/>
        <v>6.4</v>
      </c>
      <c r="Y54" s="442">
        <f t="shared" ref="Y54:AB55" si="59">Y53</f>
        <v>2.4</v>
      </c>
      <c r="Z54" s="442">
        <f t="shared" si="59"/>
        <v>6.5</v>
      </c>
      <c r="AA54" s="442">
        <f t="shared" si="59"/>
        <v>9.6999999999999993</v>
      </c>
      <c r="AB54" s="442">
        <f t="shared" si="59"/>
        <v>2.8</v>
      </c>
    </row>
    <row r="55" spans="18:28">
      <c r="R55" s="454" t="s">
        <v>551</v>
      </c>
      <c r="S55" s="454">
        <f t="shared" si="45"/>
        <v>2.7</v>
      </c>
      <c r="T55" s="454">
        <f t="shared" si="45"/>
        <v>2.7</v>
      </c>
      <c r="U55" s="454">
        <f t="shared" si="57"/>
        <v>0</v>
      </c>
      <c r="V55" s="454">
        <f t="shared" si="57"/>
        <v>0</v>
      </c>
      <c r="W55" s="454">
        <f t="shared" si="57"/>
        <v>0</v>
      </c>
      <c r="X55" s="454">
        <f t="shared" si="5"/>
        <v>6.4</v>
      </c>
      <c r="Y55" s="454">
        <f t="shared" si="59"/>
        <v>2.4</v>
      </c>
      <c r="Z55" s="454">
        <f t="shared" si="59"/>
        <v>6.5</v>
      </c>
      <c r="AA55" s="454">
        <f t="shared" si="59"/>
        <v>9.6999999999999993</v>
      </c>
      <c r="AB55" s="454">
        <f t="shared" si="59"/>
        <v>2.8</v>
      </c>
    </row>
    <row r="56" spans="18:28">
      <c r="R56" s="441" t="s">
        <v>552</v>
      </c>
      <c r="S56" s="441">
        <f t="shared" si="45"/>
        <v>2.9</v>
      </c>
      <c r="T56" s="441">
        <f t="shared" si="45"/>
        <v>2.8</v>
      </c>
      <c r="U56" s="441">
        <v>0</v>
      </c>
      <c r="V56" s="441">
        <f t="shared" si="57"/>
        <v>3.8</v>
      </c>
      <c r="W56" s="441">
        <f t="shared" si="57"/>
        <v>0</v>
      </c>
      <c r="X56" s="441">
        <f>VLOOKUP($R56,保育単価表,X$7,FALSE)</f>
        <v>7.7</v>
      </c>
      <c r="Y56" s="441">
        <f>VLOOKUP($R56,保育単価表,Y$7,FALSE)</f>
        <v>2.4</v>
      </c>
      <c r="Z56" s="441">
        <f>VLOOKUP($R56,保育単価表,Z$7,FALSE)</f>
        <v>8.5</v>
      </c>
      <c r="AA56" s="441">
        <f>VLOOKUP($R56,保育単価表,AA$7,FALSE)</f>
        <v>8.5</v>
      </c>
      <c r="AB56" s="441">
        <f>VLOOKUP($R56,保育単価表,AB$7,FALSE)</f>
        <v>2.8</v>
      </c>
    </row>
    <row r="57" spans="18:28">
      <c r="R57" s="442" t="s">
        <v>553</v>
      </c>
      <c r="S57" s="442">
        <f t="shared" si="45"/>
        <v>2.8</v>
      </c>
      <c r="T57" s="442">
        <f t="shared" si="45"/>
        <v>2.7</v>
      </c>
      <c r="U57" s="442">
        <f t="shared" si="57"/>
        <v>2.5</v>
      </c>
      <c r="V57" s="442">
        <f t="shared" si="57"/>
        <v>0</v>
      </c>
      <c r="W57" s="442">
        <f t="shared" si="57"/>
        <v>0</v>
      </c>
      <c r="X57" s="442">
        <f>X56</f>
        <v>7.7</v>
      </c>
      <c r="Y57" s="442">
        <f>Y56</f>
        <v>2.4</v>
      </c>
      <c r="Z57" s="442">
        <f>Z56</f>
        <v>8.5</v>
      </c>
      <c r="AA57" s="442">
        <f>AA56</f>
        <v>8.5</v>
      </c>
      <c r="AB57" s="442">
        <f>AB56</f>
        <v>2.8</v>
      </c>
    </row>
    <row r="58" spans="18:28">
      <c r="R58" s="442" t="s">
        <v>639</v>
      </c>
      <c r="S58" s="442">
        <f t="shared" si="45"/>
        <v>2.7</v>
      </c>
      <c r="T58" s="442">
        <f t="shared" si="45"/>
        <v>2.7</v>
      </c>
      <c r="U58" s="442">
        <f t="shared" si="57"/>
        <v>0</v>
      </c>
      <c r="V58" s="442">
        <f t="shared" si="57"/>
        <v>0</v>
      </c>
      <c r="W58" s="442">
        <f t="shared" si="57"/>
        <v>2.5</v>
      </c>
      <c r="X58" s="442">
        <f t="shared" si="5"/>
        <v>7.7</v>
      </c>
      <c r="Y58" s="442">
        <f t="shared" ref="Y58:AB59" si="60">Y57</f>
        <v>2.4</v>
      </c>
      <c r="Z58" s="442">
        <f t="shared" si="60"/>
        <v>8.5</v>
      </c>
      <c r="AA58" s="442">
        <f t="shared" si="60"/>
        <v>8.5</v>
      </c>
      <c r="AB58" s="442">
        <f t="shared" si="60"/>
        <v>2.8</v>
      </c>
    </row>
    <row r="59" spans="18:28">
      <c r="R59" s="454" t="s">
        <v>555</v>
      </c>
      <c r="S59" s="454">
        <f t="shared" si="45"/>
        <v>2.7</v>
      </c>
      <c r="T59" s="454">
        <f t="shared" si="45"/>
        <v>2.7</v>
      </c>
      <c r="U59" s="454">
        <f t="shared" si="57"/>
        <v>0</v>
      </c>
      <c r="V59" s="454">
        <f t="shared" si="57"/>
        <v>0</v>
      </c>
      <c r="W59" s="454">
        <f t="shared" si="57"/>
        <v>0</v>
      </c>
      <c r="X59" s="454">
        <f t="shared" si="5"/>
        <v>7.7</v>
      </c>
      <c r="Y59" s="454">
        <f t="shared" si="60"/>
        <v>2.4</v>
      </c>
      <c r="Z59" s="454">
        <f t="shared" si="60"/>
        <v>8.5</v>
      </c>
      <c r="AA59" s="454">
        <f t="shared" si="60"/>
        <v>8.5</v>
      </c>
      <c r="AB59" s="454">
        <f t="shared" si="60"/>
        <v>2.8</v>
      </c>
    </row>
    <row r="60" spans="18:28">
      <c r="R60" s="441" t="s">
        <v>468</v>
      </c>
      <c r="S60" s="441">
        <f t="shared" si="45"/>
        <v>2.8</v>
      </c>
      <c r="T60" s="441">
        <f t="shared" si="45"/>
        <v>2.8</v>
      </c>
      <c r="U60" s="441">
        <v>0</v>
      </c>
      <c r="V60" s="441">
        <f t="shared" si="57"/>
        <v>3.8</v>
      </c>
      <c r="W60" s="441">
        <f t="shared" si="57"/>
        <v>0</v>
      </c>
      <c r="X60" s="441">
        <f>VLOOKUP($R60,保育単価表,X$7,FALSE)</f>
        <v>6.8</v>
      </c>
      <c r="Y60" s="441">
        <f>VLOOKUP($R60,保育単価表,Y$7,FALSE)</f>
        <v>2.4</v>
      </c>
      <c r="Z60" s="441">
        <f>VLOOKUP($R60,保育単価表,Z$7,FALSE)</f>
        <v>7.6</v>
      </c>
      <c r="AA60" s="441">
        <f>VLOOKUP($R60,保育単価表,AA$7,FALSE)</f>
        <v>7.6</v>
      </c>
      <c r="AB60" s="441">
        <f>VLOOKUP($R60,保育単価表,AB$7,FALSE)</f>
        <v>2.5</v>
      </c>
    </row>
    <row r="61" spans="18:28">
      <c r="R61" s="442" t="s">
        <v>469</v>
      </c>
      <c r="S61" s="442">
        <f t="shared" si="45"/>
        <v>2.8</v>
      </c>
      <c r="T61" s="442">
        <f t="shared" si="45"/>
        <v>2.7</v>
      </c>
      <c r="U61" s="442">
        <f t="shared" si="57"/>
        <v>2.5</v>
      </c>
      <c r="V61" s="442">
        <f t="shared" si="57"/>
        <v>0</v>
      </c>
      <c r="W61" s="442">
        <f t="shared" si="57"/>
        <v>0</v>
      </c>
      <c r="X61" s="442">
        <f>X60</f>
        <v>6.8</v>
      </c>
      <c r="Y61" s="442">
        <f>Y60</f>
        <v>2.4</v>
      </c>
      <c r="Z61" s="442">
        <f>Z60</f>
        <v>7.6</v>
      </c>
      <c r="AA61" s="442">
        <f>AA60</f>
        <v>7.6</v>
      </c>
      <c r="AB61" s="442">
        <f>AB60</f>
        <v>2.5</v>
      </c>
    </row>
    <row r="62" spans="18:28">
      <c r="R62" s="442" t="s">
        <v>640</v>
      </c>
      <c r="S62" s="442">
        <f t="shared" si="45"/>
        <v>2.7</v>
      </c>
      <c r="T62" s="442">
        <f t="shared" si="45"/>
        <v>2.7</v>
      </c>
      <c r="U62" s="442">
        <f t="shared" si="57"/>
        <v>0</v>
      </c>
      <c r="V62" s="442">
        <f t="shared" si="57"/>
        <v>0</v>
      </c>
      <c r="W62" s="442">
        <f t="shared" si="57"/>
        <v>2.5</v>
      </c>
      <c r="X62" s="442">
        <f t="shared" si="5"/>
        <v>6.8</v>
      </c>
      <c r="Y62" s="442">
        <f t="shared" ref="Y62:AB63" si="61">Y61</f>
        <v>2.4</v>
      </c>
      <c r="Z62" s="442">
        <f t="shared" si="61"/>
        <v>7.6</v>
      </c>
      <c r="AA62" s="442">
        <f t="shared" si="61"/>
        <v>7.6</v>
      </c>
      <c r="AB62" s="442">
        <f t="shared" si="61"/>
        <v>2.5</v>
      </c>
    </row>
    <row r="63" spans="18:28">
      <c r="R63" s="454" t="s">
        <v>557</v>
      </c>
      <c r="S63" s="454">
        <f t="shared" si="45"/>
        <v>2.7</v>
      </c>
      <c r="T63" s="454">
        <f t="shared" si="45"/>
        <v>2.7</v>
      </c>
      <c r="U63" s="454">
        <f t="shared" si="57"/>
        <v>0</v>
      </c>
      <c r="V63" s="454">
        <f t="shared" si="57"/>
        <v>0</v>
      </c>
      <c r="W63" s="454">
        <f t="shared" si="57"/>
        <v>0</v>
      </c>
      <c r="X63" s="454">
        <f t="shared" si="5"/>
        <v>6.8</v>
      </c>
      <c r="Y63" s="454">
        <f t="shared" si="61"/>
        <v>2.4</v>
      </c>
      <c r="Z63" s="454">
        <f t="shared" si="61"/>
        <v>7.6</v>
      </c>
      <c r="AA63" s="454">
        <f t="shared" si="61"/>
        <v>7.6</v>
      </c>
      <c r="AB63" s="454">
        <f t="shared" si="61"/>
        <v>2.5</v>
      </c>
    </row>
    <row r="64" spans="18:28">
      <c r="R64" s="441" t="s">
        <v>558</v>
      </c>
      <c r="S64" s="441">
        <f t="shared" si="45"/>
        <v>3</v>
      </c>
      <c r="T64" s="441">
        <f t="shared" si="45"/>
        <v>3</v>
      </c>
      <c r="U64" s="441">
        <v>0</v>
      </c>
      <c r="V64" s="441">
        <f t="shared" ref="U64:AB99" si="62">VLOOKUP($R64,保育単価表,V$7,FALSE)</f>
        <v>3.8</v>
      </c>
      <c r="W64" s="441">
        <f t="shared" si="62"/>
        <v>0</v>
      </c>
      <c r="X64" s="441">
        <f>VLOOKUP($R64,保育単価表,X$7,FALSE)</f>
        <v>0</v>
      </c>
      <c r="Y64" s="441">
        <f t="shared" si="62"/>
        <v>2.7</v>
      </c>
      <c r="Z64" s="441">
        <f t="shared" si="62"/>
        <v>6.8</v>
      </c>
      <c r="AA64" s="441">
        <f t="shared" si="62"/>
        <v>6.8</v>
      </c>
      <c r="AB64" s="441">
        <f t="shared" si="62"/>
        <v>2.7</v>
      </c>
    </row>
    <row r="65" spans="18:28">
      <c r="R65" s="442" t="s">
        <v>559</v>
      </c>
      <c r="S65" s="442">
        <f t="shared" si="45"/>
        <v>2.9</v>
      </c>
      <c r="T65" s="442">
        <f t="shared" si="45"/>
        <v>2.9</v>
      </c>
      <c r="U65" s="442">
        <f t="shared" si="62"/>
        <v>2.5</v>
      </c>
      <c r="V65" s="442">
        <f t="shared" si="62"/>
        <v>0</v>
      </c>
      <c r="W65" s="442">
        <f t="shared" si="62"/>
        <v>0</v>
      </c>
      <c r="X65" s="442">
        <f>X64</f>
        <v>0</v>
      </c>
      <c r="Y65" s="442">
        <f>Y64</f>
        <v>2.7</v>
      </c>
      <c r="Z65" s="442">
        <f>Z64</f>
        <v>6.8</v>
      </c>
      <c r="AA65" s="442">
        <f>AA64</f>
        <v>6.8</v>
      </c>
      <c r="AB65" s="442">
        <f>AB64</f>
        <v>2.7</v>
      </c>
    </row>
    <row r="66" spans="18:28">
      <c r="R66" s="442" t="s">
        <v>641</v>
      </c>
      <c r="S66" s="442">
        <f t="shared" si="45"/>
        <v>2.8</v>
      </c>
      <c r="T66" s="442">
        <f t="shared" si="45"/>
        <v>2.8</v>
      </c>
      <c r="U66" s="442">
        <f t="shared" si="62"/>
        <v>0</v>
      </c>
      <c r="V66" s="442">
        <f t="shared" si="62"/>
        <v>0</v>
      </c>
      <c r="W66" s="442">
        <f t="shared" si="62"/>
        <v>2.5</v>
      </c>
      <c r="X66" s="442">
        <f t="shared" si="5"/>
        <v>0</v>
      </c>
      <c r="Y66" s="442">
        <f t="shared" ref="Y66:AB67" si="63">Y65</f>
        <v>2.7</v>
      </c>
      <c r="Z66" s="442">
        <f t="shared" si="63"/>
        <v>6.8</v>
      </c>
      <c r="AA66" s="442">
        <f t="shared" si="63"/>
        <v>6.8</v>
      </c>
      <c r="AB66" s="442">
        <f t="shared" si="63"/>
        <v>2.7</v>
      </c>
    </row>
    <row r="67" spans="18:28">
      <c r="R67" s="454" t="s">
        <v>561</v>
      </c>
      <c r="S67" s="454">
        <f t="shared" si="45"/>
        <v>2.7</v>
      </c>
      <c r="T67" s="454">
        <f t="shared" si="45"/>
        <v>2.7</v>
      </c>
      <c r="U67" s="454">
        <f t="shared" si="62"/>
        <v>0</v>
      </c>
      <c r="V67" s="454">
        <f t="shared" si="62"/>
        <v>0</v>
      </c>
      <c r="W67" s="454">
        <f t="shared" si="62"/>
        <v>0</v>
      </c>
      <c r="X67" s="454">
        <f t="shared" si="5"/>
        <v>0</v>
      </c>
      <c r="Y67" s="454">
        <f t="shared" si="63"/>
        <v>2.7</v>
      </c>
      <c r="Z67" s="454">
        <f t="shared" si="63"/>
        <v>6.8</v>
      </c>
      <c r="AA67" s="454">
        <f t="shared" si="63"/>
        <v>6.8</v>
      </c>
      <c r="AB67" s="454">
        <f t="shared" si="63"/>
        <v>2.7</v>
      </c>
    </row>
    <row r="68" spans="18:28">
      <c r="R68" s="441" t="s">
        <v>562</v>
      </c>
      <c r="S68" s="441">
        <f t="shared" si="45"/>
        <v>3</v>
      </c>
      <c r="T68" s="441">
        <f t="shared" si="45"/>
        <v>3</v>
      </c>
      <c r="U68" s="441">
        <v>0</v>
      </c>
      <c r="V68" s="441">
        <f t="shared" si="62"/>
        <v>3.8</v>
      </c>
      <c r="W68" s="441">
        <f t="shared" si="62"/>
        <v>0</v>
      </c>
      <c r="X68" s="441">
        <f>VLOOKUP($R68,保育単価表,X$7,FALSE)</f>
        <v>0</v>
      </c>
      <c r="Y68" s="441">
        <f t="shared" si="62"/>
        <v>2.4</v>
      </c>
      <c r="Z68" s="441">
        <f t="shared" si="62"/>
        <v>6.2</v>
      </c>
      <c r="AA68" s="441">
        <f t="shared" si="62"/>
        <v>6.2</v>
      </c>
      <c r="AB68" s="441">
        <f t="shared" si="62"/>
        <v>2.5</v>
      </c>
    </row>
    <row r="69" spans="18:28">
      <c r="R69" s="442" t="s">
        <v>563</v>
      </c>
      <c r="S69" s="442">
        <f t="shared" si="45"/>
        <v>2.9</v>
      </c>
      <c r="T69" s="442">
        <f t="shared" si="45"/>
        <v>2.9</v>
      </c>
      <c r="U69" s="442">
        <f t="shared" si="62"/>
        <v>2.5</v>
      </c>
      <c r="V69" s="442">
        <f t="shared" si="62"/>
        <v>0</v>
      </c>
      <c r="W69" s="442">
        <f t="shared" si="62"/>
        <v>0</v>
      </c>
      <c r="X69" s="442">
        <f>X68</f>
        <v>0</v>
      </c>
      <c r="Y69" s="442">
        <f>Y68</f>
        <v>2.4</v>
      </c>
      <c r="Z69" s="442">
        <f>Z68</f>
        <v>6.2</v>
      </c>
      <c r="AA69" s="442">
        <f>AA68</f>
        <v>6.2</v>
      </c>
      <c r="AB69" s="442">
        <f>AB68</f>
        <v>2.5</v>
      </c>
    </row>
    <row r="70" spans="18:28">
      <c r="R70" s="442" t="s">
        <v>642</v>
      </c>
      <c r="S70" s="442">
        <f t="shared" si="45"/>
        <v>2.8</v>
      </c>
      <c r="T70" s="442">
        <f t="shared" si="45"/>
        <v>2.7</v>
      </c>
      <c r="U70" s="442">
        <f t="shared" si="62"/>
        <v>0</v>
      </c>
      <c r="V70" s="442">
        <f t="shared" si="62"/>
        <v>0</v>
      </c>
      <c r="W70" s="442">
        <f t="shared" si="62"/>
        <v>2.5</v>
      </c>
      <c r="X70" s="442">
        <f t="shared" si="5"/>
        <v>0</v>
      </c>
      <c r="Y70" s="442">
        <f t="shared" ref="Y70:AB71" si="64">Y69</f>
        <v>2.4</v>
      </c>
      <c r="Z70" s="442">
        <f t="shared" si="64"/>
        <v>6.2</v>
      </c>
      <c r="AA70" s="442">
        <f t="shared" si="64"/>
        <v>6.2</v>
      </c>
      <c r="AB70" s="442">
        <f t="shared" si="64"/>
        <v>2.5</v>
      </c>
    </row>
    <row r="71" spans="18:28">
      <c r="R71" s="454" t="s">
        <v>565</v>
      </c>
      <c r="S71" s="454">
        <f t="shared" si="45"/>
        <v>2.7</v>
      </c>
      <c r="T71" s="454">
        <f t="shared" si="45"/>
        <v>2.7</v>
      </c>
      <c r="U71" s="454">
        <f t="shared" si="62"/>
        <v>0</v>
      </c>
      <c r="V71" s="454">
        <f t="shared" si="62"/>
        <v>0</v>
      </c>
      <c r="W71" s="454">
        <f t="shared" si="62"/>
        <v>0</v>
      </c>
      <c r="X71" s="454">
        <f t="shared" si="5"/>
        <v>0</v>
      </c>
      <c r="Y71" s="454">
        <f t="shared" si="64"/>
        <v>2.4</v>
      </c>
      <c r="Z71" s="454">
        <f t="shared" si="64"/>
        <v>6.2</v>
      </c>
      <c r="AA71" s="454">
        <f t="shared" si="64"/>
        <v>6.2</v>
      </c>
      <c r="AB71" s="454">
        <f t="shared" si="64"/>
        <v>2.5</v>
      </c>
    </row>
    <row r="72" spans="18:28">
      <c r="R72" s="441" t="s">
        <v>472</v>
      </c>
      <c r="S72" s="441">
        <f t="shared" si="45"/>
        <v>3</v>
      </c>
      <c r="T72" s="441">
        <f t="shared" si="45"/>
        <v>2.9</v>
      </c>
      <c r="U72" s="441">
        <v>0</v>
      </c>
      <c r="V72" s="441">
        <f t="shared" si="62"/>
        <v>3.8</v>
      </c>
      <c r="W72" s="441">
        <f t="shared" si="62"/>
        <v>0</v>
      </c>
      <c r="X72" s="441">
        <f>VLOOKUP($R72,保育単価表,X$7,FALSE)</f>
        <v>0</v>
      </c>
      <c r="Y72" s="441">
        <f t="shared" si="62"/>
        <v>2.8</v>
      </c>
      <c r="Z72" s="441">
        <f t="shared" si="62"/>
        <v>11.3</v>
      </c>
      <c r="AA72" s="441">
        <f t="shared" si="62"/>
        <v>5.7</v>
      </c>
      <c r="AB72" s="441">
        <f t="shared" si="62"/>
        <v>2.8</v>
      </c>
    </row>
    <row r="73" spans="18:28">
      <c r="R73" s="442" t="s">
        <v>473</v>
      </c>
      <c r="S73" s="442">
        <f t="shared" si="45"/>
        <v>2.9</v>
      </c>
      <c r="T73" s="442">
        <f t="shared" si="45"/>
        <v>2.8</v>
      </c>
      <c r="U73" s="442">
        <f t="shared" si="62"/>
        <v>2.5</v>
      </c>
      <c r="V73" s="442">
        <f t="shared" si="62"/>
        <v>0</v>
      </c>
      <c r="W73" s="442">
        <f t="shared" si="62"/>
        <v>0</v>
      </c>
      <c r="X73" s="442">
        <f>X72</f>
        <v>0</v>
      </c>
      <c r="Y73" s="442">
        <f>Y72</f>
        <v>2.8</v>
      </c>
      <c r="Z73" s="442">
        <f>Z72</f>
        <v>11.3</v>
      </c>
      <c r="AA73" s="442">
        <f>AA72</f>
        <v>5.7</v>
      </c>
      <c r="AB73" s="442">
        <f>AB72</f>
        <v>2.8</v>
      </c>
    </row>
    <row r="74" spans="18:28">
      <c r="R74" s="442" t="s">
        <v>643</v>
      </c>
      <c r="S74" s="442">
        <f t="shared" si="45"/>
        <v>2.8</v>
      </c>
      <c r="T74" s="442">
        <f t="shared" si="45"/>
        <v>2.7</v>
      </c>
      <c r="U74" s="442">
        <f t="shared" si="62"/>
        <v>0</v>
      </c>
      <c r="V74" s="442">
        <f t="shared" si="62"/>
        <v>0</v>
      </c>
      <c r="W74" s="442">
        <f t="shared" si="62"/>
        <v>2.5</v>
      </c>
      <c r="X74" s="442">
        <f t="shared" si="5"/>
        <v>0</v>
      </c>
      <c r="Y74" s="442">
        <f t="shared" ref="Y74:AB75" si="65">Y73</f>
        <v>2.8</v>
      </c>
      <c r="Z74" s="442">
        <f t="shared" si="65"/>
        <v>11.3</v>
      </c>
      <c r="AA74" s="442">
        <f t="shared" si="65"/>
        <v>5.7</v>
      </c>
      <c r="AB74" s="442">
        <f t="shared" si="65"/>
        <v>2.8</v>
      </c>
    </row>
    <row r="75" spans="18:28">
      <c r="R75" s="454" t="s">
        <v>567</v>
      </c>
      <c r="S75" s="454">
        <f t="shared" si="45"/>
        <v>2.7</v>
      </c>
      <c r="T75" s="454">
        <f t="shared" si="45"/>
        <v>2.7</v>
      </c>
      <c r="U75" s="454">
        <f t="shared" si="62"/>
        <v>0</v>
      </c>
      <c r="V75" s="454">
        <f t="shared" si="62"/>
        <v>0</v>
      </c>
      <c r="W75" s="454">
        <f t="shared" si="62"/>
        <v>0</v>
      </c>
      <c r="X75" s="454">
        <f t="shared" si="5"/>
        <v>0</v>
      </c>
      <c r="Y75" s="454">
        <f t="shared" si="65"/>
        <v>2.8</v>
      </c>
      <c r="Z75" s="454">
        <f t="shared" si="65"/>
        <v>11.3</v>
      </c>
      <c r="AA75" s="454">
        <f t="shared" si="65"/>
        <v>5.7</v>
      </c>
      <c r="AB75" s="454">
        <f t="shared" si="65"/>
        <v>2.8</v>
      </c>
    </row>
    <row r="76" spans="18:28">
      <c r="R76" s="441" t="s">
        <v>568</v>
      </c>
      <c r="S76" s="441">
        <f t="shared" si="45"/>
        <v>3</v>
      </c>
      <c r="T76" s="441">
        <f t="shared" si="45"/>
        <v>3</v>
      </c>
      <c r="U76" s="441">
        <v>0</v>
      </c>
      <c r="V76" s="441">
        <f t="shared" si="62"/>
        <v>3.8</v>
      </c>
      <c r="W76" s="441">
        <f t="shared" si="62"/>
        <v>0</v>
      </c>
      <c r="X76" s="441">
        <f>VLOOKUP($R76,保育単価表,X$7,FALSE)</f>
        <v>0</v>
      </c>
      <c r="Y76" s="441">
        <f t="shared" si="62"/>
        <v>2.4</v>
      </c>
      <c r="Z76" s="441">
        <f t="shared" si="62"/>
        <v>10.5</v>
      </c>
      <c r="AA76" s="441">
        <f t="shared" si="62"/>
        <v>5.2</v>
      </c>
      <c r="AB76" s="441">
        <f t="shared" si="62"/>
        <v>2.6</v>
      </c>
    </row>
    <row r="77" spans="18:28">
      <c r="R77" s="442" t="s">
        <v>569</v>
      </c>
      <c r="S77" s="442">
        <f t="shared" si="45"/>
        <v>2.9</v>
      </c>
      <c r="T77" s="442">
        <f t="shared" si="45"/>
        <v>2.9</v>
      </c>
      <c r="U77" s="442">
        <f t="shared" si="62"/>
        <v>2.5</v>
      </c>
      <c r="V77" s="442">
        <f t="shared" si="62"/>
        <v>0</v>
      </c>
      <c r="W77" s="442">
        <f t="shared" si="62"/>
        <v>0</v>
      </c>
      <c r="X77" s="442">
        <f t="shared" ref="X77:X99" si="66">X76</f>
        <v>0</v>
      </c>
      <c r="Y77" s="442">
        <f t="shared" ref="Y77:AB79" si="67">Y76</f>
        <v>2.4</v>
      </c>
      <c r="Z77" s="442">
        <f t="shared" si="67"/>
        <v>10.5</v>
      </c>
      <c r="AA77" s="442">
        <f t="shared" si="67"/>
        <v>5.2</v>
      </c>
      <c r="AB77" s="442">
        <f t="shared" si="67"/>
        <v>2.6</v>
      </c>
    </row>
    <row r="78" spans="18:28">
      <c r="R78" s="442" t="s">
        <v>644</v>
      </c>
      <c r="S78" s="442">
        <f t="shared" si="45"/>
        <v>2.8</v>
      </c>
      <c r="T78" s="442">
        <f t="shared" si="45"/>
        <v>2.7</v>
      </c>
      <c r="U78" s="442">
        <f t="shared" si="62"/>
        <v>0</v>
      </c>
      <c r="V78" s="442">
        <f t="shared" si="62"/>
        <v>0</v>
      </c>
      <c r="W78" s="442">
        <f t="shared" si="62"/>
        <v>2.5</v>
      </c>
      <c r="X78" s="442">
        <f t="shared" si="66"/>
        <v>0</v>
      </c>
      <c r="Y78" s="442">
        <f t="shared" si="67"/>
        <v>2.4</v>
      </c>
      <c r="Z78" s="442">
        <f t="shared" si="67"/>
        <v>10.5</v>
      </c>
      <c r="AA78" s="442">
        <f t="shared" si="67"/>
        <v>5.2</v>
      </c>
      <c r="AB78" s="442">
        <f t="shared" si="67"/>
        <v>2.6</v>
      </c>
    </row>
    <row r="79" spans="18:28">
      <c r="R79" s="454" t="s">
        <v>571</v>
      </c>
      <c r="S79" s="454">
        <f t="shared" si="45"/>
        <v>2.7</v>
      </c>
      <c r="T79" s="454">
        <f t="shared" si="45"/>
        <v>2.7</v>
      </c>
      <c r="U79" s="454">
        <f t="shared" si="62"/>
        <v>0</v>
      </c>
      <c r="V79" s="454">
        <f t="shared" si="62"/>
        <v>0</v>
      </c>
      <c r="W79" s="454">
        <f t="shared" si="62"/>
        <v>0</v>
      </c>
      <c r="X79" s="454">
        <f t="shared" si="66"/>
        <v>0</v>
      </c>
      <c r="Y79" s="454">
        <f t="shared" si="67"/>
        <v>2.4</v>
      </c>
      <c r="Z79" s="454">
        <f t="shared" si="67"/>
        <v>10.5</v>
      </c>
      <c r="AA79" s="454">
        <f t="shared" si="67"/>
        <v>5.2</v>
      </c>
      <c r="AB79" s="454">
        <f t="shared" si="67"/>
        <v>2.6</v>
      </c>
    </row>
    <row r="80" spans="18:28">
      <c r="R80" s="441" t="s">
        <v>572</v>
      </c>
      <c r="S80" s="441">
        <f t="shared" si="45"/>
        <v>2.9</v>
      </c>
      <c r="T80" s="441">
        <f t="shared" si="45"/>
        <v>2.9</v>
      </c>
      <c r="U80" s="441">
        <v>0</v>
      </c>
      <c r="V80" s="441">
        <f t="shared" si="62"/>
        <v>3.8</v>
      </c>
      <c r="W80" s="441">
        <f t="shared" si="62"/>
        <v>0</v>
      </c>
      <c r="X80" s="441">
        <f>VLOOKUP($R80,保育単価表,X$7,FALSE)</f>
        <v>0</v>
      </c>
      <c r="Y80" s="441">
        <f t="shared" si="62"/>
        <v>3.1</v>
      </c>
      <c r="Z80" s="441">
        <f t="shared" si="62"/>
        <v>9.6999999999999993</v>
      </c>
      <c r="AA80" s="441">
        <f t="shared" si="62"/>
        <v>4.9000000000000004</v>
      </c>
      <c r="AB80" s="441">
        <f t="shared" si="62"/>
        <v>2.4</v>
      </c>
    </row>
    <row r="81" spans="18:28">
      <c r="R81" s="442" t="s">
        <v>573</v>
      </c>
      <c r="S81" s="442">
        <f t="shared" si="45"/>
        <v>2.8</v>
      </c>
      <c r="T81" s="442">
        <f t="shared" si="45"/>
        <v>2.8</v>
      </c>
      <c r="U81" s="442">
        <f t="shared" si="62"/>
        <v>2.5</v>
      </c>
      <c r="V81" s="442">
        <f t="shared" si="62"/>
        <v>0</v>
      </c>
      <c r="W81" s="442">
        <f t="shared" si="62"/>
        <v>0</v>
      </c>
      <c r="X81" s="442">
        <f>X80</f>
        <v>0</v>
      </c>
      <c r="Y81" s="442">
        <f>Y80</f>
        <v>3.1</v>
      </c>
      <c r="Z81" s="442">
        <f>Z80</f>
        <v>9.6999999999999993</v>
      </c>
      <c r="AA81" s="442">
        <f>AA80</f>
        <v>4.9000000000000004</v>
      </c>
      <c r="AB81" s="442">
        <f>AB80</f>
        <v>2.4</v>
      </c>
    </row>
    <row r="82" spans="18:28">
      <c r="R82" s="442" t="s">
        <v>645</v>
      </c>
      <c r="S82" s="442">
        <f t="shared" si="45"/>
        <v>2.7</v>
      </c>
      <c r="T82" s="442">
        <f t="shared" si="45"/>
        <v>2.7</v>
      </c>
      <c r="U82" s="442">
        <f t="shared" si="62"/>
        <v>0</v>
      </c>
      <c r="V82" s="442">
        <f t="shared" si="62"/>
        <v>0</v>
      </c>
      <c r="W82" s="442">
        <f t="shared" si="62"/>
        <v>2.5</v>
      </c>
      <c r="X82" s="442">
        <f t="shared" si="66"/>
        <v>0</v>
      </c>
      <c r="Y82" s="442">
        <f t="shared" ref="Y82:AB83" si="68">Y81</f>
        <v>3.1</v>
      </c>
      <c r="Z82" s="442">
        <f t="shared" si="68"/>
        <v>9.6999999999999993</v>
      </c>
      <c r="AA82" s="442">
        <f t="shared" si="68"/>
        <v>4.9000000000000004</v>
      </c>
      <c r="AB82" s="442">
        <f t="shared" si="68"/>
        <v>2.4</v>
      </c>
    </row>
    <row r="83" spans="18:28">
      <c r="R83" s="454" t="s">
        <v>575</v>
      </c>
      <c r="S83" s="454">
        <f t="shared" si="45"/>
        <v>2.7</v>
      </c>
      <c r="T83" s="454">
        <f t="shared" si="45"/>
        <v>2.7</v>
      </c>
      <c r="U83" s="454">
        <f t="shared" si="62"/>
        <v>0</v>
      </c>
      <c r="V83" s="454">
        <f t="shared" si="62"/>
        <v>0</v>
      </c>
      <c r="W83" s="454">
        <f t="shared" si="62"/>
        <v>0</v>
      </c>
      <c r="X83" s="454">
        <f t="shared" si="66"/>
        <v>0</v>
      </c>
      <c r="Y83" s="454">
        <f t="shared" si="68"/>
        <v>3.1</v>
      </c>
      <c r="Z83" s="454">
        <f t="shared" si="68"/>
        <v>9.6999999999999993</v>
      </c>
      <c r="AA83" s="454">
        <f t="shared" si="68"/>
        <v>4.9000000000000004</v>
      </c>
      <c r="AB83" s="454">
        <f t="shared" si="68"/>
        <v>2.4</v>
      </c>
    </row>
    <row r="84" spans="18:28">
      <c r="R84" s="441" t="s">
        <v>476</v>
      </c>
      <c r="S84" s="441">
        <f t="shared" si="45"/>
        <v>3</v>
      </c>
      <c r="T84" s="441">
        <f t="shared" si="45"/>
        <v>2.9</v>
      </c>
      <c r="U84" s="441">
        <v>0</v>
      </c>
      <c r="V84" s="441">
        <f t="shared" si="62"/>
        <v>3.8</v>
      </c>
      <c r="W84" s="441">
        <f t="shared" si="62"/>
        <v>0</v>
      </c>
      <c r="X84" s="441">
        <f>VLOOKUP($R84,保育単価表,X$7,FALSE)</f>
        <v>0</v>
      </c>
      <c r="Y84" s="441">
        <f t="shared" si="62"/>
        <v>2.7</v>
      </c>
      <c r="Z84" s="441">
        <f t="shared" si="62"/>
        <v>9.1</v>
      </c>
      <c r="AA84" s="441">
        <f t="shared" si="62"/>
        <v>5</v>
      </c>
      <c r="AB84" s="441">
        <f t="shared" si="62"/>
        <v>3</v>
      </c>
    </row>
    <row r="85" spans="18:28">
      <c r="R85" s="442" t="s">
        <v>477</v>
      </c>
      <c r="S85" s="442">
        <f t="shared" si="45"/>
        <v>2.9</v>
      </c>
      <c r="T85" s="442">
        <f t="shared" si="45"/>
        <v>2.8</v>
      </c>
      <c r="U85" s="442">
        <f t="shared" si="62"/>
        <v>2.5</v>
      </c>
      <c r="V85" s="442">
        <f t="shared" si="62"/>
        <v>0</v>
      </c>
      <c r="W85" s="442">
        <f t="shared" si="62"/>
        <v>0</v>
      </c>
      <c r="X85" s="442">
        <f>X84</f>
        <v>0</v>
      </c>
      <c r="Y85" s="442">
        <f>Y84</f>
        <v>2.7</v>
      </c>
      <c r="Z85" s="442">
        <f>Z84</f>
        <v>9.1</v>
      </c>
      <c r="AA85" s="442">
        <f>AA84</f>
        <v>5</v>
      </c>
      <c r="AB85" s="442">
        <f>AB84</f>
        <v>3</v>
      </c>
    </row>
    <row r="86" spans="18:28">
      <c r="R86" s="442" t="s">
        <v>646</v>
      </c>
      <c r="S86" s="442">
        <f t="shared" si="45"/>
        <v>2.7</v>
      </c>
      <c r="T86" s="442">
        <f t="shared" si="45"/>
        <v>2.7</v>
      </c>
      <c r="U86" s="442">
        <f t="shared" si="62"/>
        <v>0</v>
      </c>
      <c r="V86" s="442">
        <f t="shared" si="62"/>
        <v>0</v>
      </c>
      <c r="W86" s="442">
        <f t="shared" si="62"/>
        <v>2.5</v>
      </c>
      <c r="X86" s="442">
        <f t="shared" si="66"/>
        <v>0</v>
      </c>
      <c r="Y86" s="442">
        <f t="shared" ref="Y86:AB87" si="69">Y85</f>
        <v>2.7</v>
      </c>
      <c r="Z86" s="442">
        <f t="shared" si="69"/>
        <v>9.1</v>
      </c>
      <c r="AA86" s="442">
        <f t="shared" si="69"/>
        <v>5</v>
      </c>
      <c r="AB86" s="442">
        <f t="shared" si="69"/>
        <v>3</v>
      </c>
    </row>
    <row r="87" spans="18:28">
      <c r="R87" s="454" t="s">
        <v>577</v>
      </c>
      <c r="S87" s="454">
        <f t="shared" si="45"/>
        <v>2.7</v>
      </c>
      <c r="T87" s="454">
        <f t="shared" si="45"/>
        <v>2.7</v>
      </c>
      <c r="U87" s="454">
        <f t="shared" si="62"/>
        <v>0</v>
      </c>
      <c r="V87" s="454">
        <f t="shared" si="62"/>
        <v>0</v>
      </c>
      <c r="W87" s="454">
        <f t="shared" si="62"/>
        <v>0</v>
      </c>
      <c r="X87" s="454">
        <f t="shared" si="66"/>
        <v>0</v>
      </c>
      <c r="Y87" s="454">
        <f t="shared" si="69"/>
        <v>2.7</v>
      </c>
      <c r="Z87" s="454">
        <f t="shared" si="69"/>
        <v>9.1</v>
      </c>
      <c r="AA87" s="454">
        <f t="shared" si="69"/>
        <v>5</v>
      </c>
      <c r="AB87" s="454">
        <f t="shared" si="69"/>
        <v>3</v>
      </c>
    </row>
    <row r="88" spans="18:28">
      <c r="R88" s="441" t="s">
        <v>578</v>
      </c>
      <c r="S88" s="441">
        <f t="shared" si="45"/>
        <v>3.1</v>
      </c>
      <c r="T88" s="441">
        <f t="shared" si="45"/>
        <v>3.1</v>
      </c>
      <c r="U88" s="441">
        <v>0</v>
      </c>
      <c r="V88" s="441">
        <f t="shared" si="62"/>
        <v>3.8</v>
      </c>
      <c r="W88" s="441">
        <f t="shared" si="62"/>
        <v>0</v>
      </c>
      <c r="X88" s="441">
        <f t="shared" si="62"/>
        <v>0</v>
      </c>
      <c r="Y88" s="441">
        <f t="shared" si="62"/>
        <v>2.4</v>
      </c>
      <c r="Z88" s="441">
        <f t="shared" si="62"/>
        <v>8.5</v>
      </c>
      <c r="AA88" s="441">
        <f t="shared" si="62"/>
        <v>5.3</v>
      </c>
      <c r="AB88" s="441">
        <f t="shared" si="62"/>
        <v>2.8</v>
      </c>
    </row>
    <row r="89" spans="18:28">
      <c r="R89" s="442" t="s">
        <v>579</v>
      </c>
      <c r="S89" s="442">
        <f t="shared" si="45"/>
        <v>3</v>
      </c>
      <c r="T89" s="442">
        <f t="shared" si="45"/>
        <v>3</v>
      </c>
      <c r="U89" s="442">
        <f t="shared" si="62"/>
        <v>2.5</v>
      </c>
      <c r="V89" s="442">
        <f t="shared" si="62"/>
        <v>0</v>
      </c>
      <c r="W89" s="442">
        <f t="shared" si="62"/>
        <v>0</v>
      </c>
      <c r="X89" s="442">
        <f>X88</f>
        <v>0</v>
      </c>
      <c r="Y89" s="442">
        <f>Y88</f>
        <v>2.4</v>
      </c>
      <c r="Z89" s="442">
        <f>Z88</f>
        <v>8.5</v>
      </c>
      <c r="AA89" s="442">
        <f>AA88</f>
        <v>5.3</v>
      </c>
      <c r="AB89" s="442">
        <f>AB88</f>
        <v>2.8</v>
      </c>
    </row>
    <row r="90" spans="18:28">
      <c r="R90" s="442" t="s">
        <v>647</v>
      </c>
      <c r="S90" s="442">
        <f t="shared" si="45"/>
        <v>2.8</v>
      </c>
      <c r="T90" s="442">
        <f t="shared" si="45"/>
        <v>2.8</v>
      </c>
      <c r="U90" s="442">
        <f t="shared" si="62"/>
        <v>0</v>
      </c>
      <c r="V90" s="442">
        <f t="shared" si="62"/>
        <v>0</v>
      </c>
      <c r="W90" s="442">
        <f t="shared" si="62"/>
        <v>2.5</v>
      </c>
      <c r="X90" s="442">
        <f t="shared" si="66"/>
        <v>0</v>
      </c>
      <c r="Y90" s="442">
        <f t="shared" ref="Y90:AB91" si="70">Y89</f>
        <v>2.4</v>
      </c>
      <c r="Z90" s="442">
        <f t="shared" si="70"/>
        <v>8.5</v>
      </c>
      <c r="AA90" s="442">
        <f t="shared" si="70"/>
        <v>5.3</v>
      </c>
      <c r="AB90" s="442">
        <f t="shared" si="70"/>
        <v>2.8</v>
      </c>
    </row>
    <row r="91" spans="18:28">
      <c r="R91" s="454" t="s">
        <v>581</v>
      </c>
      <c r="S91" s="454">
        <f t="shared" si="45"/>
        <v>2.7</v>
      </c>
      <c r="T91" s="454">
        <f t="shared" si="45"/>
        <v>2.7</v>
      </c>
      <c r="U91" s="454">
        <f t="shared" si="62"/>
        <v>0</v>
      </c>
      <c r="V91" s="454">
        <f t="shared" si="62"/>
        <v>0</v>
      </c>
      <c r="W91" s="454">
        <f t="shared" si="62"/>
        <v>0</v>
      </c>
      <c r="X91" s="454">
        <f t="shared" si="66"/>
        <v>0</v>
      </c>
      <c r="Y91" s="454">
        <f t="shared" si="70"/>
        <v>2.4</v>
      </c>
      <c r="Z91" s="454">
        <f t="shared" si="70"/>
        <v>8.5</v>
      </c>
      <c r="AA91" s="454">
        <f t="shared" si="70"/>
        <v>5.3</v>
      </c>
      <c r="AB91" s="454">
        <f t="shared" si="70"/>
        <v>2.8</v>
      </c>
    </row>
    <row r="92" spans="18:28">
      <c r="R92" s="441" t="s">
        <v>582</v>
      </c>
      <c r="S92" s="441">
        <f t="shared" si="45"/>
        <v>3.1</v>
      </c>
      <c r="T92" s="441">
        <f t="shared" si="45"/>
        <v>3</v>
      </c>
      <c r="U92" s="441">
        <v>0</v>
      </c>
      <c r="V92" s="441">
        <f t="shared" si="62"/>
        <v>3.8</v>
      </c>
      <c r="W92" s="441">
        <f t="shared" si="62"/>
        <v>0</v>
      </c>
      <c r="X92" s="441">
        <f t="shared" si="62"/>
        <v>0</v>
      </c>
      <c r="Y92" s="441">
        <f t="shared" si="62"/>
        <v>4.3</v>
      </c>
      <c r="Z92" s="441">
        <f t="shared" si="62"/>
        <v>8</v>
      </c>
      <c r="AA92" s="441">
        <f t="shared" si="62"/>
        <v>5</v>
      </c>
      <c r="AB92" s="441">
        <f t="shared" si="62"/>
        <v>2.7</v>
      </c>
    </row>
    <row r="93" spans="18:28">
      <c r="R93" s="442" t="s">
        <v>583</v>
      </c>
      <c r="S93" s="442">
        <f t="shared" si="45"/>
        <v>3</v>
      </c>
      <c r="T93" s="442">
        <f t="shared" si="45"/>
        <v>2.9</v>
      </c>
      <c r="U93" s="442">
        <f t="shared" si="62"/>
        <v>2.5</v>
      </c>
      <c r="V93" s="442">
        <f t="shared" si="62"/>
        <v>0</v>
      </c>
      <c r="W93" s="442">
        <f t="shared" si="62"/>
        <v>0</v>
      </c>
      <c r="X93" s="442">
        <f>X92</f>
        <v>0</v>
      </c>
      <c r="Y93" s="442">
        <f>Y92</f>
        <v>4.3</v>
      </c>
      <c r="Z93" s="442">
        <f>Z92</f>
        <v>8</v>
      </c>
      <c r="AA93" s="442">
        <f>AA92</f>
        <v>5</v>
      </c>
      <c r="AB93" s="442">
        <f>AB92</f>
        <v>2.7</v>
      </c>
    </row>
    <row r="94" spans="18:28">
      <c r="R94" s="442" t="s">
        <v>648</v>
      </c>
      <c r="S94" s="442">
        <f t="shared" si="45"/>
        <v>2.8</v>
      </c>
      <c r="T94" s="442">
        <f t="shared" si="45"/>
        <v>2.8</v>
      </c>
      <c r="U94" s="442">
        <f t="shared" si="62"/>
        <v>0</v>
      </c>
      <c r="V94" s="442">
        <f t="shared" si="62"/>
        <v>0</v>
      </c>
      <c r="W94" s="442">
        <f t="shared" si="62"/>
        <v>2.5</v>
      </c>
      <c r="X94" s="442">
        <f t="shared" si="66"/>
        <v>0</v>
      </c>
      <c r="Y94" s="442">
        <f t="shared" ref="Y94:AB95" si="71">Y93</f>
        <v>4.3</v>
      </c>
      <c r="Z94" s="442">
        <f t="shared" si="71"/>
        <v>8</v>
      </c>
      <c r="AA94" s="442">
        <f t="shared" si="71"/>
        <v>5</v>
      </c>
      <c r="AB94" s="442">
        <f t="shared" si="71"/>
        <v>2.7</v>
      </c>
    </row>
    <row r="95" spans="18:28">
      <c r="R95" s="454" t="s">
        <v>585</v>
      </c>
      <c r="S95" s="454">
        <f t="shared" si="45"/>
        <v>2.7</v>
      </c>
      <c r="T95" s="454">
        <f t="shared" si="45"/>
        <v>2.7</v>
      </c>
      <c r="U95" s="454">
        <f t="shared" si="62"/>
        <v>0</v>
      </c>
      <c r="V95" s="454">
        <f t="shared" si="62"/>
        <v>0</v>
      </c>
      <c r="W95" s="454">
        <f t="shared" si="62"/>
        <v>0</v>
      </c>
      <c r="X95" s="454">
        <f t="shared" si="66"/>
        <v>0</v>
      </c>
      <c r="Y95" s="454">
        <f t="shared" si="71"/>
        <v>4.3</v>
      </c>
      <c r="Z95" s="454">
        <f t="shared" si="71"/>
        <v>8</v>
      </c>
      <c r="AA95" s="454">
        <f t="shared" si="71"/>
        <v>5</v>
      </c>
      <c r="AB95" s="454">
        <f t="shared" si="71"/>
        <v>2.7</v>
      </c>
    </row>
    <row r="96" spans="18:28">
      <c r="R96" s="441" t="s">
        <v>478</v>
      </c>
      <c r="S96" s="441">
        <f t="shared" si="45"/>
        <v>3.1</v>
      </c>
      <c r="T96" s="441">
        <f t="shared" si="45"/>
        <v>3</v>
      </c>
      <c r="U96" s="441">
        <v>0</v>
      </c>
      <c r="V96" s="441">
        <f t="shared" si="62"/>
        <v>3.8</v>
      </c>
      <c r="W96" s="441">
        <f t="shared" si="62"/>
        <v>0</v>
      </c>
      <c r="X96" s="441">
        <f t="shared" si="62"/>
        <v>0</v>
      </c>
      <c r="Y96" s="441">
        <f t="shared" si="62"/>
        <v>3.9</v>
      </c>
      <c r="Z96" s="441">
        <f t="shared" si="62"/>
        <v>7.6</v>
      </c>
      <c r="AA96" s="441">
        <f t="shared" si="62"/>
        <v>5.4</v>
      </c>
      <c r="AB96" s="441">
        <f t="shared" si="62"/>
        <v>2.5</v>
      </c>
    </row>
    <row r="97" spans="18:28">
      <c r="R97" s="442" t="s">
        <v>479</v>
      </c>
      <c r="S97" s="442">
        <f t="shared" si="45"/>
        <v>3</v>
      </c>
      <c r="T97" s="442">
        <f t="shared" si="45"/>
        <v>2.9</v>
      </c>
      <c r="U97" s="442">
        <f t="shared" si="62"/>
        <v>2.5</v>
      </c>
      <c r="V97" s="442">
        <f t="shared" si="62"/>
        <v>0</v>
      </c>
      <c r="W97" s="442">
        <f t="shared" si="62"/>
        <v>0</v>
      </c>
      <c r="X97" s="442">
        <f>X96</f>
        <v>0</v>
      </c>
      <c r="Y97" s="442">
        <f>Y96</f>
        <v>3.9</v>
      </c>
      <c r="Z97" s="442">
        <f>Z96</f>
        <v>7.6</v>
      </c>
      <c r="AA97" s="442">
        <f>AA96</f>
        <v>5.4</v>
      </c>
      <c r="AB97" s="442">
        <f>AB96</f>
        <v>2.5</v>
      </c>
    </row>
    <row r="98" spans="18:28">
      <c r="R98" s="442" t="s">
        <v>649</v>
      </c>
      <c r="S98" s="442">
        <f t="shared" si="45"/>
        <v>2.8</v>
      </c>
      <c r="T98" s="442">
        <f t="shared" si="45"/>
        <v>2.8</v>
      </c>
      <c r="U98" s="442">
        <f t="shared" si="62"/>
        <v>0</v>
      </c>
      <c r="V98" s="442">
        <f t="shared" si="62"/>
        <v>0</v>
      </c>
      <c r="W98" s="442">
        <f t="shared" si="62"/>
        <v>2.5</v>
      </c>
      <c r="X98" s="442">
        <f t="shared" si="66"/>
        <v>0</v>
      </c>
      <c r="Y98" s="442">
        <f t="shared" ref="Y98:AB99" si="72">Y97</f>
        <v>3.9</v>
      </c>
      <c r="Z98" s="442">
        <f t="shared" si="72"/>
        <v>7.6</v>
      </c>
      <c r="AA98" s="442">
        <f t="shared" si="72"/>
        <v>5.4</v>
      </c>
      <c r="AB98" s="442">
        <f t="shared" si="72"/>
        <v>2.5</v>
      </c>
    </row>
    <row r="99" spans="18:28">
      <c r="R99" s="454" t="s">
        <v>587</v>
      </c>
      <c r="S99" s="454">
        <f t="shared" si="45"/>
        <v>2.7</v>
      </c>
      <c r="T99" s="454">
        <f t="shared" si="45"/>
        <v>2.7</v>
      </c>
      <c r="U99" s="454">
        <f t="shared" si="62"/>
        <v>0</v>
      </c>
      <c r="V99" s="454">
        <f t="shared" si="62"/>
        <v>0</v>
      </c>
      <c r="W99" s="454">
        <f t="shared" si="62"/>
        <v>0</v>
      </c>
      <c r="X99" s="454">
        <f t="shared" si="66"/>
        <v>0</v>
      </c>
      <c r="Y99" s="454">
        <f t="shared" si="72"/>
        <v>3.9</v>
      </c>
      <c r="Z99" s="454">
        <f t="shared" si="72"/>
        <v>7.6</v>
      </c>
      <c r="AA99" s="454">
        <f t="shared" si="72"/>
        <v>5.4</v>
      </c>
      <c r="AB99" s="454">
        <f t="shared" si="72"/>
        <v>2.5</v>
      </c>
    </row>
  </sheetData>
  <sheetProtection algorithmName="SHA-512" hashValue="8n0RU5uVLcKOiacQ86dMI8e3s6gNUV5Dt9GqIXm5ZLo00eUM9DorKbLgMunMsFbUpTPD3XJlKTz2Y5+HawOAhg==" saltValue="fE8TvF3N3D3hEdup0XUsEQ==" spinCount="100000" sheet="1" objects="1" scenarios="1"/>
  <mergeCells count="295">
    <mergeCell ref="BU18:BX18"/>
    <mergeCell ref="BY18:CB18"/>
    <mergeCell ref="BU19:BX19"/>
    <mergeCell ref="BY19:CB19"/>
    <mergeCell ref="BC41:BD41"/>
    <mergeCell ref="BE41:BF41"/>
    <mergeCell ref="BM39:CF39"/>
    <mergeCell ref="BM40:BN40"/>
    <mergeCell ref="BO40:BP40"/>
    <mergeCell ref="BQ40:BR40"/>
    <mergeCell ref="BS40:BT40"/>
    <mergeCell ref="BU40:BV40"/>
    <mergeCell ref="BW40:BX40"/>
    <mergeCell ref="BY40:BZ40"/>
    <mergeCell ref="CA40:CB40"/>
    <mergeCell ref="CC40:CD40"/>
    <mergeCell ref="CE40:CF40"/>
    <mergeCell ref="CE41:CF41"/>
    <mergeCell ref="BM41:BN41"/>
    <mergeCell ref="BO41:BP41"/>
    <mergeCell ref="BQ41:BR41"/>
    <mergeCell ref="BS41:BT41"/>
    <mergeCell ref="BU41:BV41"/>
    <mergeCell ref="BW41:BX41"/>
    <mergeCell ref="BY41:BZ41"/>
    <mergeCell ref="CA41:CB41"/>
    <mergeCell ref="CC41:CD41"/>
    <mergeCell ref="AI39:AL39"/>
    <mergeCell ref="AI42:AL42"/>
    <mergeCell ref="AM42:AR42"/>
    <mergeCell ref="AS42:AT42"/>
    <mergeCell ref="AU42:AV42"/>
    <mergeCell ref="AW42:AX42"/>
    <mergeCell ref="AY42:AZ42"/>
    <mergeCell ref="BA42:BB42"/>
    <mergeCell ref="BC42:BD42"/>
    <mergeCell ref="AI40:AL40"/>
    <mergeCell ref="AM40:AR40"/>
    <mergeCell ref="AS40:AT40"/>
    <mergeCell ref="AU40:AV40"/>
    <mergeCell ref="AW40:AX40"/>
    <mergeCell ref="AY40:AZ40"/>
    <mergeCell ref="BA40:BB40"/>
    <mergeCell ref="BC40:BD40"/>
    <mergeCell ref="AI41:AL41"/>
    <mergeCell ref="AM41:AR41"/>
    <mergeCell ref="AS41:AT41"/>
    <mergeCell ref="AU41:AV41"/>
    <mergeCell ref="AW41:AX41"/>
    <mergeCell ref="AY41:AZ41"/>
    <mergeCell ref="BA41:BB41"/>
    <mergeCell ref="AY38:AZ38"/>
    <mergeCell ref="AS39:BL39"/>
    <mergeCell ref="BG43:BH43"/>
    <mergeCell ref="BI43:BJ43"/>
    <mergeCell ref="BK43:BL43"/>
    <mergeCell ref="AS38:AT38"/>
    <mergeCell ref="AS43:AT43"/>
    <mergeCell ref="AU43:AV43"/>
    <mergeCell ref="AW43:AX43"/>
    <mergeCell ref="AY43:AZ43"/>
    <mergeCell ref="BA38:BB38"/>
    <mergeCell ref="BC38:BD38"/>
    <mergeCell ref="BE38:BF38"/>
    <mergeCell ref="BG38:BH38"/>
    <mergeCell ref="BI38:BJ38"/>
    <mergeCell ref="BK38:BL38"/>
    <mergeCell ref="BE42:BF42"/>
    <mergeCell ref="BG42:BH42"/>
    <mergeCell ref="BI42:BJ42"/>
    <mergeCell ref="BK42:BL42"/>
    <mergeCell ref="BE40:BF40"/>
    <mergeCell ref="BG40:BH40"/>
    <mergeCell ref="BI40:BJ40"/>
    <mergeCell ref="BK40:BL40"/>
    <mergeCell ref="AS30:BL30"/>
    <mergeCell ref="BC29:BD29"/>
    <mergeCell ref="BE29:BF29"/>
    <mergeCell ref="BG29:BH29"/>
    <mergeCell ref="BI29:BJ29"/>
    <mergeCell ref="BK29:BL29"/>
    <mergeCell ref="AX32:AZ32"/>
    <mergeCell ref="AI30:AR30"/>
    <mergeCell ref="AI29:AR29"/>
    <mergeCell ref="AS29:AT29"/>
    <mergeCell ref="AU29:AV29"/>
    <mergeCell ref="AW29:AX29"/>
    <mergeCell ref="AY29:AZ29"/>
    <mergeCell ref="BA29:BB29"/>
    <mergeCell ref="AJ25:AJ27"/>
    <mergeCell ref="AK26:AR26"/>
    <mergeCell ref="AS27:BL27"/>
    <mergeCell ref="BA28:BB28"/>
    <mergeCell ref="BC28:BD28"/>
    <mergeCell ref="AI28:AR28"/>
    <mergeCell ref="AS25:BL25"/>
    <mergeCell ref="AK27:AR27"/>
    <mergeCell ref="AI12:AI27"/>
    <mergeCell ref="AJ12:AJ18"/>
    <mergeCell ref="AK12:AR12"/>
    <mergeCell ref="AK18:AR18"/>
    <mergeCell ref="AJ19:AJ24"/>
    <mergeCell ref="AK23:AR23"/>
    <mergeCell ref="AK24:AR24"/>
    <mergeCell ref="BC23:BD23"/>
    <mergeCell ref="AS16:AT16"/>
    <mergeCell ref="AK22:AR22"/>
    <mergeCell ref="BC22:BD22"/>
    <mergeCell ref="BA21:BB21"/>
    <mergeCell ref="BC21:BD21"/>
    <mergeCell ref="BA20:BB20"/>
    <mergeCell ref="BC20:BD20"/>
    <mergeCell ref="BA19:BB19"/>
    <mergeCell ref="BC19:BD19"/>
    <mergeCell ref="BE28:BF28"/>
    <mergeCell ref="BE21:BF21"/>
    <mergeCell ref="BE19:BF19"/>
    <mergeCell ref="BG28:BH28"/>
    <mergeCell ref="BI28:BJ28"/>
    <mergeCell ref="BK28:BL28"/>
    <mergeCell ref="AS28:AT28"/>
    <mergeCell ref="AU28:AV28"/>
    <mergeCell ref="AW28:AX28"/>
    <mergeCell ref="AY28:AZ28"/>
    <mergeCell ref="BE23:BF23"/>
    <mergeCell ref="BG23:BH23"/>
    <mergeCell ref="BI23:BJ23"/>
    <mergeCell ref="BK23:BL23"/>
    <mergeCell ref="AS26:BL26"/>
    <mergeCell ref="AS24:AT24"/>
    <mergeCell ref="AS23:AT23"/>
    <mergeCell ref="AU23:AV23"/>
    <mergeCell ref="AW23:AX23"/>
    <mergeCell ref="AY23:AZ23"/>
    <mergeCell ref="BA23:BB23"/>
    <mergeCell ref="AU24:AV24"/>
    <mergeCell ref="AW24:AX24"/>
    <mergeCell ref="AY24:AZ24"/>
    <mergeCell ref="BA24:BB24"/>
    <mergeCell ref="BC24:BD24"/>
    <mergeCell ref="BG24:BH24"/>
    <mergeCell ref="BI24:BJ24"/>
    <mergeCell ref="BK24:BL24"/>
    <mergeCell ref="BE22:BF22"/>
    <mergeCell ref="BG22:BH22"/>
    <mergeCell ref="BI22:BJ22"/>
    <mergeCell ref="BK22:BL22"/>
    <mergeCell ref="AS22:AT22"/>
    <mergeCell ref="AU22:AV22"/>
    <mergeCell ref="AW22:AX22"/>
    <mergeCell ref="AY22:AZ22"/>
    <mergeCell ref="BA22:BB22"/>
    <mergeCell ref="BE24:BF24"/>
    <mergeCell ref="BG21:BH21"/>
    <mergeCell ref="BI21:BJ21"/>
    <mergeCell ref="BK21:BL21"/>
    <mergeCell ref="AK21:AR21"/>
    <mergeCell ref="AS21:AT21"/>
    <mergeCell ref="AU21:AV21"/>
    <mergeCell ref="AW21:AX21"/>
    <mergeCell ref="AY21:AZ21"/>
    <mergeCell ref="BE20:BF20"/>
    <mergeCell ref="BG20:BH20"/>
    <mergeCell ref="BI20:BJ20"/>
    <mergeCell ref="BK20:BL20"/>
    <mergeCell ref="AK20:AR20"/>
    <mergeCell ref="AS20:AT20"/>
    <mergeCell ref="AU20:AV20"/>
    <mergeCell ref="AW20:AX20"/>
    <mergeCell ref="AY20:AZ20"/>
    <mergeCell ref="BG19:BH19"/>
    <mergeCell ref="BI19:BJ19"/>
    <mergeCell ref="BK19:BL19"/>
    <mergeCell ref="BE18:BF18"/>
    <mergeCell ref="BG18:BH18"/>
    <mergeCell ref="BI18:BJ18"/>
    <mergeCell ref="BK18:BL18"/>
    <mergeCell ref="AK19:AR19"/>
    <mergeCell ref="AS19:AT19"/>
    <mergeCell ref="AU19:AV19"/>
    <mergeCell ref="AW19:AX19"/>
    <mergeCell ref="AY19:AZ19"/>
    <mergeCell ref="AS18:AT18"/>
    <mergeCell ref="AU18:AV18"/>
    <mergeCell ref="AW18:AX18"/>
    <mergeCell ref="AY18:AZ18"/>
    <mergeCell ref="BA18:BB18"/>
    <mergeCell ref="BC18:BD18"/>
    <mergeCell ref="AW17:AX17"/>
    <mergeCell ref="AY17:AZ17"/>
    <mergeCell ref="BA17:BB17"/>
    <mergeCell ref="BC17:BD17"/>
    <mergeCell ref="BE16:BF16"/>
    <mergeCell ref="BG16:BH16"/>
    <mergeCell ref="BI16:BJ16"/>
    <mergeCell ref="BK16:BL16"/>
    <mergeCell ref="AS17:AT17"/>
    <mergeCell ref="AU17:AV17"/>
    <mergeCell ref="AU16:AV16"/>
    <mergeCell ref="AW16:AX16"/>
    <mergeCell ref="AY16:AZ16"/>
    <mergeCell ref="BA16:BB16"/>
    <mergeCell ref="BI17:BJ17"/>
    <mergeCell ref="BK17:BL17"/>
    <mergeCell ref="BE17:BF17"/>
    <mergeCell ref="BG17:BH17"/>
    <mergeCell ref="BC16:BD16"/>
    <mergeCell ref="AW15:AX15"/>
    <mergeCell ref="AY15:AZ15"/>
    <mergeCell ref="BE13:BF13"/>
    <mergeCell ref="BG13:BH13"/>
    <mergeCell ref="BI13:BJ13"/>
    <mergeCell ref="BK13:BL13"/>
    <mergeCell ref="AS14:AT14"/>
    <mergeCell ref="AU14:AV14"/>
    <mergeCell ref="AW14:AX14"/>
    <mergeCell ref="AY14:AZ14"/>
    <mergeCell ref="BA14:BB14"/>
    <mergeCell ref="BE15:BF15"/>
    <mergeCell ref="BG15:BH15"/>
    <mergeCell ref="BI15:BJ15"/>
    <mergeCell ref="BK15:BL15"/>
    <mergeCell ref="BC14:BD14"/>
    <mergeCell ref="BE14:BF14"/>
    <mergeCell ref="BG14:BH14"/>
    <mergeCell ref="BI14:BJ14"/>
    <mergeCell ref="BK14:BL14"/>
    <mergeCell ref="BA15:BB15"/>
    <mergeCell ref="BC15:BD15"/>
    <mergeCell ref="AS15:AT15"/>
    <mergeCell ref="AU15:AV15"/>
    <mergeCell ref="BG12:BH12"/>
    <mergeCell ref="BI12:BJ12"/>
    <mergeCell ref="BK12:BL12"/>
    <mergeCell ref="AS13:AT13"/>
    <mergeCell ref="AU13:AV13"/>
    <mergeCell ref="AW13:AX13"/>
    <mergeCell ref="AY13:AZ13"/>
    <mergeCell ref="BA13:BB13"/>
    <mergeCell ref="BC13:BD13"/>
    <mergeCell ref="AS12:AT12"/>
    <mergeCell ref="AU12:AV12"/>
    <mergeCell ref="AW12:AX12"/>
    <mergeCell ref="AY12:AZ12"/>
    <mergeCell ref="BA12:BB12"/>
    <mergeCell ref="BC12:BD12"/>
    <mergeCell ref="BE12:BF12"/>
    <mergeCell ref="AI33:AR33"/>
    <mergeCell ref="AS33:AV33"/>
    <mergeCell ref="AW33:AZ33"/>
    <mergeCell ref="BA33:BD33"/>
    <mergeCell ref="BE33:BH33"/>
    <mergeCell ref="BI33:BJ33"/>
    <mergeCell ref="BK33:BL33"/>
    <mergeCell ref="BI11:BJ11"/>
    <mergeCell ref="BK11:BL11"/>
    <mergeCell ref="AW11:AX11"/>
    <mergeCell ref="AY11:AZ11"/>
    <mergeCell ref="BA11:BB11"/>
    <mergeCell ref="BC11:BD11"/>
    <mergeCell ref="BE11:BF11"/>
    <mergeCell ref="BG11:BH11"/>
    <mergeCell ref="AI8:AR11"/>
    <mergeCell ref="AS8:BL9"/>
    <mergeCell ref="AS10:AV10"/>
    <mergeCell ref="AW10:AZ10"/>
    <mergeCell ref="BA10:BD10"/>
    <mergeCell ref="BE10:BH10"/>
    <mergeCell ref="BI10:BL10"/>
    <mergeCell ref="AS11:AT11"/>
    <mergeCell ref="AU11:AV11"/>
    <mergeCell ref="AM39:AR39"/>
    <mergeCell ref="BG41:BH41"/>
    <mergeCell ref="BI41:BJ41"/>
    <mergeCell ref="BK41:BL41"/>
    <mergeCell ref="AI45:AL45"/>
    <mergeCell ref="AM45:AR45"/>
    <mergeCell ref="AM46:AR46"/>
    <mergeCell ref="AI34:AR34"/>
    <mergeCell ref="AS34:AV34"/>
    <mergeCell ref="AW34:AZ34"/>
    <mergeCell ref="BA34:BD34"/>
    <mergeCell ref="BE34:BH34"/>
    <mergeCell ref="BI34:BL34"/>
    <mergeCell ref="AI35:AR35"/>
    <mergeCell ref="AS35:BL35"/>
    <mergeCell ref="AI38:AL38"/>
    <mergeCell ref="AM38:AR38"/>
    <mergeCell ref="AI43:AL43"/>
    <mergeCell ref="AM43:AR43"/>
    <mergeCell ref="BA43:BB43"/>
    <mergeCell ref="BC43:BD43"/>
    <mergeCell ref="BE43:BF43"/>
    <mergeCell ref="AU38:AV38"/>
    <mergeCell ref="AW38:AX38"/>
  </mergeCells>
  <phoneticPr fontId="1"/>
  <conditionalFormatting sqref="S8:AB99">
    <cfRule type="cellIs" dxfId="75" priority="13" operator="equal">
      <formula>0</formula>
    </cfRule>
  </conditionalFormatting>
  <conditionalFormatting sqref="AX32:AZ32 BB32:BH32">
    <cfRule type="cellIs" dxfId="74" priority="5" operator="equal">
      <formula>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479E8-C5E4-4617-9DB2-946594287C51}">
  <dimension ref="A1:FG99"/>
  <sheetViews>
    <sheetView view="pageBreakPreview" zoomScale="70" zoomScaleNormal="100" zoomScaleSheetLayoutView="70" workbookViewId="0">
      <selection activeCell="G17" sqref="G17:K17"/>
    </sheetView>
  </sheetViews>
  <sheetFormatPr defaultColWidth="8.875" defaultRowHeight="13.5"/>
  <cols>
    <col min="1" max="1" width="8.875" style="155"/>
    <col min="2" max="2" width="5.125" style="255" customWidth="1"/>
    <col min="3" max="3" width="6.875" style="255" bestFit="1" customWidth="1"/>
    <col min="4" max="4" width="4" style="255" bestFit="1" customWidth="1"/>
    <col min="5" max="5" width="8.375" style="255" customWidth="1"/>
    <col min="6" max="6" width="2" style="255" customWidth="1"/>
    <col min="7" max="7" width="6.375" style="65" customWidth="1"/>
    <col min="8" max="8" width="7.375" style="66" customWidth="1"/>
    <col min="9" max="9" width="6.375" style="263" customWidth="1"/>
    <col min="10" max="10" width="7.375" style="66" customWidth="1"/>
    <col min="11" max="11" width="2" style="78" customWidth="1"/>
    <col min="12" max="12" width="5.625" style="65" customWidth="1"/>
    <col min="13" max="13" width="5.625" style="66" customWidth="1"/>
    <col min="14" max="14" width="1.875" style="66" customWidth="1"/>
    <col min="15" max="15" width="10.375" style="78" customWidth="1"/>
    <col min="16" max="16" width="1.875" style="66" customWidth="1"/>
    <col min="17" max="17" width="8.375" style="78" customWidth="1"/>
    <col min="18" max="18" width="1.875" style="66" customWidth="1"/>
    <col min="19" max="19" width="8.125" style="78" customWidth="1"/>
    <col min="20" max="20" width="10.375" style="429" customWidth="1"/>
    <col min="21" max="21" width="5.625" style="263" customWidth="1"/>
    <col min="22" max="22" width="5.625" style="66" customWidth="1"/>
    <col min="23" max="23" width="1.875" style="66" customWidth="1"/>
    <col min="24" max="24" width="10.375" style="78" customWidth="1"/>
    <col min="25" max="25" width="1.875" style="66" customWidth="1"/>
    <col min="26" max="26" width="8.375" style="78" customWidth="1"/>
    <col min="27" max="27" width="1.875" style="66" customWidth="1"/>
    <col min="28" max="28" width="8.125" style="78" customWidth="1"/>
    <col min="29" max="29" width="10.125" style="429" customWidth="1"/>
    <col min="30" max="30" width="2" style="78" customWidth="1"/>
    <col min="31" max="31" width="5.625" style="65" customWidth="1"/>
    <col min="32" max="32" width="2.875" style="65" customWidth="1"/>
    <col min="33" max="33" width="3.5" style="140" customWidth="1"/>
    <col min="34" max="34" width="1.625" style="345" customWidth="1"/>
    <col min="35" max="35" width="10" style="140" customWidth="1"/>
    <col min="36" max="36" width="1.625" style="345" customWidth="1"/>
    <col min="37" max="37" width="8.375" style="140" customWidth="1"/>
    <col min="38" max="38" width="1.625" style="345" customWidth="1"/>
    <col min="39" max="39" width="9.75" style="140" bestFit="1" customWidth="1"/>
    <col min="40" max="40" width="2.125" style="140" customWidth="1"/>
    <col min="41" max="41" width="2" style="78" customWidth="1"/>
    <col min="42" max="42" width="6.375" style="65" customWidth="1"/>
    <col min="43" max="43" width="3" style="65" customWidth="1"/>
    <col min="44" max="44" width="3.625" style="140" customWidth="1"/>
    <col min="45" max="45" width="1.625" style="345" customWidth="1"/>
    <col min="46" max="46" width="11.375" style="140" customWidth="1"/>
    <col min="47" max="47" width="1.625" style="345" customWidth="1"/>
    <col min="48" max="48" width="10.125" style="140" customWidth="1"/>
    <col min="49" max="49" width="1.625" style="345" customWidth="1"/>
    <col min="50" max="50" width="9.5" style="140" customWidth="1"/>
    <col min="51" max="51" width="1.875" style="78" customWidth="1"/>
    <col min="52" max="52" width="6.375" style="65" customWidth="1"/>
    <col min="53" max="53" width="2.5" style="65" customWidth="1"/>
    <col min="54" max="54" width="4.625" style="201" customWidth="1"/>
    <col min="55" max="55" width="1.625" style="345" customWidth="1"/>
    <col min="56" max="56" width="12" style="140" customWidth="1"/>
    <col min="57" max="57" width="1.625" style="345" customWidth="1"/>
    <col min="58" max="58" width="10.5" style="140" customWidth="1"/>
    <col min="59" max="59" width="1.625" style="345" customWidth="1"/>
    <col min="60" max="60" width="9.125" style="140" customWidth="1"/>
    <col min="61" max="61" width="2.875" style="78" customWidth="1"/>
    <col min="62" max="62" width="1.625" style="78" customWidth="1"/>
    <col min="63" max="63" width="13.125" style="263" customWidth="1"/>
    <col min="64" max="64" width="2" style="78" customWidth="1"/>
    <col min="65" max="65" width="6.375" style="140" customWidth="1"/>
    <col min="66" max="66" width="2" style="140" customWidth="1"/>
    <col min="67" max="67" width="10.375" style="140" customWidth="1"/>
    <col min="68" max="68" width="2" style="140" customWidth="1"/>
    <col min="69" max="69" width="10.125" style="140" customWidth="1"/>
    <col min="70" max="70" width="2" style="140" customWidth="1"/>
    <col min="71" max="71" width="7.875" style="140" customWidth="1"/>
    <col min="72" max="72" width="1.625" style="140" customWidth="1"/>
    <col min="73" max="73" width="2.875" style="78" customWidth="1"/>
    <col min="74" max="74" width="10.375" style="140" customWidth="1"/>
    <col min="75" max="75" width="2.875" style="78" customWidth="1"/>
    <col min="76" max="76" width="7.375" style="263" customWidth="1"/>
    <col min="77" max="77" width="6.125" style="263" customWidth="1"/>
    <col min="78" max="78" width="2.875" style="78" customWidth="1"/>
    <col min="79" max="79" width="5.375" style="154" customWidth="1"/>
    <col min="80" max="80" width="1.875" style="376" customWidth="1"/>
    <col min="81" max="81" width="10.125" style="154" customWidth="1"/>
    <col min="82" max="82" width="1.875" style="376" customWidth="1"/>
    <col min="83" max="83" width="8.5" style="154" customWidth="1"/>
    <col min="84" max="84" width="1.875" style="376" customWidth="1"/>
    <col min="85" max="85" width="8.625" style="154" customWidth="1"/>
    <col min="86" max="86" width="1.875" style="78" customWidth="1"/>
    <col min="87" max="87" width="12" style="263" customWidth="1"/>
    <col min="88" max="88" width="2" style="78" customWidth="1"/>
    <col min="89" max="89" width="5.125" style="65" customWidth="1"/>
    <col min="90" max="90" width="1.875" style="376" customWidth="1"/>
    <col min="91" max="91" width="10.875" style="154" customWidth="1"/>
    <col min="92" max="92" width="1.875" style="376" customWidth="1"/>
    <col min="93" max="93" width="8.625" style="154" customWidth="1"/>
    <col min="94" max="94" width="1.875" style="376" customWidth="1"/>
    <col min="95" max="95" width="9.125" style="154" customWidth="1"/>
    <col min="96" max="96" width="7.625" style="65" customWidth="1"/>
    <col min="97" max="97" width="2" style="65" customWidth="1"/>
    <col min="98" max="101" width="5.375" style="65" customWidth="1"/>
    <col min="102" max="102" width="2" style="65" customWidth="1"/>
    <col min="103" max="103" width="5.5" style="348" customWidth="1"/>
    <col min="104" max="107" width="5.375" style="65" customWidth="1"/>
    <col min="108" max="108" width="2" style="78" customWidth="1"/>
    <col min="109" max="109" width="10.625" style="263" customWidth="1"/>
    <col min="110" max="110" width="2" style="65" customWidth="1"/>
    <col min="111" max="111" width="10.875" style="348" customWidth="1"/>
    <col min="112" max="112" width="2" style="78" customWidth="1"/>
    <col min="113" max="113" width="5" style="263" customWidth="1"/>
    <col min="114" max="114" width="2" style="78" customWidth="1"/>
    <col min="115" max="115" width="5.875" style="65" customWidth="1"/>
    <col min="116" max="116" width="1.875" style="376" customWidth="1"/>
    <col min="117" max="117" width="10.125" style="154" customWidth="1"/>
    <col min="118" max="118" width="1.875" style="376" customWidth="1"/>
    <col min="119" max="119" width="8.5" style="154" customWidth="1"/>
    <col min="120" max="120" width="1.875" style="376" customWidth="1"/>
    <col min="121" max="121" width="8.625" style="154" customWidth="1"/>
    <col min="122" max="122" width="2" style="78" customWidth="1"/>
    <col min="123" max="123" width="7.5" style="263" customWidth="1"/>
    <col min="124" max="124" width="2" style="78" customWidth="1"/>
    <col min="125" max="127" width="13.125" style="65" customWidth="1"/>
    <col min="128" max="128" width="13.125" style="348" customWidth="1"/>
    <col min="129" max="129" width="2" style="78" customWidth="1"/>
    <col min="130" max="130" width="7" style="263" customWidth="1"/>
    <col min="131" max="131" width="1.875" style="65" customWidth="1"/>
    <col min="132" max="132" width="4.375" style="200" customWidth="1"/>
    <col min="133" max="133" width="1.875" style="349" customWidth="1"/>
    <col min="134" max="134" width="10" style="65" customWidth="1"/>
    <col min="135" max="135" width="1.875" style="349" customWidth="1"/>
    <col min="136" max="136" width="10" style="65" customWidth="1"/>
    <col min="137" max="137" width="1.875" style="349" customWidth="1"/>
    <col min="138" max="138" width="8.5" style="65" customWidth="1"/>
    <col min="139" max="139" width="1.875" style="65" customWidth="1"/>
    <col min="140" max="140" width="2" style="78" customWidth="1"/>
    <col min="141" max="141" width="7.625" style="263" customWidth="1"/>
    <col min="142" max="142" width="1.875" style="65" customWidth="1"/>
    <col min="143" max="143" width="4.375" style="200" customWidth="1"/>
    <col min="144" max="144" width="1.875" style="349" customWidth="1"/>
    <col min="145" max="145" width="10" style="65" customWidth="1"/>
    <col min="146" max="146" width="1.875" style="349" customWidth="1"/>
    <col min="147" max="147" width="10" style="65" customWidth="1"/>
    <col min="148" max="148" width="1.875" style="349" customWidth="1"/>
    <col min="149" max="149" width="8.125" style="65" customWidth="1"/>
    <col min="150" max="150" width="1.875" style="65" customWidth="1"/>
    <col min="151" max="151" width="7.25" style="78" customWidth="1"/>
    <col min="152" max="152" width="3.875" style="263" bestFit="1" customWidth="1"/>
    <col min="153" max="153" width="30.875" style="78" customWidth="1"/>
    <col min="154" max="154" width="3.875" style="263" bestFit="1" customWidth="1"/>
    <col min="155" max="155" width="17.875" style="365" customWidth="1"/>
    <col min="156" max="159" width="8.625" style="365"/>
    <col min="160" max="381" width="8.625" style="155"/>
    <col min="382" max="382" width="1.625" style="155" customWidth="1"/>
    <col min="383" max="383" width="2.125" style="155" customWidth="1"/>
    <col min="384" max="384" width="3.375" style="155" customWidth="1"/>
    <col min="385" max="385" width="2.5" style="155" customWidth="1"/>
    <col min="386" max="386" width="0.875" style="155" customWidth="1"/>
    <col min="387" max="387" width="1" style="155" customWidth="1"/>
    <col min="388" max="388" width="4.875" style="155" customWidth="1"/>
    <col min="389" max="389" width="5.875" style="155" customWidth="1"/>
    <col min="390" max="390" width="3.625" style="155" customWidth="1"/>
    <col min="391" max="391" width="7.125" style="155" customWidth="1"/>
    <col min="392" max="392" width="8" style="155" customWidth="1"/>
    <col min="393" max="396" width="5.625" style="155" customWidth="1"/>
    <col min="397" max="397" width="4.5" style="155" customWidth="1"/>
    <col min="398" max="398" width="2.125" style="155" customWidth="1"/>
    <col min="399" max="399" width="4.5" style="155" customWidth="1"/>
    <col min="400" max="637" width="8.625" style="155"/>
    <col min="638" max="638" width="1.625" style="155" customWidth="1"/>
    <col min="639" max="639" width="2.125" style="155" customWidth="1"/>
    <col min="640" max="640" width="3.375" style="155" customWidth="1"/>
    <col min="641" max="641" width="2.5" style="155" customWidth="1"/>
    <col min="642" max="642" width="0.875" style="155" customWidth="1"/>
    <col min="643" max="643" width="1" style="155" customWidth="1"/>
    <col min="644" max="644" width="4.875" style="155" customWidth="1"/>
    <col min="645" max="645" width="5.875" style="155" customWidth="1"/>
    <col min="646" max="646" width="3.625" style="155" customWidth="1"/>
    <col min="647" max="647" width="7.125" style="155" customWidth="1"/>
    <col min="648" max="648" width="8" style="155" customWidth="1"/>
    <col min="649" max="652" width="5.625" style="155" customWidth="1"/>
    <col min="653" max="653" width="4.5" style="155" customWidth="1"/>
    <col min="654" max="654" width="2.125" style="155" customWidth="1"/>
    <col min="655" max="655" width="4.5" style="155" customWidth="1"/>
    <col min="656" max="893" width="8.625" style="155"/>
    <col min="894" max="894" width="1.625" style="155" customWidth="1"/>
    <col min="895" max="895" width="2.125" style="155" customWidth="1"/>
    <col min="896" max="896" width="3.375" style="155" customWidth="1"/>
    <col min="897" max="897" width="2.5" style="155" customWidth="1"/>
    <col min="898" max="898" width="0.875" style="155" customWidth="1"/>
    <col min="899" max="899" width="1" style="155" customWidth="1"/>
    <col min="900" max="900" width="4.875" style="155" customWidth="1"/>
    <col min="901" max="901" width="5.875" style="155" customWidth="1"/>
    <col min="902" max="902" width="3.625" style="155" customWidth="1"/>
    <col min="903" max="903" width="7.125" style="155" customWidth="1"/>
    <col min="904" max="904" width="8" style="155" customWidth="1"/>
    <col min="905" max="908" width="5.625" style="155" customWidth="1"/>
    <col min="909" max="909" width="4.5" style="155" customWidth="1"/>
    <col min="910" max="910" width="2.125" style="155" customWidth="1"/>
    <col min="911" max="911" width="4.5" style="155" customWidth="1"/>
    <col min="912" max="1149" width="8.625" style="155"/>
    <col min="1150" max="1150" width="1.625" style="155" customWidth="1"/>
    <col min="1151" max="1151" width="2.125" style="155" customWidth="1"/>
    <col min="1152" max="1152" width="3.375" style="155" customWidth="1"/>
    <col min="1153" max="1153" width="2.5" style="155" customWidth="1"/>
    <col min="1154" max="1154" width="0.875" style="155" customWidth="1"/>
    <col min="1155" max="1155" width="1" style="155" customWidth="1"/>
    <col min="1156" max="1156" width="4.875" style="155" customWidth="1"/>
    <col min="1157" max="1157" width="5.875" style="155" customWidth="1"/>
    <col min="1158" max="1158" width="3.625" style="155" customWidth="1"/>
    <col min="1159" max="1159" width="7.125" style="155" customWidth="1"/>
    <col min="1160" max="1160" width="8" style="155" customWidth="1"/>
    <col min="1161" max="1164" width="5.625" style="155" customWidth="1"/>
    <col min="1165" max="1165" width="4.5" style="155" customWidth="1"/>
    <col min="1166" max="1166" width="2.125" style="155" customWidth="1"/>
    <col min="1167" max="1167" width="4.5" style="155" customWidth="1"/>
    <col min="1168" max="1405" width="8.625" style="155"/>
    <col min="1406" max="1406" width="1.625" style="155" customWidth="1"/>
    <col min="1407" max="1407" width="2.125" style="155" customWidth="1"/>
    <col min="1408" max="1408" width="3.375" style="155" customWidth="1"/>
    <col min="1409" max="1409" width="2.5" style="155" customWidth="1"/>
    <col min="1410" max="1410" width="0.875" style="155" customWidth="1"/>
    <col min="1411" max="1411" width="1" style="155" customWidth="1"/>
    <col min="1412" max="1412" width="4.875" style="155" customWidth="1"/>
    <col min="1413" max="1413" width="5.875" style="155" customWidth="1"/>
    <col min="1414" max="1414" width="3.625" style="155" customWidth="1"/>
    <col min="1415" max="1415" width="7.125" style="155" customWidth="1"/>
    <col min="1416" max="1416" width="8" style="155" customWidth="1"/>
    <col min="1417" max="1420" width="5.625" style="155" customWidth="1"/>
    <col min="1421" max="1421" width="4.5" style="155" customWidth="1"/>
    <col min="1422" max="1422" width="2.125" style="155" customWidth="1"/>
    <col min="1423" max="1423" width="4.5" style="155" customWidth="1"/>
    <col min="1424" max="1661" width="8.625" style="155"/>
    <col min="1662" max="1662" width="1.625" style="155" customWidth="1"/>
    <col min="1663" max="1663" width="2.125" style="155" customWidth="1"/>
    <col min="1664" max="1664" width="3.375" style="155" customWidth="1"/>
    <col min="1665" max="1665" width="2.5" style="155" customWidth="1"/>
    <col min="1666" max="1666" width="0.875" style="155" customWidth="1"/>
    <col min="1667" max="1667" width="1" style="155" customWidth="1"/>
    <col min="1668" max="1668" width="4.875" style="155" customWidth="1"/>
    <col min="1669" max="1669" width="5.875" style="155" customWidth="1"/>
    <col min="1670" max="1670" width="3.625" style="155" customWidth="1"/>
    <col min="1671" max="1671" width="7.125" style="155" customWidth="1"/>
    <col min="1672" max="1672" width="8" style="155" customWidth="1"/>
    <col min="1673" max="1676" width="5.625" style="155" customWidth="1"/>
    <col min="1677" max="1677" width="4.5" style="155" customWidth="1"/>
    <col min="1678" max="1678" width="2.125" style="155" customWidth="1"/>
    <col min="1679" max="1679" width="4.5" style="155" customWidth="1"/>
    <col min="1680" max="1917" width="8.625" style="155"/>
    <col min="1918" max="1918" width="1.625" style="155" customWidth="1"/>
    <col min="1919" max="1919" width="2.125" style="155" customWidth="1"/>
    <col min="1920" max="1920" width="3.375" style="155" customWidth="1"/>
    <col min="1921" max="1921" width="2.5" style="155" customWidth="1"/>
    <col min="1922" max="1922" width="0.875" style="155" customWidth="1"/>
    <col min="1923" max="1923" width="1" style="155" customWidth="1"/>
    <col min="1924" max="1924" width="4.875" style="155" customWidth="1"/>
    <col min="1925" max="1925" width="5.875" style="155" customWidth="1"/>
    <col min="1926" max="1926" width="3.625" style="155" customWidth="1"/>
    <col min="1927" max="1927" width="7.125" style="155" customWidth="1"/>
    <col min="1928" max="1928" width="8" style="155" customWidth="1"/>
    <col min="1929" max="1932" width="5.625" style="155" customWidth="1"/>
    <col min="1933" max="1933" width="4.5" style="155" customWidth="1"/>
    <col min="1934" max="1934" width="2.125" style="155" customWidth="1"/>
    <col min="1935" max="1935" width="4.5" style="155" customWidth="1"/>
    <col min="1936" max="2173" width="8.625" style="155"/>
    <col min="2174" max="2174" width="1.625" style="155" customWidth="1"/>
    <col min="2175" max="2175" width="2.125" style="155" customWidth="1"/>
    <col min="2176" max="2176" width="3.375" style="155" customWidth="1"/>
    <col min="2177" max="2177" width="2.5" style="155" customWidth="1"/>
    <col min="2178" max="2178" width="0.875" style="155" customWidth="1"/>
    <col min="2179" max="2179" width="1" style="155" customWidth="1"/>
    <col min="2180" max="2180" width="4.875" style="155" customWidth="1"/>
    <col min="2181" max="2181" width="5.875" style="155" customWidth="1"/>
    <col min="2182" max="2182" width="3.625" style="155" customWidth="1"/>
    <col min="2183" max="2183" width="7.125" style="155" customWidth="1"/>
    <col min="2184" max="2184" width="8" style="155" customWidth="1"/>
    <col min="2185" max="2188" width="5.625" style="155" customWidth="1"/>
    <col min="2189" max="2189" width="4.5" style="155" customWidth="1"/>
    <col min="2190" max="2190" width="2.125" style="155" customWidth="1"/>
    <col min="2191" max="2191" width="4.5" style="155" customWidth="1"/>
    <col min="2192" max="2429" width="8.625" style="155"/>
    <col min="2430" max="2430" width="1.625" style="155" customWidth="1"/>
    <col min="2431" max="2431" width="2.125" style="155" customWidth="1"/>
    <col min="2432" max="2432" width="3.375" style="155" customWidth="1"/>
    <col min="2433" max="2433" width="2.5" style="155" customWidth="1"/>
    <col min="2434" max="2434" width="0.875" style="155" customWidth="1"/>
    <col min="2435" max="2435" width="1" style="155" customWidth="1"/>
    <col min="2436" max="2436" width="4.875" style="155" customWidth="1"/>
    <col min="2437" max="2437" width="5.875" style="155" customWidth="1"/>
    <col min="2438" max="2438" width="3.625" style="155" customWidth="1"/>
    <col min="2439" max="2439" width="7.125" style="155" customWidth="1"/>
    <col min="2440" max="2440" width="8" style="155" customWidth="1"/>
    <col min="2441" max="2444" width="5.625" style="155" customWidth="1"/>
    <col min="2445" max="2445" width="4.5" style="155" customWidth="1"/>
    <col min="2446" max="2446" width="2.125" style="155" customWidth="1"/>
    <col min="2447" max="2447" width="4.5" style="155" customWidth="1"/>
    <col min="2448" max="2685" width="8.625" style="155"/>
    <col min="2686" max="2686" width="1.625" style="155" customWidth="1"/>
    <col min="2687" max="2687" width="2.125" style="155" customWidth="1"/>
    <col min="2688" max="2688" width="3.375" style="155" customWidth="1"/>
    <col min="2689" max="2689" width="2.5" style="155" customWidth="1"/>
    <col min="2690" max="2690" width="0.875" style="155" customWidth="1"/>
    <col min="2691" max="2691" width="1" style="155" customWidth="1"/>
    <col min="2692" max="2692" width="4.875" style="155" customWidth="1"/>
    <col min="2693" max="2693" width="5.875" style="155" customWidth="1"/>
    <col min="2694" max="2694" width="3.625" style="155" customWidth="1"/>
    <col min="2695" max="2695" width="7.125" style="155" customWidth="1"/>
    <col min="2696" max="2696" width="8" style="155" customWidth="1"/>
    <col min="2697" max="2700" width="5.625" style="155" customWidth="1"/>
    <col min="2701" max="2701" width="4.5" style="155" customWidth="1"/>
    <col min="2702" max="2702" width="2.125" style="155" customWidth="1"/>
    <col min="2703" max="2703" width="4.5" style="155" customWidth="1"/>
    <col min="2704" max="2941" width="8.625" style="155"/>
    <col min="2942" max="2942" width="1.625" style="155" customWidth="1"/>
    <col min="2943" max="2943" width="2.125" style="155" customWidth="1"/>
    <col min="2944" max="2944" width="3.375" style="155" customWidth="1"/>
    <col min="2945" max="2945" width="2.5" style="155" customWidth="1"/>
    <col min="2946" max="2946" width="0.875" style="155" customWidth="1"/>
    <col min="2947" max="2947" width="1" style="155" customWidth="1"/>
    <col min="2948" max="2948" width="4.875" style="155" customWidth="1"/>
    <col min="2949" max="2949" width="5.875" style="155" customWidth="1"/>
    <col min="2950" max="2950" width="3.625" style="155" customWidth="1"/>
    <col min="2951" max="2951" width="7.125" style="155" customWidth="1"/>
    <col min="2952" max="2952" width="8" style="155" customWidth="1"/>
    <col min="2953" max="2956" width="5.625" style="155" customWidth="1"/>
    <col min="2957" max="2957" width="4.5" style="155" customWidth="1"/>
    <col min="2958" max="2958" width="2.125" style="155" customWidth="1"/>
    <col min="2959" max="2959" width="4.5" style="155" customWidth="1"/>
    <col min="2960" max="3197" width="8.625" style="155"/>
    <col min="3198" max="3198" width="1.625" style="155" customWidth="1"/>
    <col min="3199" max="3199" width="2.125" style="155" customWidth="1"/>
    <col min="3200" max="3200" width="3.375" style="155" customWidth="1"/>
    <col min="3201" max="3201" width="2.5" style="155" customWidth="1"/>
    <col min="3202" max="3202" width="0.875" style="155" customWidth="1"/>
    <col min="3203" max="3203" width="1" style="155" customWidth="1"/>
    <col min="3204" max="3204" width="4.875" style="155" customWidth="1"/>
    <col min="3205" max="3205" width="5.875" style="155" customWidth="1"/>
    <col min="3206" max="3206" width="3.625" style="155" customWidth="1"/>
    <col min="3207" max="3207" width="7.125" style="155" customWidth="1"/>
    <col min="3208" max="3208" width="8" style="155" customWidth="1"/>
    <col min="3209" max="3212" width="5.625" style="155" customWidth="1"/>
    <col min="3213" max="3213" width="4.5" style="155" customWidth="1"/>
    <col min="3214" max="3214" width="2.125" style="155" customWidth="1"/>
    <col min="3215" max="3215" width="4.5" style="155" customWidth="1"/>
    <col min="3216" max="3453" width="8.625" style="155"/>
    <col min="3454" max="3454" width="1.625" style="155" customWidth="1"/>
    <col min="3455" max="3455" width="2.125" style="155" customWidth="1"/>
    <col min="3456" max="3456" width="3.375" style="155" customWidth="1"/>
    <col min="3457" max="3457" width="2.5" style="155" customWidth="1"/>
    <col min="3458" max="3458" width="0.875" style="155" customWidth="1"/>
    <col min="3459" max="3459" width="1" style="155" customWidth="1"/>
    <col min="3460" max="3460" width="4.875" style="155" customWidth="1"/>
    <col min="3461" max="3461" width="5.875" style="155" customWidth="1"/>
    <col min="3462" max="3462" width="3.625" style="155" customWidth="1"/>
    <col min="3463" max="3463" width="7.125" style="155" customWidth="1"/>
    <col min="3464" max="3464" width="8" style="155" customWidth="1"/>
    <col min="3465" max="3468" width="5.625" style="155" customWidth="1"/>
    <col min="3469" max="3469" width="4.5" style="155" customWidth="1"/>
    <col min="3470" max="3470" width="2.125" style="155" customWidth="1"/>
    <col min="3471" max="3471" width="4.5" style="155" customWidth="1"/>
    <col min="3472" max="3709" width="8.625" style="155"/>
    <col min="3710" max="3710" width="1.625" style="155" customWidth="1"/>
    <col min="3711" max="3711" width="2.125" style="155" customWidth="1"/>
    <col min="3712" max="3712" width="3.375" style="155" customWidth="1"/>
    <col min="3713" max="3713" width="2.5" style="155" customWidth="1"/>
    <col min="3714" max="3714" width="0.875" style="155" customWidth="1"/>
    <col min="3715" max="3715" width="1" style="155" customWidth="1"/>
    <col min="3716" max="3716" width="4.875" style="155" customWidth="1"/>
    <col min="3717" max="3717" width="5.875" style="155" customWidth="1"/>
    <col min="3718" max="3718" width="3.625" style="155" customWidth="1"/>
    <col min="3719" max="3719" width="7.125" style="155" customWidth="1"/>
    <col min="3720" max="3720" width="8" style="155" customWidth="1"/>
    <col min="3721" max="3724" width="5.625" style="155" customWidth="1"/>
    <col min="3725" max="3725" width="4.5" style="155" customWidth="1"/>
    <col min="3726" max="3726" width="2.125" style="155" customWidth="1"/>
    <col min="3727" max="3727" width="4.5" style="155" customWidth="1"/>
    <col min="3728" max="3965" width="8.625" style="155"/>
    <col min="3966" max="3966" width="1.625" style="155" customWidth="1"/>
    <col min="3967" max="3967" width="2.125" style="155" customWidth="1"/>
    <col min="3968" max="3968" width="3.375" style="155" customWidth="1"/>
    <col min="3969" max="3969" width="2.5" style="155" customWidth="1"/>
    <col min="3970" max="3970" width="0.875" style="155" customWidth="1"/>
    <col min="3971" max="3971" width="1" style="155" customWidth="1"/>
    <col min="3972" max="3972" width="4.875" style="155" customWidth="1"/>
    <col min="3973" max="3973" width="5.875" style="155" customWidth="1"/>
    <col min="3974" max="3974" width="3.625" style="155" customWidth="1"/>
    <col min="3975" max="3975" width="7.125" style="155" customWidth="1"/>
    <col min="3976" max="3976" width="8" style="155" customWidth="1"/>
    <col min="3977" max="3980" width="5.625" style="155" customWidth="1"/>
    <col min="3981" max="3981" width="4.5" style="155" customWidth="1"/>
    <col min="3982" max="3982" width="2.125" style="155" customWidth="1"/>
    <col min="3983" max="3983" width="4.5" style="155" customWidth="1"/>
    <col min="3984" max="4221" width="8.625" style="155"/>
    <col min="4222" max="4222" width="1.625" style="155" customWidth="1"/>
    <col min="4223" max="4223" width="2.125" style="155" customWidth="1"/>
    <col min="4224" max="4224" width="3.375" style="155" customWidth="1"/>
    <col min="4225" max="4225" width="2.5" style="155" customWidth="1"/>
    <col min="4226" max="4226" width="0.875" style="155" customWidth="1"/>
    <col min="4227" max="4227" width="1" style="155" customWidth="1"/>
    <col min="4228" max="4228" width="4.875" style="155" customWidth="1"/>
    <col min="4229" max="4229" width="5.875" style="155" customWidth="1"/>
    <col min="4230" max="4230" width="3.625" style="155" customWidth="1"/>
    <col min="4231" max="4231" width="7.125" style="155" customWidth="1"/>
    <col min="4232" max="4232" width="8" style="155" customWidth="1"/>
    <col min="4233" max="4236" width="5.625" style="155" customWidth="1"/>
    <col min="4237" max="4237" width="4.5" style="155" customWidth="1"/>
    <col min="4238" max="4238" width="2.125" style="155" customWidth="1"/>
    <col min="4239" max="4239" width="4.5" style="155" customWidth="1"/>
    <col min="4240" max="4477" width="8.625" style="155"/>
    <col min="4478" max="4478" width="1.625" style="155" customWidth="1"/>
    <col min="4479" max="4479" width="2.125" style="155" customWidth="1"/>
    <col min="4480" max="4480" width="3.375" style="155" customWidth="1"/>
    <col min="4481" max="4481" width="2.5" style="155" customWidth="1"/>
    <col min="4482" max="4482" width="0.875" style="155" customWidth="1"/>
    <col min="4483" max="4483" width="1" style="155" customWidth="1"/>
    <col min="4484" max="4484" width="4.875" style="155" customWidth="1"/>
    <col min="4485" max="4485" width="5.875" style="155" customWidth="1"/>
    <col min="4486" max="4486" width="3.625" style="155" customWidth="1"/>
    <col min="4487" max="4487" width="7.125" style="155" customWidth="1"/>
    <col min="4488" max="4488" width="8" style="155" customWidth="1"/>
    <col min="4489" max="4492" width="5.625" style="155" customWidth="1"/>
    <col min="4493" max="4493" width="4.5" style="155" customWidth="1"/>
    <col min="4494" max="4494" width="2.125" style="155" customWidth="1"/>
    <col min="4495" max="4495" width="4.5" style="155" customWidth="1"/>
    <col min="4496" max="4733" width="8.625" style="155"/>
    <col min="4734" max="4734" width="1.625" style="155" customWidth="1"/>
    <col min="4735" max="4735" width="2.125" style="155" customWidth="1"/>
    <col min="4736" max="4736" width="3.375" style="155" customWidth="1"/>
    <col min="4737" max="4737" width="2.5" style="155" customWidth="1"/>
    <col min="4738" max="4738" width="0.875" style="155" customWidth="1"/>
    <col min="4739" max="4739" width="1" style="155" customWidth="1"/>
    <col min="4740" max="4740" width="4.875" style="155" customWidth="1"/>
    <col min="4741" max="4741" width="5.875" style="155" customWidth="1"/>
    <col min="4742" max="4742" width="3.625" style="155" customWidth="1"/>
    <col min="4743" max="4743" width="7.125" style="155" customWidth="1"/>
    <col min="4744" max="4744" width="8" style="155" customWidth="1"/>
    <col min="4745" max="4748" width="5.625" style="155" customWidth="1"/>
    <col min="4749" max="4749" width="4.5" style="155" customWidth="1"/>
    <col min="4750" max="4750" width="2.125" style="155" customWidth="1"/>
    <col min="4751" max="4751" width="4.5" style="155" customWidth="1"/>
    <col min="4752" max="4989" width="8.625" style="155"/>
    <col min="4990" max="4990" width="1.625" style="155" customWidth="1"/>
    <col min="4991" max="4991" width="2.125" style="155" customWidth="1"/>
    <col min="4992" max="4992" width="3.375" style="155" customWidth="1"/>
    <col min="4993" max="4993" width="2.5" style="155" customWidth="1"/>
    <col min="4994" max="4994" width="0.875" style="155" customWidth="1"/>
    <col min="4995" max="4995" width="1" style="155" customWidth="1"/>
    <col min="4996" max="4996" width="4.875" style="155" customWidth="1"/>
    <col min="4997" max="4997" width="5.875" style="155" customWidth="1"/>
    <col min="4998" max="4998" width="3.625" style="155" customWidth="1"/>
    <col min="4999" max="4999" width="7.125" style="155" customWidth="1"/>
    <col min="5000" max="5000" width="8" style="155" customWidth="1"/>
    <col min="5001" max="5004" width="5.625" style="155" customWidth="1"/>
    <col min="5005" max="5005" width="4.5" style="155" customWidth="1"/>
    <col min="5006" max="5006" width="2.125" style="155" customWidth="1"/>
    <col min="5007" max="5007" width="4.5" style="155" customWidth="1"/>
    <col min="5008" max="5245" width="8.625" style="155"/>
    <col min="5246" max="5246" width="1.625" style="155" customWidth="1"/>
    <col min="5247" max="5247" width="2.125" style="155" customWidth="1"/>
    <col min="5248" max="5248" width="3.375" style="155" customWidth="1"/>
    <col min="5249" max="5249" width="2.5" style="155" customWidth="1"/>
    <col min="5250" max="5250" width="0.875" style="155" customWidth="1"/>
    <col min="5251" max="5251" width="1" style="155" customWidth="1"/>
    <col min="5252" max="5252" width="4.875" style="155" customWidth="1"/>
    <col min="5253" max="5253" width="5.875" style="155" customWidth="1"/>
    <col min="5254" max="5254" width="3.625" style="155" customWidth="1"/>
    <col min="5255" max="5255" width="7.125" style="155" customWidth="1"/>
    <col min="5256" max="5256" width="8" style="155" customWidth="1"/>
    <col min="5257" max="5260" width="5.625" style="155" customWidth="1"/>
    <col min="5261" max="5261" width="4.5" style="155" customWidth="1"/>
    <col min="5262" max="5262" width="2.125" style="155" customWidth="1"/>
    <col min="5263" max="5263" width="4.5" style="155" customWidth="1"/>
    <col min="5264" max="5501" width="8.625" style="155"/>
    <col min="5502" max="5502" width="1.625" style="155" customWidth="1"/>
    <col min="5503" max="5503" width="2.125" style="155" customWidth="1"/>
    <col min="5504" max="5504" width="3.375" style="155" customWidth="1"/>
    <col min="5505" max="5505" width="2.5" style="155" customWidth="1"/>
    <col min="5506" max="5506" width="0.875" style="155" customWidth="1"/>
    <col min="5507" max="5507" width="1" style="155" customWidth="1"/>
    <col min="5508" max="5508" width="4.875" style="155" customWidth="1"/>
    <col min="5509" max="5509" width="5.875" style="155" customWidth="1"/>
    <col min="5510" max="5510" width="3.625" style="155" customWidth="1"/>
    <col min="5511" max="5511" width="7.125" style="155" customWidth="1"/>
    <col min="5512" max="5512" width="8" style="155" customWidth="1"/>
    <col min="5513" max="5516" width="5.625" style="155" customWidth="1"/>
    <col min="5517" max="5517" width="4.5" style="155" customWidth="1"/>
    <col min="5518" max="5518" width="2.125" style="155" customWidth="1"/>
    <col min="5519" max="5519" width="4.5" style="155" customWidth="1"/>
    <col min="5520" max="5757" width="8.625" style="155"/>
    <col min="5758" max="5758" width="1.625" style="155" customWidth="1"/>
    <col min="5759" max="5759" width="2.125" style="155" customWidth="1"/>
    <col min="5760" max="5760" width="3.375" style="155" customWidth="1"/>
    <col min="5761" max="5761" width="2.5" style="155" customWidth="1"/>
    <col min="5762" max="5762" width="0.875" style="155" customWidth="1"/>
    <col min="5763" max="5763" width="1" style="155" customWidth="1"/>
    <col min="5764" max="5764" width="4.875" style="155" customWidth="1"/>
    <col min="5765" max="5765" width="5.875" style="155" customWidth="1"/>
    <col min="5766" max="5766" width="3.625" style="155" customWidth="1"/>
    <col min="5767" max="5767" width="7.125" style="155" customWidth="1"/>
    <col min="5768" max="5768" width="8" style="155" customWidth="1"/>
    <col min="5769" max="5772" width="5.625" style="155" customWidth="1"/>
    <col min="5773" max="5773" width="4.5" style="155" customWidth="1"/>
    <col min="5774" max="5774" width="2.125" style="155" customWidth="1"/>
    <col min="5775" max="5775" width="4.5" style="155" customWidth="1"/>
    <col min="5776" max="6013" width="8.625" style="155"/>
    <col min="6014" max="6014" width="1.625" style="155" customWidth="1"/>
    <col min="6015" max="6015" width="2.125" style="155" customWidth="1"/>
    <col min="6016" max="6016" width="3.375" style="155" customWidth="1"/>
    <col min="6017" max="6017" width="2.5" style="155" customWidth="1"/>
    <col min="6018" max="6018" width="0.875" style="155" customWidth="1"/>
    <col min="6019" max="6019" width="1" style="155" customWidth="1"/>
    <col min="6020" max="6020" width="4.875" style="155" customWidth="1"/>
    <col min="6021" max="6021" width="5.875" style="155" customWidth="1"/>
    <col min="6022" max="6022" width="3.625" style="155" customWidth="1"/>
    <col min="6023" max="6023" width="7.125" style="155" customWidth="1"/>
    <col min="6024" max="6024" width="8" style="155" customWidth="1"/>
    <col min="6025" max="6028" width="5.625" style="155" customWidth="1"/>
    <col min="6029" max="6029" width="4.5" style="155" customWidth="1"/>
    <col min="6030" max="6030" width="2.125" style="155" customWidth="1"/>
    <col min="6031" max="6031" width="4.5" style="155" customWidth="1"/>
    <col min="6032" max="6269" width="8.625" style="155"/>
    <col min="6270" max="6270" width="1.625" style="155" customWidth="1"/>
    <col min="6271" max="6271" width="2.125" style="155" customWidth="1"/>
    <col min="6272" max="6272" width="3.375" style="155" customWidth="1"/>
    <col min="6273" max="6273" width="2.5" style="155" customWidth="1"/>
    <col min="6274" max="6274" width="0.875" style="155" customWidth="1"/>
    <col min="6275" max="6275" width="1" style="155" customWidth="1"/>
    <col min="6276" max="6276" width="4.875" style="155" customWidth="1"/>
    <col min="6277" max="6277" width="5.875" style="155" customWidth="1"/>
    <col min="6278" max="6278" width="3.625" style="155" customWidth="1"/>
    <col min="6279" max="6279" width="7.125" style="155" customWidth="1"/>
    <col min="6280" max="6280" width="8" style="155" customWidth="1"/>
    <col min="6281" max="6284" width="5.625" style="155" customWidth="1"/>
    <col min="6285" max="6285" width="4.5" style="155" customWidth="1"/>
    <col min="6286" max="6286" width="2.125" style="155" customWidth="1"/>
    <col min="6287" max="6287" width="4.5" style="155" customWidth="1"/>
    <col min="6288" max="6525" width="8.625" style="155"/>
    <col min="6526" max="6526" width="1.625" style="155" customWidth="1"/>
    <col min="6527" max="6527" width="2.125" style="155" customWidth="1"/>
    <col min="6528" max="6528" width="3.375" style="155" customWidth="1"/>
    <col min="6529" max="6529" width="2.5" style="155" customWidth="1"/>
    <col min="6530" max="6530" width="0.875" style="155" customWidth="1"/>
    <col min="6531" max="6531" width="1" style="155" customWidth="1"/>
    <col min="6532" max="6532" width="4.875" style="155" customWidth="1"/>
    <col min="6533" max="6533" width="5.875" style="155" customWidth="1"/>
    <col min="6534" max="6534" width="3.625" style="155" customWidth="1"/>
    <col min="6535" max="6535" width="7.125" style="155" customWidth="1"/>
    <col min="6536" max="6536" width="8" style="155" customWidth="1"/>
    <col min="6537" max="6540" width="5.625" style="155" customWidth="1"/>
    <col min="6541" max="6541" width="4.5" style="155" customWidth="1"/>
    <col min="6542" max="6542" width="2.125" style="155" customWidth="1"/>
    <col min="6543" max="6543" width="4.5" style="155" customWidth="1"/>
    <col min="6544" max="6781" width="8.625" style="155"/>
    <col min="6782" max="6782" width="1.625" style="155" customWidth="1"/>
    <col min="6783" max="6783" width="2.125" style="155" customWidth="1"/>
    <col min="6784" max="6784" width="3.375" style="155" customWidth="1"/>
    <col min="6785" max="6785" width="2.5" style="155" customWidth="1"/>
    <col min="6786" max="6786" width="0.875" style="155" customWidth="1"/>
    <col min="6787" max="6787" width="1" style="155" customWidth="1"/>
    <col min="6788" max="6788" width="4.875" style="155" customWidth="1"/>
    <col min="6789" max="6789" width="5.875" style="155" customWidth="1"/>
    <col min="6790" max="6790" width="3.625" style="155" customWidth="1"/>
    <col min="6791" max="6791" width="7.125" style="155" customWidth="1"/>
    <col min="6792" max="6792" width="8" style="155" customWidth="1"/>
    <col min="6793" max="6796" width="5.625" style="155" customWidth="1"/>
    <col min="6797" max="6797" width="4.5" style="155" customWidth="1"/>
    <col min="6798" max="6798" width="2.125" style="155" customWidth="1"/>
    <col min="6799" max="6799" width="4.5" style="155" customWidth="1"/>
    <col min="6800" max="7037" width="8.625" style="155"/>
    <col min="7038" max="7038" width="1.625" style="155" customWidth="1"/>
    <col min="7039" max="7039" width="2.125" style="155" customWidth="1"/>
    <col min="7040" max="7040" width="3.375" style="155" customWidth="1"/>
    <col min="7041" max="7041" width="2.5" style="155" customWidth="1"/>
    <col min="7042" max="7042" width="0.875" style="155" customWidth="1"/>
    <col min="7043" max="7043" width="1" style="155" customWidth="1"/>
    <col min="7044" max="7044" width="4.875" style="155" customWidth="1"/>
    <col min="7045" max="7045" width="5.875" style="155" customWidth="1"/>
    <col min="7046" max="7046" width="3.625" style="155" customWidth="1"/>
    <col min="7047" max="7047" width="7.125" style="155" customWidth="1"/>
    <col min="7048" max="7048" width="8" style="155" customWidth="1"/>
    <col min="7049" max="7052" width="5.625" style="155" customWidth="1"/>
    <col min="7053" max="7053" width="4.5" style="155" customWidth="1"/>
    <col min="7054" max="7054" width="2.125" style="155" customWidth="1"/>
    <col min="7055" max="7055" width="4.5" style="155" customWidth="1"/>
    <col min="7056" max="7293" width="8.625" style="155"/>
    <col min="7294" max="7294" width="1.625" style="155" customWidth="1"/>
    <col min="7295" max="7295" width="2.125" style="155" customWidth="1"/>
    <col min="7296" max="7296" width="3.375" style="155" customWidth="1"/>
    <col min="7297" max="7297" width="2.5" style="155" customWidth="1"/>
    <col min="7298" max="7298" width="0.875" style="155" customWidth="1"/>
    <col min="7299" max="7299" width="1" style="155" customWidth="1"/>
    <col min="7300" max="7300" width="4.875" style="155" customWidth="1"/>
    <col min="7301" max="7301" width="5.875" style="155" customWidth="1"/>
    <col min="7302" max="7302" width="3.625" style="155" customWidth="1"/>
    <col min="7303" max="7303" width="7.125" style="155" customWidth="1"/>
    <col min="7304" max="7304" width="8" style="155" customWidth="1"/>
    <col min="7305" max="7308" width="5.625" style="155" customWidth="1"/>
    <col min="7309" max="7309" width="4.5" style="155" customWidth="1"/>
    <col min="7310" max="7310" width="2.125" style="155" customWidth="1"/>
    <col min="7311" max="7311" width="4.5" style="155" customWidth="1"/>
    <col min="7312" max="7549" width="8.625" style="155"/>
    <col min="7550" max="7550" width="1.625" style="155" customWidth="1"/>
    <col min="7551" max="7551" width="2.125" style="155" customWidth="1"/>
    <col min="7552" max="7552" width="3.375" style="155" customWidth="1"/>
    <col min="7553" max="7553" width="2.5" style="155" customWidth="1"/>
    <col min="7554" max="7554" width="0.875" style="155" customWidth="1"/>
    <col min="7555" max="7555" width="1" style="155" customWidth="1"/>
    <col min="7556" max="7556" width="4.875" style="155" customWidth="1"/>
    <col min="7557" max="7557" width="5.875" style="155" customWidth="1"/>
    <col min="7558" max="7558" width="3.625" style="155" customWidth="1"/>
    <col min="7559" max="7559" width="7.125" style="155" customWidth="1"/>
    <col min="7560" max="7560" width="8" style="155" customWidth="1"/>
    <col min="7561" max="7564" width="5.625" style="155" customWidth="1"/>
    <col min="7565" max="7565" width="4.5" style="155" customWidth="1"/>
    <col min="7566" max="7566" width="2.125" style="155" customWidth="1"/>
    <col min="7567" max="7567" width="4.5" style="155" customWidth="1"/>
    <col min="7568" max="7805" width="8.625" style="155"/>
    <col min="7806" max="7806" width="1.625" style="155" customWidth="1"/>
    <col min="7807" max="7807" width="2.125" style="155" customWidth="1"/>
    <col min="7808" max="7808" width="3.375" style="155" customWidth="1"/>
    <col min="7809" max="7809" width="2.5" style="155" customWidth="1"/>
    <col min="7810" max="7810" width="0.875" style="155" customWidth="1"/>
    <col min="7811" max="7811" width="1" style="155" customWidth="1"/>
    <col min="7812" max="7812" width="4.875" style="155" customWidth="1"/>
    <col min="7813" max="7813" width="5.875" style="155" customWidth="1"/>
    <col min="7814" max="7814" width="3.625" style="155" customWidth="1"/>
    <col min="7815" max="7815" width="7.125" style="155" customWidth="1"/>
    <col min="7816" max="7816" width="8" style="155" customWidth="1"/>
    <col min="7817" max="7820" width="5.625" style="155" customWidth="1"/>
    <col min="7821" max="7821" width="4.5" style="155" customWidth="1"/>
    <col min="7822" max="7822" width="2.125" style="155" customWidth="1"/>
    <col min="7823" max="7823" width="4.5" style="155" customWidth="1"/>
    <col min="7824" max="8061" width="8.625" style="155"/>
    <col min="8062" max="8062" width="1.625" style="155" customWidth="1"/>
    <col min="8063" max="8063" width="2.125" style="155" customWidth="1"/>
    <col min="8064" max="8064" width="3.375" style="155" customWidth="1"/>
    <col min="8065" max="8065" width="2.5" style="155" customWidth="1"/>
    <col min="8066" max="8066" width="0.875" style="155" customWidth="1"/>
    <col min="8067" max="8067" width="1" style="155" customWidth="1"/>
    <col min="8068" max="8068" width="4.875" style="155" customWidth="1"/>
    <col min="8069" max="8069" width="5.875" style="155" customWidth="1"/>
    <col min="8070" max="8070" width="3.625" style="155" customWidth="1"/>
    <col min="8071" max="8071" width="7.125" style="155" customWidth="1"/>
    <col min="8072" max="8072" width="8" style="155" customWidth="1"/>
    <col min="8073" max="8076" width="5.625" style="155" customWidth="1"/>
    <col min="8077" max="8077" width="4.5" style="155" customWidth="1"/>
    <col min="8078" max="8078" width="2.125" style="155" customWidth="1"/>
    <col min="8079" max="8079" width="4.5" style="155" customWidth="1"/>
    <col min="8080" max="8317" width="8.625" style="155"/>
    <col min="8318" max="8318" width="1.625" style="155" customWidth="1"/>
    <col min="8319" max="8319" width="2.125" style="155" customWidth="1"/>
    <col min="8320" max="8320" width="3.375" style="155" customWidth="1"/>
    <col min="8321" max="8321" width="2.5" style="155" customWidth="1"/>
    <col min="8322" max="8322" width="0.875" style="155" customWidth="1"/>
    <col min="8323" max="8323" width="1" style="155" customWidth="1"/>
    <col min="8324" max="8324" width="4.875" style="155" customWidth="1"/>
    <col min="8325" max="8325" width="5.875" style="155" customWidth="1"/>
    <col min="8326" max="8326" width="3.625" style="155" customWidth="1"/>
    <col min="8327" max="8327" width="7.125" style="155" customWidth="1"/>
    <col min="8328" max="8328" width="8" style="155" customWidth="1"/>
    <col min="8329" max="8332" width="5.625" style="155" customWidth="1"/>
    <col min="8333" max="8333" width="4.5" style="155" customWidth="1"/>
    <col min="8334" max="8334" width="2.125" style="155" customWidth="1"/>
    <col min="8335" max="8335" width="4.5" style="155" customWidth="1"/>
    <col min="8336" max="8573" width="8.625" style="155"/>
    <col min="8574" max="8574" width="1.625" style="155" customWidth="1"/>
    <col min="8575" max="8575" width="2.125" style="155" customWidth="1"/>
    <col min="8576" max="8576" width="3.375" style="155" customWidth="1"/>
    <col min="8577" max="8577" width="2.5" style="155" customWidth="1"/>
    <col min="8578" max="8578" width="0.875" style="155" customWidth="1"/>
    <col min="8579" max="8579" width="1" style="155" customWidth="1"/>
    <col min="8580" max="8580" width="4.875" style="155" customWidth="1"/>
    <col min="8581" max="8581" width="5.875" style="155" customWidth="1"/>
    <col min="8582" max="8582" width="3.625" style="155" customWidth="1"/>
    <col min="8583" max="8583" width="7.125" style="155" customWidth="1"/>
    <col min="8584" max="8584" width="8" style="155" customWidth="1"/>
    <col min="8585" max="8588" width="5.625" style="155" customWidth="1"/>
    <col min="8589" max="8589" width="4.5" style="155" customWidth="1"/>
    <col min="8590" max="8590" width="2.125" style="155" customWidth="1"/>
    <col min="8591" max="8591" width="4.5" style="155" customWidth="1"/>
    <col min="8592" max="8829" width="8.625" style="155"/>
    <col min="8830" max="8830" width="1.625" style="155" customWidth="1"/>
    <col min="8831" max="8831" width="2.125" style="155" customWidth="1"/>
    <col min="8832" max="8832" width="3.375" style="155" customWidth="1"/>
    <col min="8833" max="8833" width="2.5" style="155" customWidth="1"/>
    <col min="8834" max="8834" width="0.875" style="155" customWidth="1"/>
    <col min="8835" max="8835" width="1" style="155" customWidth="1"/>
    <col min="8836" max="8836" width="4.875" style="155" customWidth="1"/>
    <col min="8837" max="8837" width="5.875" style="155" customWidth="1"/>
    <col min="8838" max="8838" width="3.625" style="155" customWidth="1"/>
    <col min="8839" max="8839" width="7.125" style="155" customWidth="1"/>
    <col min="8840" max="8840" width="8" style="155" customWidth="1"/>
    <col min="8841" max="8844" width="5.625" style="155" customWidth="1"/>
    <col min="8845" max="8845" width="4.5" style="155" customWidth="1"/>
    <col min="8846" max="8846" width="2.125" style="155" customWidth="1"/>
    <col min="8847" max="8847" width="4.5" style="155" customWidth="1"/>
    <col min="8848" max="9085" width="8.625" style="155"/>
    <col min="9086" max="9086" width="1.625" style="155" customWidth="1"/>
    <col min="9087" max="9087" width="2.125" style="155" customWidth="1"/>
    <col min="9088" max="9088" width="3.375" style="155" customWidth="1"/>
    <col min="9089" max="9089" width="2.5" style="155" customWidth="1"/>
    <col min="9090" max="9090" width="0.875" style="155" customWidth="1"/>
    <col min="9091" max="9091" width="1" style="155" customWidth="1"/>
    <col min="9092" max="9092" width="4.875" style="155" customWidth="1"/>
    <col min="9093" max="9093" width="5.875" style="155" customWidth="1"/>
    <col min="9094" max="9094" width="3.625" style="155" customWidth="1"/>
    <col min="9095" max="9095" width="7.125" style="155" customWidth="1"/>
    <col min="9096" max="9096" width="8" style="155" customWidth="1"/>
    <col min="9097" max="9100" width="5.625" style="155" customWidth="1"/>
    <col min="9101" max="9101" width="4.5" style="155" customWidth="1"/>
    <col min="9102" max="9102" width="2.125" style="155" customWidth="1"/>
    <col min="9103" max="9103" width="4.5" style="155" customWidth="1"/>
    <col min="9104" max="9341" width="8.625" style="155"/>
    <col min="9342" max="9342" width="1.625" style="155" customWidth="1"/>
    <col min="9343" max="9343" width="2.125" style="155" customWidth="1"/>
    <col min="9344" max="9344" width="3.375" style="155" customWidth="1"/>
    <col min="9345" max="9345" width="2.5" style="155" customWidth="1"/>
    <col min="9346" max="9346" width="0.875" style="155" customWidth="1"/>
    <col min="9347" max="9347" width="1" style="155" customWidth="1"/>
    <col min="9348" max="9348" width="4.875" style="155" customWidth="1"/>
    <col min="9349" max="9349" width="5.875" style="155" customWidth="1"/>
    <col min="9350" max="9350" width="3.625" style="155" customWidth="1"/>
    <col min="9351" max="9351" width="7.125" style="155" customWidth="1"/>
    <col min="9352" max="9352" width="8" style="155" customWidth="1"/>
    <col min="9353" max="9356" width="5.625" style="155" customWidth="1"/>
    <col min="9357" max="9357" width="4.5" style="155" customWidth="1"/>
    <col min="9358" max="9358" width="2.125" style="155" customWidth="1"/>
    <col min="9359" max="9359" width="4.5" style="155" customWidth="1"/>
    <col min="9360" max="9597" width="8.625" style="155"/>
    <col min="9598" max="9598" width="1.625" style="155" customWidth="1"/>
    <col min="9599" max="9599" width="2.125" style="155" customWidth="1"/>
    <col min="9600" max="9600" width="3.375" style="155" customWidth="1"/>
    <col min="9601" max="9601" width="2.5" style="155" customWidth="1"/>
    <col min="9602" max="9602" width="0.875" style="155" customWidth="1"/>
    <col min="9603" max="9603" width="1" style="155" customWidth="1"/>
    <col min="9604" max="9604" width="4.875" style="155" customWidth="1"/>
    <col min="9605" max="9605" width="5.875" style="155" customWidth="1"/>
    <col min="9606" max="9606" width="3.625" style="155" customWidth="1"/>
    <col min="9607" max="9607" width="7.125" style="155" customWidth="1"/>
    <col min="9608" max="9608" width="8" style="155" customWidth="1"/>
    <col min="9609" max="9612" width="5.625" style="155" customWidth="1"/>
    <col min="9613" max="9613" width="4.5" style="155" customWidth="1"/>
    <col min="9614" max="9614" width="2.125" style="155" customWidth="1"/>
    <col min="9615" max="9615" width="4.5" style="155" customWidth="1"/>
    <col min="9616" max="9853" width="8.625" style="155"/>
    <col min="9854" max="9854" width="1.625" style="155" customWidth="1"/>
    <col min="9855" max="9855" width="2.125" style="155" customWidth="1"/>
    <col min="9856" max="9856" width="3.375" style="155" customWidth="1"/>
    <col min="9857" max="9857" width="2.5" style="155" customWidth="1"/>
    <col min="9858" max="9858" width="0.875" style="155" customWidth="1"/>
    <col min="9859" max="9859" width="1" style="155" customWidth="1"/>
    <col min="9860" max="9860" width="4.875" style="155" customWidth="1"/>
    <col min="9861" max="9861" width="5.875" style="155" customWidth="1"/>
    <col min="9862" max="9862" width="3.625" style="155" customWidth="1"/>
    <col min="9863" max="9863" width="7.125" style="155" customWidth="1"/>
    <col min="9864" max="9864" width="8" style="155" customWidth="1"/>
    <col min="9865" max="9868" width="5.625" style="155" customWidth="1"/>
    <col min="9869" max="9869" width="4.5" style="155" customWidth="1"/>
    <col min="9870" max="9870" width="2.125" style="155" customWidth="1"/>
    <col min="9871" max="9871" width="4.5" style="155" customWidth="1"/>
    <col min="9872" max="10109" width="8.625" style="155"/>
    <col min="10110" max="10110" width="1.625" style="155" customWidth="1"/>
    <col min="10111" max="10111" width="2.125" style="155" customWidth="1"/>
    <col min="10112" max="10112" width="3.375" style="155" customWidth="1"/>
    <col min="10113" max="10113" width="2.5" style="155" customWidth="1"/>
    <col min="10114" max="10114" width="0.875" style="155" customWidth="1"/>
    <col min="10115" max="10115" width="1" style="155" customWidth="1"/>
    <col min="10116" max="10116" width="4.875" style="155" customWidth="1"/>
    <col min="10117" max="10117" width="5.875" style="155" customWidth="1"/>
    <col min="10118" max="10118" width="3.625" style="155" customWidth="1"/>
    <col min="10119" max="10119" width="7.125" style="155" customWidth="1"/>
    <col min="10120" max="10120" width="8" style="155" customWidth="1"/>
    <col min="10121" max="10124" width="5.625" style="155" customWidth="1"/>
    <col min="10125" max="10125" width="4.5" style="155" customWidth="1"/>
    <col min="10126" max="10126" width="2.125" style="155" customWidth="1"/>
    <col min="10127" max="10127" width="4.5" style="155" customWidth="1"/>
    <col min="10128" max="10365" width="8.625" style="155"/>
    <col min="10366" max="10366" width="1.625" style="155" customWidth="1"/>
    <col min="10367" max="10367" width="2.125" style="155" customWidth="1"/>
    <col min="10368" max="10368" width="3.375" style="155" customWidth="1"/>
    <col min="10369" max="10369" width="2.5" style="155" customWidth="1"/>
    <col min="10370" max="10370" width="0.875" style="155" customWidth="1"/>
    <col min="10371" max="10371" width="1" style="155" customWidth="1"/>
    <col min="10372" max="10372" width="4.875" style="155" customWidth="1"/>
    <col min="10373" max="10373" width="5.875" style="155" customWidth="1"/>
    <col min="10374" max="10374" width="3.625" style="155" customWidth="1"/>
    <col min="10375" max="10375" width="7.125" style="155" customWidth="1"/>
    <col min="10376" max="10376" width="8" style="155" customWidth="1"/>
    <col min="10377" max="10380" width="5.625" style="155" customWidth="1"/>
    <col min="10381" max="10381" width="4.5" style="155" customWidth="1"/>
    <col min="10382" max="10382" width="2.125" style="155" customWidth="1"/>
    <col min="10383" max="10383" width="4.5" style="155" customWidth="1"/>
    <col min="10384" max="10621" width="8.625" style="155"/>
    <col min="10622" max="10622" width="1.625" style="155" customWidth="1"/>
    <col min="10623" max="10623" width="2.125" style="155" customWidth="1"/>
    <col min="10624" max="10624" width="3.375" style="155" customWidth="1"/>
    <col min="10625" max="10625" width="2.5" style="155" customWidth="1"/>
    <col min="10626" max="10626" width="0.875" style="155" customWidth="1"/>
    <col min="10627" max="10627" width="1" style="155" customWidth="1"/>
    <col min="10628" max="10628" width="4.875" style="155" customWidth="1"/>
    <col min="10629" max="10629" width="5.875" style="155" customWidth="1"/>
    <col min="10630" max="10630" width="3.625" style="155" customWidth="1"/>
    <col min="10631" max="10631" width="7.125" style="155" customWidth="1"/>
    <col min="10632" max="10632" width="8" style="155" customWidth="1"/>
    <col min="10633" max="10636" width="5.625" style="155" customWidth="1"/>
    <col min="10637" max="10637" width="4.5" style="155" customWidth="1"/>
    <col min="10638" max="10638" width="2.125" style="155" customWidth="1"/>
    <col min="10639" max="10639" width="4.5" style="155" customWidth="1"/>
    <col min="10640" max="10877" width="8.625" style="155"/>
    <col min="10878" max="10878" width="1.625" style="155" customWidth="1"/>
    <col min="10879" max="10879" width="2.125" style="155" customWidth="1"/>
    <col min="10880" max="10880" width="3.375" style="155" customWidth="1"/>
    <col min="10881" max="10881" width="2.5" style="155" customWidth="1"/>
    <col min="10882" max="10882" width="0.875" style="155" customWidth="1"/>
    <col min="10883" max="10883" width="1" style="155" customWidth="1"/>
    <col min="10884" max="10884" width="4.875" style="155" customWidth="1"/>
    <col min="10885" max="10885" width="5.875" style="155" customWidth="1"/>
    <col min="10886" max="10886" width="3.625" style="155" customWidth="1"/>
    <col min="10887" max="10887" width="7.125" style="155" customWidth="1"/>
    <col min="10888" max="10888" width="8" style="155" customWidth="1"/>
    <col min="10889" max="10892" width="5.625" style="155" customWidth="1"/>
    <col min="10893" max="10893" width="4.5" style="155" customWidth="1"/>
    <col min="10894" max="10894" width="2.125" style="155" customWidth="1"/>
    <col min="10895" max="10895" width="4.5" style="155" customWidth="1"/>
    <col min="10896" max="11133" width="8.625" style="155"/>
    <col min="11134" max="11134" width="1.625" style="155" customWidth="1"/>
    <col min="11135" max="11135" width="2.125" style="155" customWidth="1"/>
    <col min="11136" max="11136" width="3.375" style="155" customWidth="1"/>
    <col min="11137" max="11137" width="2.5" style="155" customWidth="1"/>
    <col min="11138" max="11138" width="0.875" style="155" customWidth="1"/>
    <col min="11139" max="11139" width="1" style="155" customWidth="1"/>
    <col min="11140" max="11140" width="4.875" style="155" customWidth="1"/>
    <col min="11141" max="11141" width="5.875" style="155" customWidth="1"/>
    <col min="11142" max="11142" width="3.625" style="155" customWidth="1"/>
    <col min="11143" max="11143" width="7.125" style="155" customWidth="1"/>
    <col min="11144" max="11144" width="8" style="155" customWidth="1"/>
    <col min="11145" max="11148" width="5.625" style="155" customWidth="1"/>
    <col min="11149" max="11149" width="4.5" style="155" customWidth="1"/>
    <col min="11150" max="11150" width="2.125" style="155" customWidth="1"/>
    <col min="11151" max="11151" width="4.5" style="155" customWidth="1"/>
    <col min="11152" max="11389" width="8.625" style="155"/>
    <col min="11390" max="11390" width="1.625" style="155" customWidth="1"/>
    <col min="11391" max="11391" width="2.125" style="155" customWidth="1"/>
    <col min="11392" max="11392" width="3.375" style="155" customWidth="1"/>
    <col min="11393" max="11393" width="2.5" style="155" customWidth="1"/>
    <col min="11394" max="11394" width="0.875" style="155" customWidth="1"/>
    <col min="11395" max="11395" width="1" style="155" customWidth="1"/>
    <col min="11396" max="11396" width="4.875" style="155" customWidth="1"/>
    <col min="11397" max="11397" width="5.875" style="155" customWidth="1"/>
    <col min="11398" max="11398" width="3.625" style="155" customWidth="1"/>
    <col min="11399" max="11399" width="7.125" style="155" customWidth="1"/>
    <col min="11400" max="11400" width="8" style="155" customWidth="1"/>
    <col min="11401" max="11404" width="5.625" style="155" customWidth="1"/>
    <col min="11405" max="11405" width="4.5" style="155" customWidth="1"/>
    <col min="11406" max="11406" width="2.125" style="155" customWidth="1"/>
    <col min="11407" max="11407" width="4.5" style="155" customWidth="1"/>
    <col min="11408" max="11645" width="8.625" style="155"/>
    <col min="11646" max="11646" width="1.625" style="155" customWidth="1"/>
    <col min="11647" max="11647" width="2.125" style="155" customWidth="1"/>
    <col min="11648" max="11648" width="3.375" style="155" customWidth="1"/>
    <col min="11649" max="11649" width="2.5" style="155" customWidth="1"/>
    <col min="11650" max="11650" width="0.875" style="155" customWidth="1"/>
    <col min="11651" max="11651" width="1" style="155" customWidth="1"/>
    <col min="11652" max="11652" width="4.875" style="155" customWidth="1"/>
    <col min="11653" max="11653" width="5.875" style="155" customWidth="1"/>
    <col min="11654" max="11654" width="3.625" style="155" customWidth="1"/>
    <col min="11655" max="11655" width="7.125" style="155" customWidth="1"/>
    <col min="11656" max="11656" width="8" style="155" customWidth="1"/>
    <col min="11657" max="11660" width="5.625" style="155" customWidth="1"/>
    <col min="11661" max="11661" width="4.5" style="155" customWidth="1"/>
    <col min="11662" max="11662" width="2.125" style="155" customWidth="1"/>
    <col min="11663" max="11663" width="4.5" style="155" customWidth="1"/>
    <col min="11664" max="11901" width="8.625" style="155"/>
    <col min="11902" max="11902" width="1.625" style="155" customWidth="1"/>
    <col min="11903" max="11903" width="2.125" style="155" customWidth="1"/>
    <col min="11904" max="11904" width="3.375" style="155" customWidth="1"/>
    <col min="11905" max="11905" width="2.5" style="155" customWidth="1"/>
    <col min="11906" max="11906" width="0.875" style="155" customWidth="1"/>
    <col min="11907" max="11907" width="1" style="155" customWidth="1"/>
    <col min="11908" max="11908" width="4.875" style="155" customWidth="1"/>
    <col min="11909" max="11909" width="5.875" style="155" customWidth="1"/>
    <col min="11910" max="11910" width="3.625" style="155" customWidth="1"/>
    <col min="11911" max="11911" width="7.125" style="155" customWidth="1"/>
    <col min="11912" max="11912" width="8" style="155" customWidth="1"/>
    <col min="11913" max="11916" width="5.625" style="155" customWidth="1"/>
    <col min="11917" max="11917" width="4.5" style="155" customWidth="1"/>
    <col min="11918" max="11918" width="2.125" style="155" customWidth="1"/>
    <col min="11919" max="11919" width="4.5" style="155" customWidth="1"/>
    <col min="11920" max="12157" width="8.625" style="155"/>
    <col min="12158" max="12158" width="1.625" style="155" customWidth="1"/>
    <col min="12159" max="12159" width="2.125" style="155" customWidth="1"/>
    <col min="12160" max="12160" width="3.375" style="155" customWidth="1"/>
    <col min="12161" max="12161" width="2.5" style="155" customWidth="1"/>
    <col min="12162" max="12162" width="0.875" style="155" customWidth="1"/>
    <col min="12163" max="12163" width="1" style="155" customWidth="1"/>
    <col min="12164" max="12164" width="4.875" style="155" customWidth="1"/>
    <col min="12165" max="12165" width="5.875" style="155" customWidth="1"/>
    <col min="12166" max="12166" width="3.625" style="155" customWidth="1"/>
    <col min="12167" max="12167" width="7.125" style="155" customWidth="1"/>
    <col min="12168" max="12168" width="8" style="155" customWidth="1"/>
    <col min="12169" max="12172" width="5.625" style="155" customWidth="1"/>
    <col min="12173" max="12173" width="4.5" style="155" customWidth="1"/>
    <col min="12174" max="12174" width="2.125" style="155" customWidth="1"/>
    <col min="12175" max="12175" width="4.5" style="155" customWidth="1"/>
    <col min="12176" max="12413" width="8.625" style="155"/>
    <col min="12414" max="12414" width="1.625" style="155" customWidth="1"/>
    <col min="12415" max="12415" width="2.125" style="155" customWidth="1"/>
    <col min="12416" max="12416" width="3.375" style="155" customWidth="1"/>
    <col min="12417" max="12417" width="2.5" style="155" customWidth="1"/>
    <col min="12418" max="12418" width="0.875" style="155" customWidth="1"/>
    <col min="12419" max="12419" width="1" style="155" customWidth="1"/>
    <col min="12420" max="12420" width="4.875" style="155" customWidth="1"/>
    <col min="12421" max="12421" width="5.875" style="155" customWidth="1"/>
    <col min="12422" max="12422" width="3.625" style="155" customWidth="1"/>
    <col min="12423" max="12423" width="7.125" style="155" customWidth="1"/>
    <col min="12424" max="12424" width="8" style="155" customWidth="1"/>
    <col min="12425" max="12428" width="5.625" style="155" customWidth="1"/>
    <col min="12429" max="12429" width="4.5" style="155" customWidth="1"/>
    <col min="12430" max="12430" width="2.125" style="155" customWidth="1"/>
    <col min="12431" max="12431" width="4.5" style="155" customWidth="1"/>
    <col min="12432" max="12669" width="8.625" style="155"/>
    <col min="12670" max="12670" width="1.625" style="155" customWidth="1"/>
    <col min="12671" max="12671" width="2.125" style="155" customWidth="1"/>
    <col min="12672" max="12672" width="3.375" style="155" customWidth="1"/>
    <col min="12673" max="12673" width="2.5" style="155" customWidth="1"/>
    <col min="12674" max="12674" width="0.875" style="155" customWidth="1"/>
    <col min="12675" max="12675" width="1" style="155" customWidth="1"/>
    <col min="12676" max="12676" width="4.875" style="155" customWidth="1"/>
    <col min="12677" max="12677" width="5.875" style="155" customWidth="1"/>
    <col min="12678" max="12678" width="3.625" style="155" customWidth="1"/>
    <col min="12679" max="12679" width="7.125" style="155" customWidth="1"/>
    <col min="12680" max="12680" width="8" style="155" customWidth="1"/>
    <col min="12681" max="12684" width="5.625" style="155" customWidth="1"/>
    <col min="12685" max="12685" width="4.5" style="155" customWidth="1"/>
    <col min="12686" max="12686" width="2.125" style="155" customWidth="1"/>
    <col min="12687" max="12687" width="4.5" style="155" customWidth="1"/>
    <col min="12688" max="12925" width="8.625" style="155"/>
    <col min="12926" max="12926" width="1.625" style="155" customWidth="1"/>
    <col min="12927" max="12927" width="2.125" style="155" customWidth="1"/>
    <col min="12928" max="12928" width="3.375" style="155" customWidth="1"/>
    <col min="12929" max="12929" width="2.5" style="155" customWidth="1"/>
    <col min="12930" max="12930" width="0.875" style="155" customWidth="1"/>
    <col min="12931" max="12931" width="1" style="155" customWidth="1"/>
    <col min="12932" max="12932" width="4.875" style="155" customWidth="1"/>
    <col min="12933" max="12933" width="5.875" style="155" customWidth="1"/>
    <col min="12934" max="12934" width="3.625" style="155" customWidth="1"/>
    <col min="12935" max="12935" width="7.125" style="155" customWidth="1"/>
    <col min="12936" max="12936" width="8" style="155" customWidth="1"/>
    <col min="12937" max="12940" width="5.625" style="155" customWidth="1"/>
    <col min="12941" max="12941" width="4.5" style="155" customWidth="1"/>
    <col min="12942" max="12942" width="2.125" style="155" customWidth="1"/>
    <col min="12943" max="12943" width="4.5" style="155" customWidth="1"/>
    <col min="12944" max="13181" width="8.625" style="155"/>
    <col min="13182" max="13182" width="1.625" style="155" customWidth="1"/>
    <col min="13183" max="13183" width="2.125" style="155" customWidth="1"/>
    <col min="13184" max="13184" width="3.375" style="155" customWidth="1"/>
    <col min="13185" max="13185" width="2.5" style="155" customWidth="1"/>
    <col min="13186" max="13186" width="0.875" style="155" customWidth="1"/>
    <col min="13187" max="13187" width="1" style="155" customWidth="1"/>
    <col min="13188" max="13188" width="4.875" style="155" customWidth="1"/>
    <col min="13189" max="13189" width="5.875" style="155" customWidth="1"/>
    <col min="13190" max="13190" width="3.625" style="155" customWidth="1"/>
    <col min="13191" max="13191" width="7.125" style="155" customWidth="1"/>
    <col min="13192" max="13192" width="8" style="155" customWidth="1"/>
    <col min="13193" max="13196" width="5.625" style="155" customWidth="1"/>
    <col min="13197" max="13197" width="4.5" style="155" customWidth="1"/>
    <col min="13198" max="13198" width="2.125" style="155" customWidth="1"/>
    <col min="13199" max="13199" width="4.5" style="155" customWidth="1"/>
    <col min="13200" max="13437" width="8.625" style="155"/>
    <col min="13438" max="13438" width="1.625" style="155" customWidth="1"/>
    <col min="13439" max="13439" width="2.125" style="155" customWidth="1"/>
    <col min="13440" max="13440" width="3.375" style="155" customWidth="1"/>
    <col min="13441" max="13441" width="2.5" style="155" customWidth="1"/>
    <col min="13442" max="13442" width="0.875" style="155" customWidth="1"/>
    <col min="13443" max="13443" width="1" style="155" customWidth="1"/>
    <col min="13444" max="13444" width="4.875" style="155" customWidth="1"/>
    <col min="13445" max="13445" width="5.875" style="155" customWidth="1"/>
    <col min="13446" max="13446" width="3.625" style="155" customWidth="1"/>
    <col min="13447" max="13447" width="7.125" style="155" customWidth="1"/>
    <col min="13448" max="13448" width="8" style="155" customWidth="1"/>
    <col min="13449" max="13452" width="5.625" style="155" customWidth="1"/>
    <col min="13453" max="13453" width="4.5" style="155" customWidth="1"/>
    <col min="13454" max="13454" width="2.125" style="155" customWidth="1"/>
    <col min="13455" max="13455" width="4.5" style="155" customWidth="1"/>
    <col min="13456" max="13693" width="8.625" style="155"/>
    <col min="13694" max="13694" width="1.625" style="155" customWidth="1"/>
    <col min="13695" max="13695" width="2.125" style="155" customWidth="1"/>
    <col min="13696" max="13696" width="3.375" style="155" customWidth="1"/>
    <col min="13697" max="13697" width="2.5" style="155" customWidth="1"/>
    <col min="13698" max="13698" width="0.875" style="155" customWidth="1"/>
    <col min="13699" max="13699" width="1" style="155" customWidth="1"/>
    <col min="13700" max="13700" width="4.875" style="155" customWidth="1"/>
    <col min="13701" max="13701" width="5.875" style="155" customWidth="1"/>
    <col min="13702" max="13702" width="3.625" style="155" customWidth="1"/>
    <col min="13703" max="13703" width="7.125" style="155" customWidth="1"/>
    <col min="13704" max="13704" width="8" style="155" customWidth="1"/>
    <col min="13705" max="13708" width="5.625" style="155" customWidth="1"/>
    <col min="13709" max="13709" width="4.5" style="155" customWidth="1"/>
    <col min="13710" max="13710" width="2.125" style="155" customWidth="1"/>
    <col min="13711" max="13711" width="4.5" style="155" customWidth="1"/>
    <col min="13712" max="13949" width="8.625" style="155"/>
    <col min="13950" max="13950" width="1.625" style="155" customWidth="1"/>
    <col min="13951" max="13951" width="2.125" style="155" customWidth="1"/>
    <col min="13952" max="13952" width="3.375" style="155" customWidth="1"/>
    <col min="13953" max="13953" width="2.5" style="155" customWidth="1"/>
    <col min="13954" max="13954" width="0.875" style="155" customWidth="1"/>
    <col min="13955" max="13955" width="1" style="155" customWidth="1"/>
    <col min="13956" max="13956" width="4.875" style="155" customWidth="1"/>
    <col min="13957" max="13957" width="5.875" style="155" customWidth="1"/>
    <col min="13958" max="13958" width="3.625" style="155" customWidth="1"/>
    <col min="13959" max="13959" width="7.125" style="155" customWidth="1"/>
    <col min="13960" max="13960" width="8" style="155" customWidth="1"/>
    <col min="13961" max="13964" width="5.625" style="155" customWidth="1"/>
    <col min="13965" max="13965" width="4.5" style="155" customWidth="1"/>
    <col min="13966" max="13966" width="2.125" style="155" customWidth="1"/>
    <col min="13967" max="13967" width="4.5" style="155" customWidth="1"/>
    <col min="13968" max="14205" width="8.625" style="155"/>
    <col min="14206" max="14206" width="1.625" style="155" customWidth="1"/>
    <col min="14207" max="14207" width="2.125" style="155" customWidth="1"/>
    <col min="14208" max="14208" width="3.375" style="155" customWidth="1"/>
    <col min="14209" max="14209" width="2.5" style="155" customWidth="1"/>
    <col min="14210" max="14210" width="0.875" style="155" customWidth="1"/>
    <col min="14211" max="14211" width="1" style="155" customWidth="1"/>
    <col min="14212" max="14212" width="4.875" style="155" customWidth="1"/>
    <col min="14213" max="14213" width="5.875" style="155" customWidth="1"/>
    <col min="14214" max="14214" width="3.625" style="155" customWidth="1"/>
    <col min="14215" max="14215" width="7.125" style="155" customWidth="1"/>
    <col min="14216" max="14216" width="8" style="155" customWidth="1"/>
    <col min="14217" max="14220" width="5.625" style="155" customWidth="1"/>
    <col min="14221" max="14221" width="4.5" style="155" customWidth="1"/>
    <col min="14222" max="14222" width="2.125" style="155" customWidth="1"/>
    <col min="14223" max="14223" width="4.5" style="155" customWidth="1"/>
    <col min="14224" max="14461" width="8.625" style="155"/>
    <col min="14462" max="14462" width="1.625" style="155" customWidth="1"/>
    <col min="14463" max="14463" width="2.125" style="155" customWidth="1"/>
    <col min="14464" max="14464" width="3.375" style="155" customWidth="1"/>
    <col min="14465" max="14465" width="2.5" style="155" customWidth="1"/>
    <col min="14466" max="14466" width="0.875" style="155" customWidth="1"/>
    <col min="14467" max="14467" width="1" style="155" customWidth="1"/>
    <col min="14468" max="14468" width="4.875" style="155" customWidth="1"/>
    <col min="14469" max="14469" width="5.875" style="155" customWidth="1"/>
    <col min="14470" max="14470" width="3.625" style="155" customWidth="1"/>
    <col min="14471" max="14471" width="7.125" style="155" customWidth="1"/>
    <col min="14472" max="14472" width="8" style="155" customWidth="1"/>
    <col min="14473" max="14476" width="5.625" style="155" customWidth="1"/>
    <col min="14477" max="14477" width="4.5" style="155" customWidth="1"/>
    <col min="14478" max="14478" width="2.125" style="155" customWidth="1"/>
    <col min="14479" max="14479" width="4.5" style="155" customWidth="1"/>
    <col min="14480" max="14717" width="8.625" style="155"/>
    <col min="14718" max="14718" width="1.625" style="155" customWidth="1"/>
    <col min="14719" max="14719" width="2.125" style="155" customWidth="1"/>
    <col min="14720" max="14720" width="3.375" style="155" customWidth="1"/>
    <col min="14721" max="14721" width="2.5" style="155" customWidth="1"/>
    <col min="14722" max="14722" width="0.875" style="155" customWidth="1"/>
    <col min="14723" max="14723" width="1" style="155" customWidth="1"/>
    <col min="14724" max="14724" width="4.875" style="155" customWidth="1"/>
    <col min="14725" max="14725" width="5.875" style="155" customWidth="1"/>
    <col min="14726" max="14726" width="3.625" style="155" customWidth="1"/>
    <col min="14727" max="14727" width="7.125" style="155" customWidth="1"/>
    <col min="14728" max="14728" width="8" style="155" customWidth="1"/>
    <col min="14729" max="14732" width="5.625" style="155" customWidth="1"/>
    <col min="14733" max="14733" width="4.5" style="155" customWidth="1"/>
    <col min="14734" max="14734" width="2.125" style="155" customWidth="1"/>
    <col min="14735" max="14735" width="4.5" style="155" customWidth="1"/>
    <col min="14736" max="14973" width="8.625" style="155"/>
    <col min="14974" max="14974" width="1.625" style="155" customWidth="1"/>
    <col min="14975" max="14975" width="2.125" style="155" customWidth="1"/>
    <col min="14976" max="14976" width="3.375" style="155" customWidth="1"/>
    <col min="14977" max="14977" width="2.5" style="155" customWidth="1"/>
    <col min="14978" max="14978" width="0.875" style="155" customWidth="1"/>
    <col min="14979" max="14979" width="1" style="155" customWidth="1"/>
    <col min="14980" max="14980" width="4.875" style="155" customWidth="1"/>
    <col min="14981" max="14981" width="5.875" style="155" customWidth="1"/>
    <col min="14982" max="14982" width="3.625" style="155" customWidth="1"/>
    <col min="14983" max="14983" width="7.125" style="155" customWidth="1"/>
    <col min="14984" max="14984" width="8" style="155" customWidth="1"/>
    <col min="14985" max="14988" width="5.625" style="155" customWidth="1"/>
    <col min="14989" max="14989" width="4.5" style="155" customWidth="1"/>
    <col min="14990" max="14990" width="2.125" style="155" customWidth="1"/>
    <col min="14991" max="14991" width="4.5" style="155" customWidth="1"/>
    <col min="14992" max="15229" width="8.625" style="155"/>
    <col min="15230" max="15230" width="1.625" style="155" customWidth="1"/>
    <col min="15231" max="15231" width="2.125" style="155" customWidth="1"/>
    <col min="15232" max="15232" width="3.375" style="155" customWidth="1"/>
    <col min="15233" max="15233" width="2.5" style="155" customWidth="1"/>
    <col min="15234" max="15234" width="0.875" style="155" customWidth="1"/>
    <col min="15235" max="15235" width="1" style="155" customWidth="1"/>
    <col min="15236" max="15236" width="4.875" style="155" customWidth="1"/>
    <col min="15237" max="15237" width="5.875" style="155" customWidth="1"/>
    <col min="15238" max="15238" width="3.625" style="155" customWidth="1"/>
    <col min="15239" max="15239" width="7.125" style="155" customWidth="1"/>
    <col min="15240" max="15240" width="8" style="155" customWidth="1"/>
    <col min="15241" max="15244" width="5.625" style="155" customWidth="1"/>
    <col min="15245" max="15245" width="4.5" style="155" customWidth="1"/>
    <col min="15246" max="15246" width="2.125" style="155" customWidth="1"/>
    <col min="15247" max="15247" width="4.5" style="155" customWidth="1"/>
    <col min="15248" max="15485" width="8.625" style="155"/>
    <col min="15486" max="15486" width="1.625" style="155" customWidth="1"/>
    <col min="15487" max="15487" width="2.125" style="155" customWidth="1"/>
    <col min="15488" max="15488" width="3.375" style="155" customWidth="1"/>
    <col min="15489" max="15489" width="2.5" style="155" customWidth="1"/>
    <col min="15490" max="15490" width="0.875" style="155" customWidth="1"/>
    <col min="15491" max="15491" width="1" style="155" customWidth="1"/>
    <col min="15492" max="15492" width="4.875" style="155" customWidth="1"/>
    <col min="15493" max="15493" width="5.875" style="155" customWidth="1"/>
    <col min="15494" max="15494" width="3.625" style="155" customWidth="1"/>
    <col min="15495" max="15495" width="7.125" style="155" customWidth="1"/>
    <col min="15496" max="15496" width="8" style="155" customWidth="1"/>
    <col min="15497" max="15500" width="5.625" style="155" customWidth="1"/>
    <col min="15501" max="15501" width="4.5" style="155" customWidth="1"/>
    <col min="15502" max="15502" width="2.125" style="155" customWidth="1"/>
    <col min="15503" max="15503" width="4.5" style="155" customWidth="1"/>
    <col min="15504" max="15741" width="8.625" style="155"/>
    <col min="15742" max="15742" width="1.625" style="155" customWidth="1"/>
    <col min="15743" max="15743" width="2.125" style="155" customWidth="1"/>
    <col min="15744" max="15744" width="3.375" style="155" customWidth="1"/>
    <col min="15745" max="15745" width="2.5" style="155" customWidth="1"/>
    <col min="15746" max="15746" width="0.875" style="155" customWidth="1"/>
    <col min="15747" max="15747" width="1" style="155" customWidth="1"/>
    <col min="15748" max="15748" width="4.875" style="155" customWidth="1"/>
    <col min="15749" max="15749" width="5.875" style="155" customWidth="1"/>
    <col min="15750" max="15750" width="3.625" style="155" customWidth="1"/>
    <col min="15751" max="15751" width="7.125" style="155" customWidth="1"/>
    <col min="15752" max="15752" width="8" style="155" customWidth="1"/>
    <col min="15753" max="15756" width="5.625" style="155" customWidth="1"/>
    <col min="15757" max="15757" width="4.5" style="155" customWidth="1"/>
    <col min="15758" max="15758" width="2.125" style="155" customWidth="1"/>
    <col min="15759" max="15759" width="4.5" style="155" customWidth="1"/>
    <col min="15760" max="15997" width="8.625" style="155"/>
    <col min="15998" max="15998" width="1.625" style="155" customWidth="1"/>
    <col min="15999" max="15999" width="2.125" style="155" customWidth="1"/>
    <col min="16000" max="16000" width="3.375" style="155" customWidth="1"/>
    <col min="16001" max="16001" width="2.5" style="155" customWidth="1"/>
    <col min="16002" max="16002" width="0.875" style="155" customWidth="1"/>
    <col min="16003" max="16003" width="1" style="155" customWidth="1"/>
    <col min="16004" max="16004" width="4.875" style="155" customWidth="1"/>
    <col min="16005" max="16005" width="5.875" style="155" customWidth="1"/>
    <col min="16006" max="16006" width="3.625" style="155" customWidth="1"/>
    <col min="16007" max="16007" width="7.125" style="155" customWidth="1"/>
    <col min="16008" max="16008" width="8" style="155" customWidth="1"/>
    <col min="16009" max="16012" width="5.625" style="155" customWidth="1"/>
    <col min="16013" max="16013" width="4.5" style="155" customWidth="1"/>
    <col min="16014" max="16014" width="2.125" style="155" customWidth="1"/>
    <col min="16015" max="16015" width="4.5" style="155" customWidth="1"/>
    <col min="16016" max="16253" width="8.625" style="155"/>
    <col min="16254" max="16254" width="1.625" style="155" customWidth="1"/>
    <col min="16255" max="16255" width="2.125" style="155" customWidth="1"/>
    <col min="16256" max="16256" width="3.375" style="155" customWidth="1"/>
    <col min="16257" max="16257" width="2.5" style="155" customWidth="1"/>
    <col min="16258" max="16258" width="0.875" style="155" customWidth="1"/>
    <col min="16259" max="16259" width="1" style="155" customWidth="1"/>
    <col min="16260" max="16260" width="4.875" style="155" customWidth="1"/>
    <col min="16261" max="16261" width="5.875" style="155" customWidth="1"/>
    <col min="16262" max="16262" width="3.625" style="155" customWidth="1"/>
    <col min="16263" max="16263" width="7.125" style="155" customWidth="1"/>
    <col min="16264" max="16264" width="8" style="155" customWidth="1"/>
    <col min="16265" max="16268" width="5.625" style="155" customWidth="1"/>
    <col min="16269" max="16269" width="4.5" style="155" customWidth="1"/>
    <col min="16270" max="16270" width="2.125" style="155" customWidth="1"/>
    <col min="16271" max="16271" width="4.5" style="155" customWidth="1"/>
    <col min="16272" max="16375" width="8.625" style="155"/>
    <col min="16376" max="16384" width="8.125" style="155" customWidth="1"/>
  </cols>
  <sheetData>
    <row r="1" spans="1:163" s="354" customFormat="1" ht="20.25" customHeight="1">
      <c r="B1" s="1534" t="s">
        <v>144</v>
      </c>
      <c r="C1" s="1534" t="s">
        <v>19</v>
      </c>
      <c r="D1" s="1534" t="s">
        <v>145</v>
      </c>
      <c r="E1" s="1534" t="s">
        <v>146</v>
      </c>
      <c r="F1" s="79"/>
      <c r="G1" s="1535" t="s">
        <v>147</v>
      </c>
      <c r="H1" s="1535"/>
      <c r="I1" s="1535"/>
      <c r="J1" s="1535"/>
      <c r="K1" s="80"/>
      <c r="L1" s="1536" t="s">
        <v>359</v>
      </c>
      <c r="M1" s="1536"/>
      <c r="N1" s="1536"/>
      <c r="O1" s="1536"/>
      <c r="P1" s="1536"/>
      <c r="Q1" s="1536"/>
      <c r="R1" s="1536"/>
      <c r="S1" s="1536"/>
      <c r="T1" s="1536"/>
      <c r="U1" s="1536"/>
      <c r="V1" s="1536"/>
      <c r="W1" s="1536"/>
      <c r="X1" s="1536"/>
      <c r="Y1" s="1536"/>
      <c r="Z1" s="1536"/>
      <c r="AA1" s="1536"/>
      <c r="AB1" s="1536"/>
      <c r="AC1" s="1536"/>
      <c r="AD1" s="80"/>
      <c r="AE1" s="1562" t="s">
        <v>148</v>
      </c>
      <c r="AF1" s="1563"/>
      <c r="AG1" s="1563"/>
      <c r="AH1" s="1563"/>
      <c r="AI1" s="1563"/>
      <c r="AJ1" s="1563"/>
      <c r="AK1" s="1563"/>
      <c r="AL1" s="1563"/>
      <c r="AM1" s="1563"/>
      <c r="AN1" s="1564"/>
      <c r="AO1" s="80"/>
      <c r="AP1" s="1562" t="s">
        <v>310</v>
      </c>
      <c r="AQ1" s="1563"/>
      <c r="AR1" s="1563"/>
      <c r="AS1" s="1563"/>
      <c r="AT1" s="1563"/>
      <c r="AU1" s="1563"/>
      <c r="AV1" s="1563"/>
      <c r="AW1" s="1563"/>
      <c r="AX1" s="1564"/>
      <c r="AY1" s="80"/>
      <c r="AZ1" s="1517" t="s">
        <v>427</v>
      </c>
      <c r="BA1" s="1563"/>
      <c r="BB1" s="1563"/>
      <c r="BC1" s="1563"/>
      <c r="BD1" s="1563"/>
      <c r="BE1" s="1563"/>
      <c r="BF1" s="1563"/>
      <c r="BG1" s="1563"/>
      <c r="BH1" s="1564"/>
      <c r="BI1" s="80"/>
      <c r="BJ1" s="80"/>
      <c r="BK1" s="1562" t="s">
        <v>149</v>
      </c>
      <c r="BL1" s="1563"/>
      <c r="BM1" s="1563"/>
      <c r="BN1" s="1563"/>
      <c r="BO1" s="1563"/>
      <c r="BP1" s="1563"/>
      <c r="BQ1" s="1563"/>
      <c r="BR1" s="1563"/>
      <c r="BS1" s="1563"/>
      <c r="BT1" s="1563"/>
      <c r="BU1" s="1563"/>
      <c r="BV1" s="1564"/>
      <c r="BW1" s="80"/>
      <c r="BX1" s="1562" t="s">
        <v>150</v>
      </c>
      <c r="BY1" s="1563"/>
      <c r="BZ1" s="1563"/>
      <c r="CA1" s="1563"/>
      <c r="CB1" s="1563"/>
      <c r="CC1" s="1563"/>
      <c r="CD1" s="1563"/>
      <c r="CE1" s="1563"/>
      <c r="CF1" s="1563"/>
      <c r="CG1" s="1564"/>
      <c r="CH1" s="80"/>
      <c r="CI1" s="1517" t="s">
        <v>428</v>
      </c>
      <c r="CJ1" s="1518"/>
      <c r="CK1" s="1518"/>
      <c r="CL1" s="1518"/>
      <c r="CM1" s="1518"/>
      <c r="CN1" s="1518"/>
      <c r="CO1" s="1518"/>
      <c r="CP1" s="1518"/>
      <c r="CQ1" s="1518"/>
      <c r="CR1" s="1519"/>
      <c r="CS1" s="80"/>
      <c r="CT1" s="1562" t="s">
        <v>151</v>
      </c>
      <c r="CU1" s="1563"/>
      <c r="CV1" s="1563"/>
      <c r="CW1" s="1564"/>
      <c r="CX1" s="80"/>
      <c r="CY1" s="1562" t="s">
        <v>152</v>
      </c>
      <c r="CZ1" s="1563"/>
      <c r="DA1" s="1563"/>
      <c r="DB1" s="1563"/>
      <c r="DC1" s="1564"/>
      <c r="DD1" s="80"/>
      <c r="DE1" s="1523" t="s">
        <v>153</v>
      </c>
      <c r="DF1" s="80"/>
      <c r="DG1" s="1523" t="s">
        <v>323</v>
      </c>
      <c r="DH1" s="80"/>
      <c r="DI1" s="1517" t="s">
        <v>154</v>
      </c>
      <c r="DJ1" s="1518"/>
      <c r="DK1" s="1518"/>
      <c r="DL1" s="1518"/>
      <c r="DM1" s="1518"/>
      <c r="DN1" s="1518"/>
      <c r="DO1" s="1518"/>
      <c r="DP1" s="1518"/>
      <c r="DQ1" s="1519"/>
      <c r="DR1" s="80"/>
      <c r="DS1" s="1523" t="s">
        <v>155</v>
      </c>
      <c r="DT1" s="80"/>
      <c r="DU1" s="1551" t="s">
        <v>156</v>
      </c>
      <c r="DV1" s="1552"/>
      <c r="DW1" s="1552"/>
      <c r="DX1" s="1553"/>
      <c r="DY1" s="80"/>
      <c r="DZ1" s="1517" t="s">
        <v>357</v>
      </c>
      <c r="EA1" s="1518"/>
      <c r="EB1" s="1518"/>
      <c r="EC1" s="1518"/>
      <c r="ED1" s="1518"/>
      <c r="EE1" s="1518"/>
      <c r="EF1" s="1518"/>
      <c r="EG1" s="1518"/>
      <c r="EH1" s="1518"/>
      <c r="EI1" s="1519"/>
      <c r="EJ1" s="80"/>
      <c r="EK1" s="1517" t="s">
        <v>157</v>
      </c>
      <c r="EL1" s="1518"/>
      <c r="EM1" s="1518"/>
      <c r="EN1" s="1518"/>
      <c r="EO1" s="1518"/>
      <c r="EP1" s="1518"/>
      <c r="EQ1" s="1518"/>
      <c r="ER1" s="1518"/>
      <c r="ES1" s="1518"/>
      <c r="ET1" s="1518"/>
      <c r="EU1" s="1519"/>
      <c r="EV1" s="80"/>
      <c r="EW1" s="1523" t="s">
        <v>283</v>
      </c>
      <c r="EX1" s="80"/>
      <c r="EY1" s="1523" t="s">
        <v>158</v>
      </c>
    </row>
    <row r="2" spans="1:163" s="354" customFormat="1" ht="13.5" customHeight="1">
      <c r="B2" s="1534"/>
      <c r="C2" s="1534"/>
      <c r="D2" s="1534"/>
      <c r="E2" s="1534"/>
      <c r="F2" s="79"/>
      <c r="G2" s="1535" t="s">
        <v>159</v>
      </c>
      <c r="H2" s="1535"/>
      <c r="I2" s="1554" t="s">
        <v>160</v>
      </c>
      <c r="J2" s="1554"/>
      <c r="K2" s="78"/>
      <c r="L2" s="1535" t="s">
        <v>159</v>
      </c>
      <c r="M2" s="1535"/>
      <c r="N2" s="1555"/>
      <c r="O2" s="1555"/>
      <c r="P2" s="1555"/>
      <c r="Q2" s="1555"/>
      <c r="R2" s="1555"/>
      <c r="S2" s="1555"/>
      <c r="T2" s="1555"/>
      <c r="U2" s="1554" t="s">
        <v>160</v>
      </c>
      <c r="V2" s="1554"/>
      <c r="W2" s="1554"/>
      <c r="X2" s="1554"/>
      <c r="Y2" s="1554"/>
      <c r="Z2" s="1554"/>
      <c r="AA2" s="1554"/>
      <c r="AB2" s="1554"/>
      <c r="AC2" s="1554"/>
      <c r="AD2" s="78"/>
      <c r="AE2" s="1569"/>
      <c r="AF2" s="1570"/>
      <c r="AG2" s="1570"/>
      <c r="AH2" s="1570"/>
      <c r="AI2" s="1570"/>
      <c r="AJ2" s="1570"/>
      <c r="AK2" s="1570"/>
      <c r="AL2" s="1570"/>
      <c r="AM2" s="1570"/>
      <c r="AN2" s="1571"/>
      <c r="AO2" s="78"/>
      <c r="AP2" s="1569"/>
      <c r="AQ2" s="1570"/>
      <c r="AR2" s="1570"/>
      <c r="AS2" s="1570"/>
      <c r="AT2" s="1570"/>
      <c r="AU2" s="1570"/>
      <c r="AV2" s="1570"/>
      <c r="AW2" s="1570"/>
      <c r="AX2" s="1571"/>
      <c r="AY2" s="78"/>
      <c r="AZ2" s="1569"/>
      <c r="BA2" s="1570"/>
      <c r="BB2" s="1570"/>
      <c r="BC2" s="1570"/>
      <c r="BD2" s="1570"/>
      <c r="BE2" s="1570"/>
      <c r="BF2" s="1570"/>
      <c r="BG2" s="1570"/>
      <c r="BH2" s="1571"/>
      <c r="BI2" s="78"/>
      <c r="BJ2" s="78"/>
      <c r="BK2" s="1569"/>
      <c r="BL2" s="1570"/>
      <c r="BM2" s="1570"/>
      <c r="BN2" s="1570"/>
      <c r="BO2" s="1570"/>
      <c r="BP2" s="1570"/>
      <c r="BQ2" s="1570"/>
      <c r="BR2" s="1570"/>
      <c r="BS2" s="1570"/>
      <c r="BT2" s="1570"/>
      <c r="BU2" s="1570"/>
      <c r="BV2" s="1571"/>
      <c r="BW2" s="78"/>
      <c r="BX2" s="1569"/>
      <c r="BY2" s="1570"/>
      <c r="BZ2" s="1570"/>
      <c r="CA2" s="1570"/>
      <c r="CB2" s="1570"/>
      <c r="CC2" s="1570"/>
      <c r="CD2" s="1570"/>
      <c r="CE2" s="1570"/>
      <c r="CF2" s="1570"/>
      <c r="CG2" s="1571"/>
      <c r="CH2" s="78"/>
      <c r="CI2" s="1520"/>
      <c r="CJ2" s="1521"/>
      <c r="CK2" s="1521"/>
      <c r="CL2" s="1521"/>
      <c r="CM2" s="1521"/>
      <c r="CN2" s="1521"/>
      <c r="CO2" s="1521"/>
      <c r="CP2" s="1521"/>
      <c r="CQ2" s="1521"/>
      <c r="CR2" s="1522"/>
      <c r="CS2" s="80"/>
      <c r="CT2" s="1556" t="s">
        <v>161</v>
      </c>
      <c r="CU2" s="1557"/>
      <c r="CV2" s="1557"/>
      <c r="CW2" s="1558"/>
      <c r="CX2" s="80"/>
      <c r="CY2" s="156"/>
      <c r="CZ2" s="1565" t="s">
        <v>161</v>
      </c>
      <c r="DA2" s="1557"/>
      <c r="DB2" s="1557"/>
      <c r="DC2" s="1558"/>
      <c r="DD2" s="78"/>
      <c r="DE2" s="1524"/>
      <c r="DF2" s="80"/>
      <c r="DG2" s="1524"/>
      <c r="DH2" s="78"/>
      <c r="DI2" s="1520"/>
      <c r="DJ2" s="1521"/>
      <c r="DK2" s="1521"/>
      <c r="DL2" s="1521"/>
      <c r="DM2" s="1521"/>
      <c r="DN2" s="1521"/>
      <c r="DO2" s="1521"/>
      <c r="DP2" s="1521"/>
      <c r="DQ2" s="1522"/>
      <c r="DR2" s="78"/>
      <c r="DS2" s="1524"/>
      <c r="DT2" s="78"/>
      <c r="DU2" s="1537" t="s">
        <v>162</v>
      </c>
      <c r="DV2" s="1539" t="s">
        <v>163</v>
      </c>
      <c r="DW2" s="1541" t="s">
        <v>708</v>
      </c>
      <c r="DX2" s="1543" t="s">
        <v>165</v>
      </c>
      <c r="DY2" s="78"/>
      <c r="DZ2" s="1520"/>
      <c r="EA2" s="1521"/>
      <c r="EB2" s="1521"/>
      <c r="EC2" s="1521"/>
      <c r="ED2" s="1521"/>
      <c r="EE2" s="1521"/>
      <c r="EF2" s="1521"/>
      <c r="EG2" s="1521"/>
      <c r="EH2" s="1521"/>
      <c r="EI2" s="1522"/>
      <c r="EJ2" s="78"/>
      <c r="EK2" s="1520"/>
      <c r="EL2" s="1521"/>
      <c r="EM2" s="1521"/>
      <c r="EN2" s="1521"/>
      <c r="EO2" s="1521"/>
      <c r="EP2" s="1521"/>
      <c r="EQ2" s="1521"/>
      <c r="ER2" s="1521"/>
      <c r="ES2" s="1521"/>
      <c r="ET2" s="1521"/>
      <c r="EU2" s="1522"/>
      <c r="EW2" s="1524"/>
      <c r="EX2" s="78"/>
      <c r="EY2" s="1524"/>
    </row>
    <row r="3" spans="1:163" s="354" customFormat="1" ht="13.5" customHeight="1">
      <c r="B3" s="1534"/>
      <c r="C3" s="1534"/>
      <c r="D3" s="1534"/>
      <c r="E3" s="1534"/>
      <c r="F3" s="82"/>
      <c r="G3" s="1517" t="s">
        <v>166</v>
      </c>
      <c r="H3" s="1519"/>
      <c r="I3" s="1517" t="s">
        <v>166</v>
      </c>
      <c r="J3" s="1519"/>
      <c r="K3" s="78"/>
      <c r="L3" s="197"/>
      <c r="M3" s="80"/>
      <c r="N3" s="355"/>
      <c r="O3" s="1545" t="s">
        <v>358</v>
      </c>
      <c r="P3" s="1546"/>
      <c r="Q3" s="1546"/>
      <c r="R3" s="1546"/>
      <c r="S3" s="1546"/>
      <c r="T3" s="1547"/>
      <c r="U3" s="199"/>
      <c r="V3" s="78"/>
      <c r="W3" s="355"/>
      <c r="X3" s="1545" t="s">
        <v>358</v>
      </c>
      <c r="Y3" s="1546"/>
      <c r="Z3" s="1546"/>
      <c r="AA3" s="1546"/>
      <c r="AB3" s="1546"/>
      <c r="AC3" s="1547"/>
      <c r="AD3" s="78"/>
      <c r="AE3" s="197"/>
      <c r="AF3" s="80"/>
      <c r="AG3" s="1548" t="s">
        <v>359</v>
      </c>
      <c r="AH3" s="1549"/>
      <c r="AI3" s="1549"/>
      <c r="AJ3" s="1549"/>
      <c r="AK3" s="1549"/>
      <c r="AL3" s="1549"/>
      <c r="AM3" s="1549"/>
      <c r="AN3" s="1550"/>
      <c r="AO3" s="78"/>
      <c r="AP3" s="197"/>
      <c r="AQ3" s="80"/>
      <c r="AR3" s="1548" t="s">
        <v>359</v>
      </c>
      <c r="AS3" s="1549"/>
      <c r="AT3" s="1549"/>
      <c r="AU3" s="1549"/>
      <c r="AV3" s="1549"/>
      <c r="AW3" s="1549"/>
      <c r="AX3" s="1550"/>
      <c r="AY3" s="78"/>
      <c r="AZ3" s="83"/>
      <c r="BA3" s="88"/>
      <c r="BB3" s="1548" t="s">
        <v>359</v>
      </c>
      <c r="BC3" s="1549"/>
      <c r="BD3" s="1549"/>
      <c r="BE3" s="1549"/>
      <c r="BF3" s="1549"/>
      <c r="BG3" s="1549"/>
      <c r="BH3" s="1550"/>
      <c r="BI3" s="78"/>
      <c r="BJ3" s="78"/>
      <c r="BK3" s="197"/>
      <c r="BL3" s="80"/>
      <c r="BM3" s="1548" t="s">
        <v>359</v>
      </c>
      <c r="BN3" s="1549"/>
      <c r="BO3" s="1549"/>
      <c r="BP3" s="1549"/>
      <c r="BQ3" s="1549"/>
      <c r="BR3" s="1549"/>
      <c r="BS3" s="1550"/>
      <c r="BT3" s="80"/>
      <c r="BU3" s="80"/>
      <c r="BV3" s="198"/>
      <c r="BW3" s="78"/>
      <c r="BX3" s="197"/>
      <c r="BY3" s="80"/>
      <c r="BZ3" s="80"/>
      <c r="CA3" s="1548" t="s">
        <v>359</v>
      </c>
      <c r="CB3" s="1549"/>
      <c r="CC3" s="1549"/>
      <c r="CD3" s="1549"/>
      <c r="CE3" s="1549"/>
      <c r="CF3" s="1549"/>
      <c r="CG3" s="1550"/>
      <c r="CH3" s="78"/>
      <c r="CI3" s="197"/>
      <c r="CJ3" s="80"/>
      <c r="CK3" s="1572" t="s">
        <v>359</v>
      </c>
      <c r="CL3" s="1573"/>
      <c r="CM3" s="1573"/>
      <c r="CN3" s="1573"/>
      <c r="CO3" s="1573"/>
      <c r="CP3" s="1573"/>
      <c r="CQ3" s="1573"/>
      <c r="CR3" s="1574"/>
      <c r="CS3" s="80"/>
      <c r="CT3" s="1559"/>
      <c r="CU3" s="1560"/>
      <c r="CV3" s="1560"/>
      <c r="CW3" s="1561"/>
      <c r="CX3" s="80"/>
      <c r="CY3" s="156"/>
      <c r="CZ3" s="1566"/>
      <c r="DA3" s="1560"/>
      <c r="DB3" s="1560"/>
      <c r="DC3" s="1561"/>
      <c r="DD3" s="78"/>
      <c r="DE3" s="79"/>
      <c r="DF3" s="80"/>
      <c r="DG3" s="1524"/>
      <c r="DH3" s="78"/>
      <c r="DI3" s="197"/>
      <c r="DJ3" s="80"/>
      <c r="DK3" s="1548" t="s">
        <v>359</v>
      </c>
      <c r="DL3" s="1549"/>
      <c r="DM3" s="1549"/>
      <c r="DN3" s="1549"/>
      <c r="DO3" s="1549"/>
      <c r="DP3" s="1549"/>
      <c r="DQ3" s="1550"/>
      <c r="DR3" s="78"/>
      <c r="DS3" s="1524"/>
      <c r="DT3" s="78"/>
      <c r="DU3" s="1538"/>
      <c r="DV3" s="1540"/>
      <c r="DW3" s="1542"/>
      <c r="DX3" s="1544"/>
      <c r="DY3" s="78"/>
      <c r="DZ3" s="83"/>
      <c r="EA3" s="88"/>
      <c r="EB3" s="1548" t="s">
        <v>359</v>
      </c>
      <c r="EC3" s="1549"/>
      <c r="ED3" s="1549"/>
      <c r="EE3" s="1549"/>
      <c r="EF3" s="1549"/>
      <c r="EG3" s="1549"/>
      <c r="EH3" s="1549"/>
      <c r="EI3" s="1550"/>
      <c r="EJ3" s="78"/>
      <c r="EK3" s="356"/>
      <c r="EL3" s="88"/>
      <c r="EM3" s="1548" t="s">
        <v>359</v>
      </c>
      <c r="EN3" s="1549"/>
      <c r="EO3" s="1549"/>
      <c r="EP3" s="1549"/>
      <c r="EQ3" s="1549"/>
      <c r="ER3" s="1549"/>
      <c r="ES3" s="1549"/>
      <c r="ET3" s="1550"/>
      <c r="EU3" s="601"/>
      <c r="EV3" s="78"/>
      <c r="EW3" s="1524"/>
      <c r="EX3" s="78"/>
      <c r="EY3" s="1524"/>
    </row>
    <row r="4" spans="1:163" s="74" customFormat="1" ht="13.5" customHeight="1">
      <c r="B4" s="1534"/>
      <c r="C4" s="1534"/>
      <c r="D4" s="1534"/>
      <c r="E4" s="1534"/>
      <c r="F4" s="82"/>
      <c r="G4" s="357"/>
      <c r="H4" s="358"/>
      <c r="I4" s="357"/>
      <c r="J4" s="358"/>
      <c r="K4" s="81"/>
      <c r="L4" s="83"/>
      <c r="M4" s="84"/>
      <c r="N4" s="84"/>
      <c r="O4" s="1582" t="s">
        <v>429</v>
      </c>
      <c r="Q4" s="1584" t="s">
        <v>361</v>
      </c>
      <c r="S4" s="1586" t="s">
        <v>362</v>
      </c>
      <c r="T4" s="1587"/>
      <c r="U4" s="83"/>
      <c r="V4" s="84"/>
      <c r="W4" s="84"/>
      <c r="X4" s="1582" t="s">
        <v>429</v>
      </c>
      <c r="Z4" s="1584" t="s">
        <v>361</v>
      </c>
      <c r="AB4" s="1586" t="s">
        <v>362</v>
      </c>
      <c r="AC4" s="1587"/>
      <c r="AD4" s="81"/>
      <c r="AE4" s="83"/>
      <c r="AF4" s="88"/>
      <c r="AG4" s="360"/>
      <c r="AH4" s="361"/>
      <c r="AI4" s="1545" t="s">
        <v>358</v>
      </c>
      <c r="AJ4" s="1546"/>
      <c r="AK4" s="1546"/>
      <c r="AL4" s="1546"/>
      <c r="AM4" s="1547"/>
      <c r="AN4" s="85"/>
      <c r="AO4" s="81"/>
      <c r="AP4" s="83"/>
      <c r="AQ4" s="88"/>
      <c r="AR4" s="360"/>
      <c r="AS4" s="361"/>
      <c r="AT4" s="1545" t="s">
        <v>358</v>
      </c>
      <c r="AU4" s="1546"/>
      <c r="AV4" s="1546"/>
      <c r="AW4" s="1546"/>
      <c r="AX4" s="1547"/>
      <c r="AY4" s="81"/>
      <c r="AZ4" s="83"/>
      <c r="BA4" s="89"/>
      <c r="BB4" s="360"/>
      <c r="BC4" s="361"/>
      <c r="BD4" s="1545" t="s">
        <v>358</v>
      </c>
      <c r="BE4" s="1546"/>
      <c r="BF4" s="1546"/>
      <c r="BG4" s="1546"/>
      <c r="BH4" s="1547"/>
      <c r="BI4" s="77"/>
      <c r="BJ4" s="77"/>
      <c r="BK4" s="86"/>
      <c r="BL4" s="87"/>
      <c r="BM4" s="362"/>
      <c r="BN4" s="363"/>
      <c r="BO4" s="1545" t="s">
        <v>358</v>
      </c>
      <c r="BP4" s="1546"/>
      <c r="BQ4" s="1546"/>
      <c r="BR4" s="1546"/>
      <c r="BS4" s="1547"/>
      <c r="BT4" s="157"/>
      <c r="BU4" s="81"/>
      <c r="BV4" s="1580"/>
      <c r="BW4" s="77"/>
      <c r="BX4" s="86"/>
      <c r="BZ4" s="87"/>
      <c r="CA4" s="360"/>
      <c r="CB4" s="361"/>
      <c r="CC4" s="1545" t="s">
        <v>358</v>
      </c>
      <c r="CD4" s="1546"/>
      <c r="CE4" s="1546"/>
      <c r="CF4" s="1546"/>
      <c r="CG4" s="1547"/>
      <c r="CH4" s="77"/>
      <c r="CI4" s="86"/>
      <c r="CJ4" s="87"/>
      <c r="CK4" s="364"/>
      <c r="CL4" s="361"/>
      <c r="CM4" s="1545" t="s">
        <v>358</v>
      </c>
      <c r="CN4" s="1546"/>
      <c r="CO4" s="1546"/>
      <c r="CP4" s="1546"/>
      <c r="CQ4" s="1547"/>
      <c r="CR4" s="87"/>
      <c r="CS4" s="81"/>
      <c r="CT4" s="1581" t="s">
        <v>167</v>
      </c>
      <c r="CU4" s="1568"/>
      <c r="CV4" s="1567" t="s">
        <v>168</v>
      </c>
      <c r="CW4" s="1568"/>
      <c r="CX4" s="81"/>
      <c r="CY4" s="86"/>
      <c r="CZ4" s="1567" t="s">
        <v>167</v>
      </c>
      <c r="DA4" s="1568"/>
      <c r="DB4" s="1567" t="s">
        <v>168</v>
      </c>
      <c r="DC4" s="1568"/>
      <c r="DD4" s="77"/>
      <c r="DE4" s="64"/>
      <c r="DF4" s="81"/>
      <c r="DG4" s="1524"/>
      <c r="DH4" s="77"/>
      <c r="DI4" s="86"/>
      <c r="DJ4" s="87"/>
      <c r="DK4" s="360"/>
      <c r="DL4" s="361"/>
      <c r="DM4" s="1545" t="s">
        <v>358</v>
      </c>
      <c r="DN4" s="1546"/>
      <c r="DO4" s="1546"/>
      <c r="DP4" s="1546"/>
      <c r="DQ4" s="1547"/>
      <c r="DR4" s="77"/>
      <c r="DS4" s="1524"/>
      <c r="DT4" s="77"/>
      <c r="DU4" s="1538"/>
      <c r="DV4" s="1540"/>
      <c r="DW4" s="1542"/>
      <c r="DX4" s="1544"/>
      <c r="DY4" s="77"/>
      <c r="DZ4" s="83"/>
      <c r="EA4" s="88"/>
      <c r="EB4" s="360"/>
      <c r="EC4" s="361"/>
      <c r="ED4" s="1545" t="s">
        <v>358</v>
      </c>
      <c r="EE4" s="1546"/>
      <c r="EF4" s="1546"/>
      <c r="EG4" s="1546"/>
      <c r="EH4" s="1547"/>
      <c r="EI4" s="85"/>
      <c r="EJ4" s="77"/>
      <c r="EK4" s="356"/>
      <c r="EL4" s="88"/>
      <c r="EM4" s="360"/>
      <c r="EN4" s="361"/>
      <c r="EO4" s="1545" t="s">
        <v>358</v>
      </c>
      <c r="EP4" s="1546"/>
      <c r="EQ4" s="1546"/>
      <c r="ER4" s="1546"/>
      <c r="ES4" s="1547"/>
      <c r="ET4" s="85"/>
      <c r="EU4" s="602"/>
      <c r="EV4" s="77"/>
      <c r="EW4" s="1524"/>
      <c r="EX4" s="77"/>
      <c r="EY4" s="1524"/>
      <c r="EZ4" s="365"/>
      <c r="FA4" s="365"/>
      <c r="FB4" s="365"/>
      <c r="FC4" s="365"/>
      <c r="FD4" s="365"/>
      <c r="FE4" s="365"/>
      <c r="FF4" s="365"/>
      <c r="FG4" s="365"/>
    </row>
    <row r="5" spans="1:163" s="74" customFormat="1" ht="13.5" customHeight="1">
      <c r="B5" s="1523"/>
      <c r="C5" s="1523"/>
      <c r="D5" s="1523"/>
      <c r="E5" s="1523"/>
      <c r="F5" s="82"/>
      <c r="G5" s="83"/>
      <c r="H5" s="91" t="s">
        <v>169</v>
      </c>
      <c r="I5" s="83"/>
      <c r="J5" s="91" t="s">
        <v>169</v>
      </c>
      <c r="K5" s="59"/>
      <c r="L5" s="86"/>
      <c r="M5" s="92" t="s">
        <v>169</v>
      </c>
      <c r="N5" s="77"/>
      <c r="O5" s="1583"/>
      <c r="P5" s="84"/>
      <c r="Q5" s="1585"/>
      <c r="R5" s="84"/>
      <c r="S5" s="366"/>
      <c r="T5" s="367" t="s">
        <v>365</v>
      </c>
      <c r="U5" s="150"/>
      <c r="V5" s="92" t="s">
        <v>169</v>
      </c>
      <c r="W5" s="77"/>
      <c r="X5" s="1583"/>
      <c r="Y5" s="84"/>
      <c r="Z5" s="1585"/>
      <c r="AA5" s="84"/>
      <c r="AB5" s="366"/>
      <c r="AC5" s="367" t="s">
        <v>365</v>
      </c>
      <c r="AD5" s="78"/>
      <c r="AE5" s="86"/>
      <c r="AF5" s="90"/>
      <c r="AG5" s="360"/>
      <c r="AH5" s="361"/>
      <c r="AI5" s="359" t="s">
        <v>366</v>
      </c>
      <c r="AJ5" s="368"/>
      <c r="AK5" s="369" t="s">
        <v>361</v>
      </c>
      <c r="AL5" s="368"/>
      <c r="AM5" s="370" t="s">
        <v>362</v>
      </c>
      <c r="AN5" s="371"/>
      <c r="AO5" s="78"/>
      <c r="AP5" s="86"/>
      <c r="AQ5" s="90"/>
      <c r="AR5" s="360"/>
      <c r="AS5" s="361"/>
      <c r="AT5" s="359" t="s">
        <v>366</v>
      </c>
      <c r="AU5" s="368"/>
      <c r="AV5" s="369" t="s">
        <v>361</v>
      </c>
      <c r="AW5" s="368"/>
      <c r="AX5" s="370" t="s">
        <v>362</v>
      </c>
      <c r="AY5" s="81"/>
      <c r="AZ5" s="86"/>
      <c r="BA5" s="90"/>
      <c r="BB5" s="360"/>
      <c r="BC5" s="361"/>
      <c r="BD5" s="359" t="s">
        <v>366</v>
      </c>
      <c r="BE5" s="368"/>
      <c r="BF5" s="369" t="s">
        <v>361</v>
      </c>
      <c r="BG5" s="368"/>
      <c r="BH5" s="370" t="s">
        <v>362</v>
      </c>
      <c r="BI5" s="77"/>
      <c r="BJ5" s="77"/>
      <c r="BK5" s="83"/>
      <c r="BL5" s="59"/>
      <c r="BM5" s="362"/>
      <c r="BN5" s="363"/>
      <c r="BO5" s="359" t="s">
        <v>366</v>
      </c>
      <c r="BP5" s="368"/>
      <c r="BQ5" s="369" t="s">
        <v>361</v>
      </c>
      <c r="BR5" s="368"/>
      <c r="BS5" s="370" t="s">
        <v>362</v>
      </c>
      <c r="BT5" s="157"/>
      <c r="BU5" s="78"/>
      <c r="BV5" s="1580"/>
      <c r="BW5" s="77"/>
      <c r="BX5" s="83"/>
      <c r="BY5" s="158" t="s">
        <v>169</v>
      </c>
      <c r="BZ5" s="159"/>
      <c r="CA5" s="360"/>
      <c r="CB5" s="361"/>
      <c r="CC5" s="359" t="s">
        <v>366</v>
      </c>
      <c r="CD5" s="84"/>
      <c r="CE5" s="369" t="s">
        <v>361</v>
      </c>
      <c r="CF5" s="84"/>
      <c r="CG5" s="370" t="s">
        <v>362</v>
      </c>
      <c r="CH5" s="77"/>
      <c r="CI5" s="83"/>
      <c r="CJ5" s="59"/>
      <c r="CK5" s="364"/>
      <c r="CL5" s="361"/>
      <c r="CM5" s="359" t="s">
        <v>366</v>
      </c>
      <c r="CN5" s="368"/>
      <c r="CO5" s="369" t="s">
        <v>361</v>
      </c>
      <c r="CP5" s="368"/>
      <c r="CQ5" s="370" t="s">
        <v>362</v>
      </c>
      <c r="CR5" s="87"/>
      <c r="CS5" s="81"/>
      <c r="CT5" s="160" t="s">
        <v>170</v>
      </c>
      <c r="CU5" s="161" t="s">
        <v>171</v>
      </c>
      <c r="CV5" s="162" t="s">
        <v>170</v>
      </c>
      <c r="CW5" s="161" t="s">
        <v>171</v>
      </c>
      <c r="CX5" s="81"/>
      <c r="CY5" s="86"/>
      <c r="CZ5" s="162" t="s">
        <v>170</v>
      </c>
      <c r="DA5" s="161" t="s">
        <v>171</v>
      </c>
      <c r="DB5" s="162" t="s">
        <v>170</v>
      </c>
      <c r="DC5" s="161" t="s">
        <v>171</v>
      </c>
      <c r="DD5" s="77"/>
      <c r="DE5" s="93"/>
      <c r="DF5" s="81"/>
      <c r="DG5" s="1524"/>
      <c r="DH5" s="77"/>
      <c r="DI5" s="83"/>
      <c r="DJ5" s="59"/>
      <c r="DK5" s="360"/>
      <c r="DL5" s="361"/>
      <c r="DM5" s="359" t="s">
        <v>366</v>
      </c>
      <c r="DN5" s="84"/>
      <c r="DO5" s="369" t="s">
        <v>361</v>
      </c>
      <c r="DP5" s="84"/>
      <c r="DQ5" s="370" t="s">
        <v>362</v>
      </c>
      <c r="DR5" s="77"/>
      <c r="DS5" s="1524"/>
      <c r="DT5" s="77"/>
      <c r="DU5" s="1538"/>
      <c r="DV5" s="1540"/>
      <c r="DW5" s="1542"/>
      <c r="DX5" s="1544"/>
      <c r="DY5" s="77"/>
      <c r="DZ5" s="83"/>
      <c r="EA5" s="88"/>
      <c r="EB5" s="372"/>
      <c r="EC5" s="373"/>
      <c r="ED5" s="359" t="s">
        <v>366</v>
      </c>
      <c r="EE5" s="368"/>
      <c r="EF5" s="369" t="s">
        <v>361</v>
      </c>
      <c r="EG5" s="368"/>
      <c r="EH5" s="370" t="s">
        <v>362</v>
      </c>
      <c r="EI5" s="371"/>
      <c r="EJ5" s="77"/>
      <c r="EK5" s="356"/>
      <c r="EL5" s="88"/>
      <c r="EM5" s="372"/>
      <c r="EN5" s="373"/>
      <c r="EO5" s="359" t="s">
        <v>366</v>
      </c>
      <c r="EP5" s="368"/>
      <c r="EQ5" s="369" t="s">
        <v>361</v>
      </c>
      <c r="ER5" s="368"/>
      <c r="ES5" s="370" t="s">
        <v>362</v>
      </c>
      <c r="ET5" s="371"/>
      <c r="EU5" s="603"/>
      <c r="EV5" s="77"/>
      <c r="EW5" s="1524"/>
      <c r="EX5" s="77"/>
      <c r="EY5" s="1524"/>
      <c r="EZ5" s="365"/>
      <c r="FA5" s="365"/>
      <c r="FB5" s="365"/>
      <c r="FC5" s="365"/>
      <c r="FD5" s="365"/>
      <c r="FE5" s="365"/>
      <c r="FF5" s="365"/>
      <c r="FG5" s="365"/>
    </row>
    <row r="6" spans="1:163" s="74" customFormat="1" ht="13.5" customHeight="1">
      <c r="B6" s="94" t="s">
        <v>172</v>
      </c>
      <c r="C6" s="94" t="s">
        <v>173</v>
      </c>
      <c r="D6" s="94" t="s">
        <v>174</v>
      </c>
      <c r="E6" s="94" t="s">
        <v>175</v>
      </c>
      <c r="F6" s="81"/>
      <c r="G6" s="1575" t="s">
        <v>176</v>
      </c>
      <c r="H6" s="1575"/>
      <c r="I6" s="1575" t="s">
        <v>176</v>
      </c>
      <c r="J6" s="1575"/>
      <c r="K6" s="78"/>
      <c r="L6" s="1575" t="s">
        <v>177</v>
      </c>
      <c r="M6" s="1575"/>
      <c r="N6" s="1575"/>
      <c r="O6" s="1575"/>
      <c r="P6" s="1575"/>
      <c r="Q6" s="1575"/>
      <c r="R6" s="1575"/>
      <c r="S6" s="1575"/>
      <c r="T6" s="1575"/>
      <c r="U6" s="1576" t="s">
        <v>177</v>
      </c>
      <c r="V6" s="1576"/>
      <c r="W6" s="1576"/>
      <c r="X6" s="1576"/>
      <c r="Y6" s="1576"/>
      <c r="Z6" s="1576"/>
      <c r="AA6" s="1576"/>
      <c r="AB6" s="1576"/>
      <c r="AC6" s="1576"/>
      <c r="AD6" s="78"/>
      <c r="AE6" s="1577" t="s">
        <v>178</v>
      </c>
      <c r="AF6" s="1578"/>
      <c r="AG6" s="1578"/>
      <c r="AH6" s="1578"/>
      <c r="AI6" s="1578"/>
      <c r="AJ6" s="1578"/>
      <c r="AK6" s="1578"/>
      <c r="AL6" s="1578"/>
      <c r="AM6" s="1578"/>
      <c r="AN6" s="1579"/>
      <c r="AO6" s="78"/>
      <c r="AP6" s="1577" t="s">
        <v>179</v>
      </c>
      <c r="AQ6" s="1578"/>
      <c r="AR6" s="1578"/>
      <c r="AS6" s="1578"/>
      <c r="AT6" s="1578"/>
      <c r="AU6" s="1578"/>
      <c r="AV6" s="1578"/>
      <c r="AW6" s="1578"/>
      <c r="AX6" s="1579"/>
      <c r="AY6" s="78"/>
      <c r="AZ6" s="1577" t="s">
        <v>180</v>
      </c>
      <c r="BA6" s="1578"/>
      <c r="BB6" s="1578"/>
      <c r="BC6" s="1578"/>
      <c r="BD6" s="1578"/>
      <c r="BE6" s="1578"/>
      <c r="BF6" s="1578"/>
      <c r="BG6" s="1578"/>
      <c r="BH6" s="1579"/>
      <c r="BI6" s="77"/>
      <c r="BJ6" s="77"/>
      <c r="BK6" s="1575" t="s">
        <v>181</v>
      </c>
      <c r="BL6" s="1575"/>
      <c r="BM6" s="1575"/>
      <c r="BN6" s="1575"/>
      <c r="BO6" s="1575"/>
      <c r="BP6" s="1575"/>
      <c r="BQ6" s="1575"/>
      <c r="BR6" s="1575"/>
      <c r="BS6" s="1575"/>
      <c r="BT6" s="1575"/>
      <c r="BU6" s="1575"/>
      <c r="BV6" s="1575"/>
      <c r="BW6" s="77"/>
      <c r="BX6" s="1577" t="s">
        <v>182</v>
      </c>
      <c r="BY6" s="1578"/>
      <c r="BZ6" s="1578"/>
      <c r="CA6" s="1578"/>
      <c r="CB6" s="1578"/>
      <c r="CC6" s="1578"/>
      <c r="CD6" s="1578"/>
      <c r="CE6" s="1578"/>
      <c r="CF6" s="1578"/>
      <c r="CG6" s="1579"/>
      <c r="CH6" s="77"/>
      <c r="CI6" s="1577" t="s">
        <v>183</v>
      </c>
      <c r="CJ6" s="1578"/>
      <c r="CK6" s="1578"/>
      <c r="CL6" s="1578"/>
      <c r="CM6" s="1578"/>
      <c r="CN6" s="1578"/>
      <c r="CO6" s="1578"/>
      <c r="CP6" s="1578"/>
      <c r="CQ6" s="1578"/>
      <c r="CR6" s="1579"/>
      <c r="CS6" s="81"/>
      <c r="CT6" s="1577" t="s">
        <v>184</v>
      </c>
      <c r="CU6" s="1578"/>
      <c r="CV6" s="1578"/>
      <c r="CW6" s="1579"/>
      <c r="CX6" s="81"/>
      <c r="CY6" s="1577" t="s">
        <v>185</v>
      </c>
      <c r="CZ6" s="1578"/>
      <c r="DA6" s="1578"/>
      <c r="DB6" s="1578"/>
      <c r="DC6" s="1579"/>
      <c r="DD6" s="77"/>
      <c r="DE6" s="95" t="s">
        <v>81</v>
      </c>
      <c r="DF6" s="81"/>
      <c r="DG6" s="95" t="s">
        <v>186</v>
      </c>
      <c r="DH6" s="77"/>
      <c r="DI6" s="1577" t="s">
        <v>187</v>
      </c>
      <c r="DJ6" s="1578"/>
      <c r="DK6" s="1578"/>
      <c r="DL6" s="1578"/>
      <c r="DM6" s="1578"/>
      <c r="DN6" s="1578"/>
      <c r="DO6" s="1578"/>
      <c r="DP6" s="1578"/>
      <c r="DQ6" s="1579"/>
      <c r="DR6" s="77"/>
      <c r="DS6" s="95" t="s">
        <v>188</v>
      </c>
      <c r="DT6" s="77"/>
      <c r="DU6" s="1577" t="s">
        <v>189</v>
      </c>
      <c r="DV6" s="1578"/>
      <c r="DW6" s="1578"/>
      <c r="DX6" s="1579"/>
      <c r="DY6" s="77"/>
      <c r="DZ6" s="1577" t="s">
        <v>190</v>
      </c>
      <c r="EA6" s="1578"/>
      <c r="EB6" s="1578"/>
      <c r="EC6" s="1578"/>
      <c r="ED6" s="1578"/>
      <c r="EE6" s="1578"/>
      <c r="EF6" s="1578"/>
      <c r="EG6" s="1578"/>
      <c r="EH6" s="1578"/>
      <c r="EI6" s="1579"/>
      <c r="EJ6" s="77"/>
      <c r="EK6" s="1525" t="s">
        <v>191</v>
      </c>
      <c r="EL6" s="1526"/>
      <c r="EM6" s="1526"/>
      <c r="EN6" s="1526"/>
      <c r="EO6" s="1526"/>
      <c r="EP6" s="1526"/>
      <c r="EQ6" s="1526"/>
      <c r="ER6" s="1526"/>
      <c r="ES6" s="1526"/>
      <c r="ET6" s="1526"/>
      <c r="EU6" s="1527"/>
      <c r="EV6" s="77"/>
      <c r="EW6" s="163" t="s">
        <v>262</v>
      </c>
      <c r="EX6" s="77"/>
      <c r="EY6" s="163" t="s">
        <v>263</v>
      </c>
      <c r="EZ6" s="365"/>
      <c r="FA6" s="365"/>
      <c r="FB6" s="365"/>
      <c r="FC6" s="365"/>
      <c r="FD6" s="365"/>
      <c r="FE6" s="365"/>
      <c r="FF6" s="365"/>
      <c r="FG6" s="365"/>
    </row>
    <row r="7" spans="1:163" s="74" customFormat="1" ht="18.600000000000001" customHeight="1">
      <c r="A7" s="74">
        <v>1</v>
      </c>
      <c r="B7" s="374">
        <v>2</v>
      </c>
      <c r="C7" s="74">
        <v>3</v>
      </c>
      <c r="D7" s="374">
        <v>4</v>
      </c>
      <c r="E7" s="74">
        <v>5</v>
      </c>
      <c r="F7" s="374">
        <v>6</v>
      </c>
      <c r="G7" s="74">
        <v>7</v>
      </c>
      <c r="H7" s="374">
        <v>8</v>
      </c>
      <c r="I7" s="74">
        <v>9</v>
      </c>
      <c r="J7" s="374">
        <v>10</v>
      </c>
      <c r="K7" s="74">
        <v>11</v>
      </c>
      <c r="L7" s="374">
        <v>12</v>
      </c>
      <c r="M7" s="74">
        <v>13</v>
      </c>
      <c r="N7" s="374">
        <v>14</v>
      </c>
      <c r="O7" s="74">
        <v>15</v>
      </c>
      <c r="P7" s="374">
        <v>16</v>
      </c>
      <c r="Q7" s="74">
        <v>17</v>
      </c>
      <c r="R7" s="374">
        <v>18</v>
      </c>
      <c r="S7" s="74">
        <v>19</v>
      </c>
      <c r="T7" s="374">
        <v>20</v>
      </c>
      <c r="U7" s="74">
        <v>21</v>
      </c>
      <c r="V7" s="374">
        <v>22</v>
      </c>
      <c r="W7" s="74">
        <v>23</v>
      </c>
      <c r="X7" s="374">
        <v>24</v>
      </c>
      <c r="Y7" s="74">
        <v>25</v>
      </c>
      <c r="Z7" s="374">
        <v>26</v>
      </c>
      <c r="AA7" s="74">
        <v>27</v>
      </c>
      <c r="AB7" s="374">
        <v>28</v>
      </c>
      <c r="AC7" s="74">
        <v>29</v>
      </c>
      <c r="AD7" s="374">
        <v>30</v>
      </c>
      <c r="AE7" s="74">
        <v>31</v>
      </c>
      <c r="AF7" s="374">
        <v>32</v>
      </c>
      <c r="AG7" s="74">
        <v>33</v>
      </c>
      <c r="AH7" s="374">
        <v>34</v>
      </c>
      <c r="AI7" s="74">
        <v>35</v>
      </c>
      <c r="AJ7" s="374">
        <v>36</v>
      </c>
      <c r="AK7" s="74">
        <v>37</v>
      </c>
      <c r="AL7" s="374">
        <v>38</v>
      </c>
      <c r="AM7" s="74">
        <v>39</v>
      </c>
      <c r="AN7" s="374">
        <v>40</v>
      </c>
      <c r="AO7" s="74">
        <v>41</v>
      </c>
      <c r="AP7" s="374">
        <v>42</v>
      </c>
      <c r="AQ7" s="74">
        <v>43</v>
      </c>
      <c r="AR7" s="374">
        <v>44</v>
      </c>
      <c r="AS7" s="74">
        <v>45</v>
      </c>
      <c r="AT7" s="374">
        <v>46</v>
      </c>
      <c r="AU7" s="74">
        <v>47</v>
      </c>
      <c r="AV7" s="374">
        <v>48</v>
      </c>
      <c r="AW7" s="74">
        <v>49</v>
      </c>
      <c r="AX7" s="374">
        <v>50</v>
      </c>
      <c r="AY7" s="74">
        <v>51</v>
      </c>
      <c r="AZ7" s="374">
        <v>52</v>
      </c>
      <c r="BA7" s="74">
        <v>53</v>
      </c>
      <c r="BB7" s="374">
        <v>54</v>
      </c>
      <c r="BC7" s="74">
        <v>55</v>
      </c>
      <c r="BD7" s="374">
        <v>56</v>
      </c>
      <c r="BE7" s="74">
        <v>57</v>
      </c>
      <c r="BF7" s="374">
        <v>58</v>
      </c>
      <c r="BG7" s="74">
        <v>59</v>
      </c>
      <c r="BH7" s="374">
        <v>60</v>
      </c>
      <c r="BI7" s="74">
        <v>61</v>
      </c>
      <c r="BJ7" s="374">
        <v>62</v>
      </c>
      <c r="BK7" s="74">
        <v>63</v>
      </c>
      <c r="BL7" s="374">
        <v>64</v>
      </c>
      <c r="BM7" s="74">
        <v>65</v>
      </c>
      <c r="BN7" s="374">
        <v>66</v>
      </c>
      <c r="BO7" s="74">
        <v>67</v>
      </c>
      <c r="BP7" s="374">
        <v>68</v>
      </c>
      <c r="BQ7" s="74">
        <v>69</v>
      </c>
      <c r="BR7" s="374">
        <v>70</v>
      </c>
      <c r="BS7" s="74">
        <v>71</v>
      </c>
      <c r="BT7" s="374">
        <v>72</v>
      </c>
      <c r="BU7" s="74">
        <v>73</v>
      </c>
      <c r="BV7" s="374">
        <v>74</v>
      </c>
      <c r="BW7" s="74">
        <v>75</v>
      </c>
      <c r="BX7" s="374">
        <v>76</v>
      </c>
      <c r="BY7" s="74">
        <v>77</v>
      </c>
      <c r="BZ7" s="374">
        <v>78</v>
      </c>
      <c r="CA7" s="74">
        <v>79</v>
      </c>
      <c r="CB7" s="374">
        <v>80</v>
      </c>
      <c r="CC7" s="74">
        <v>81</v>
      </c>
      <c r="CD7" s="374">
        <v>82</v>
      </c>
      <c r="CE7" s="74">
        <v>83</v>
      </c>
      <c r="CF7" s="374">
        <v>84</v>
      </c>
      <c r="CG7" s="74">
        <v>85</v>
      </c>
      <c r="CH7" s="374">
        <v>86</v>
      </c>
      <c r="CI7" s="74">
        <v>87</v>
      </c>
      <c r="CJ7" s="374">
        <v>88</v>
      </c>
      <c r="CK7" s="74">
        <v>89</v>
      </c>
      <c r="CL7" s="374">
        <v>90</v>
      </c>
      <c r="CM7" s="74">
        <v>91</v>
      </c>
      <c r="CN7" s="374">
        <v>92</v>
      </c>
      <c r="CO7" s="74">
        <v>93</v>
      </c>
      <c r="CP7" s="374">
        <v>94</v>
      </c>
      <c r="CQ7" s="74">
        <v>95</v>
      </c>
      <c r="CR7" s="374">
        <v>96</v>
      </c>
      <c r="CS7" s="74">
        <v>97</v>
      </c>
      <c r="CT7" s="374">
        <v>98</v>
      </c>
      <c r="CU7" s="74">
        <v>99</v>
      </c>
      <c r="CV7" s="374">
        <v>100</v>
      </c>
      <c r="CW7" s="74">
        <v>101</v>
      </c>
      <c r="CX7" s="374">
        <v>102</v>
      </c>
      <c r="CY7" s="74">
        <v>103</v>
      </c>
      <c r="CZ7" s="374">
        <v>104</v>
      </c>
      <c r="DA7" s="74">
        <v>105</v>
      </c>
      <c r="DB7" s="374">
        <v>106</v>
      </c>
      <c r="DC7" s="74">
        <v>107</v>
      </c>
      <c r="DD7" s="374">
        <v>108</v>
      </c>
      <c r="DE7" s="74">
        <v>109</v>
      </c>
      <c r="DF7" s="374">
        <v>110</v>
      </c>
      <c r="DG7" s="74">
        <v>111</v>
      </c>
      <c r="DH7" s="374">
        <v>112</v>
      </c>
      <c r="DI7" s="74">
        <v>113</v>
      </c>
      <c r="DJ7" s="374">
        <v>114</v>
      </c>
      <c r="DK7" s="74">
        <v>115</v>
      </c>
      <c r="DL7" s="374">
        <v>116</v>
      </c>
      <c r="DM7" s="74">
        <v>117</v>
      </c>
      <c r="DN7" s="374">
        <v>118</v>
      </c>
      <c r="DO7" s="74">
        <v>119</v>
      </c>
      <c r="DP7" s="374">
        <v>120</v>
      </c>
      <c r="DQ7" s="74">
        <v>121</v>
      </c>
      <c r="DR7" s="374">
        <v>122</v>
      </c>
      <c r="DS7" s="74">
        <v>123</v>
      </c>
      <c r="DT7" s="374">
        <v>124</v>
      </c>
      <c r="DU7" s="74">
        <v>125</v>
      </c>
      <c r="DV7" s="374">
        <v>126</v>
      </c>
      <c r="DW7" s="74">
        <v>127</v>
      </c>
      <c r="DX7" s="374">
        <v>128</v>
      </c>
      <c r="DY7" s="74">
        <v>129</v>
      </c>
      <c r="DZ7" s="374">
        <v>130</v>
      </c>
      <c r="EA7" s="74">
        <v>131</v>
      </c>
      <c r="EB7" s="374">
        <v>132</v>
      </c>
      <c r="EC7" s="74">
        <v>133</v>
      </c>
      <c r="ED7" s="374">
        <v>134</v>
      </c>
      <c r="EE7" s="74">
        <v>135</v>
      </c>
      <c r="EF7" s="374">
        <v>136</v>
      </c>
      <c r="EG7" s="74">
        <v>137</v>
      </c>
      <c r="EH7" s="374">
        <v>138</v>
      </c>
      <c r="EI7" s="74">
        <v>139</v>
      </c>
      <c r="EJ7" s="374">
        <v>140</v>
      </c>
      <c r="EK7" s="74">
        <v>141</v>
      </c>
      <c r="EL7" s="374">
        <v>142</v>
      </c>
      <c r="EM7" s="74">
        <v>143</v>
      </c>
      <c r="EN7" s="374">
        <v>144</v>
      </c>
      <c r="EO7" s="74">
        <v>145</v>
      </c>
      <c r="EP7" s="374">
        <v>146</v>
      </c>
      <c r="EQ7" s="74">
        <v>147</v>
      </c>
      <c r="ER7" s="374">
        <v>148</v>
      </c>
      <c r="ES7" s="74">
        <v>149</v>
      </c>
      <c r="ET7" s="374">
        <v>150</v>
      </c>
      <c r="EU7" s="74">
        <v>151</v>
      </c>
      <c r="EV7" s="374">
        <v>152</v>
      </c>
      <c r="EW7" s="74">
        <v>153</v>
      </c>
      <c r="EX7" s="374">
        <v>154</v>
      </c>
      <c r="EY7" s="74">
        <v>155</v>
      </c>
      <c r="EZ7" s="365"/>
      <c r="FA7" s="365"/>
      <c r="FB7" s="365"/>
      <c r="FC7" s="365"/>
      <c r="FD7" s="365"/>
      <c r="FE7" s="365"/>
      <c r="FF7" s="365"/>
      <c r="FG7" s="365"/>
    </row>
    <row r="8" spans="1:163" s="74" customFormat="1" ht="15.75" customHeight="1">
      <c r="A8" s="49" t="s">
        <v>519</v>
      </c>
      <c r="B8" s="1523" t="s">
        <v>192</v>
      </c>
      <c r="C8" s="1589" t="s">
        <v>430</v>
      </c>
      <c r="D8" s="1592" t="s">
        <v>193</v>
      </c>
      <c r="E8" s="377" t="s">
        <v>31</v>
      </c>
      <c r="F8" s="56"/>
      <c r="G8" s="57">
        <v>281270</v>
      </c>
      <c r="H8" s="58">
        <v>290520</v>
      </c>
      <c r="I8" s="57">
        <v>220000</v>
      </c>
      <c r="J8" s="58">
        <v>229250</v>
      </c>
      <c r="K8" s="59" t="s">
        <v>194</v>
      </c>
      <c r="L8" s="60">
        <v>2790</v>
      </c>
      <c r="M8" s="61">
        <v>2880</v>
      </c>
      <c r="N8" s="378" t="s">
        <v>315</v>
      </c>
      <c r="O8" s="379" t="s">
        <v>368</v>
      </c>
      <c r="P8" s="380" t="s">
        <v>194</v>
      </c>
      <c r="Q8" s="381" t="s">
        <v>369</v>
      </c>
      <c r="R8" s="380" t="s">
        <v>194</v>
      </c>
      <c r="S8" s="382">
        <v>3.1</v>
      </c>
      <c r="T8" s="383">
        <v>3</v>
      </c>
      <c r="U8" s="60">
        <v>2180</v>
      </c>
      <c r="V8" s="61">
        <v>2270</v>
      </c>
      <c r="W8" s="378" t="s">
        <v>315</v>
      </c>
      <c r="X8" s="379" t="s">
        <v>368</v>
      </c>
      <c r="Y8" s="380" t="s">
        <v>194</v>
      </c>
      <c r="Z8" s="381" t="s">
        <v>369</v>
      </c>
      <c r="AA8" s="380" t="s">
        <v>194</v>
      </c>
      <c r="AB8" s="382">
        <v>3</v>
      </c>
      <c r="AC8" s="384">
        <v>3</v>
      </c>
      <c r="AD8" s="59" t="s">
        <v>194</v>
      </c>
      <c r="AE8" s="62">
        <v>9250</v>
      </c>
      <c r="AF8" s="118" t="s">
        <v>195</v>
      </c>
      <c r="AG8" s="385">
        <v>90</v>
      </c>
      <c r="AH8" s="386" t="s">
        <v>315</v>
      </c>
      <c r="AI8" s="379" t="s">
        <v>368</v>
      </c>
      <c r="AJ8" s="380" t="s">
        <v>194</v>
      </c>
      <c r="AK8" s="381" t="s">
        <v>369</v>
      </c>
      <c r="AL8" s="380" t="s">
        <v>194</v>
      </c>
      <c r="AM8" s="387">
        <v>2.5</v>
      </c>
      <c r="AN8" s="388" t="s">
        <v>373</v>
      </c>
      <c r="AO8" s="59" t="s">
        <v>194</v>
      </c>
      <c r="AP8" s="71">
        <v>3700</v>
      </c>
      <c r="AQ8" s="119" t="s">
        <v>195</v>
      </c>
      <c r="AR8" s="389">
        <v>30</v>
      </c>
      <c r="AS8" s="390" t="s">
        <v>315</v>
      </c>
      <c r="AT8" s="391" t="s">
        <v>368</v>
      </c>
      <c r="AU8" s="392" t="s">
        <v>194</v>
      </c>
      <c r="AV8" s="393" t="s">
        <v>369</v>
      </c>
      <c r="AW8" s="392" t="s">
        <v>194</v>
      </c>
      <c r="AX8" s="394">
        <v>3.8</v>
      </c>
      <c r="AY8" s="78"/>
      <c r="AZ8" s="261"/>
      <c r="BA8" s="261"/>
      <c r="BB8" s="260"/>
      <c r="BC8" s="259"/>
      <c r="BD8" s="260"/>
      <c r="BE8" s="259"/>
      <c r="BF8" s="260"/>
      <c r="BG8" s="259"/>
      <c r="BH8" s="260"/>
      <c r="BI8" s="1594" t="s">
        <v>195</v>
      </c>
      <c r="BJ8" s="78"/>
      <c r="BK8" s="177"/>
      <c r="BL8" s="1516" t="s">
        <v>194</v>
      </c>
      <c r="BM8" s="395"/>
      <c r="BN8" s="76"/>
      <c r="BO8" s="76"/>
      <c r="BP8" s="76"/>
      <c r="BQ8" s="76"/>
      <c r="BR8" s="76"/>
      <c r="BS8" s="396"/>
      <c r="BT8" s="120"/>
      <c r="BU8" s="1595" t="s">
        <v>196</v>
      </c>
      <c r="BV8" s="173"/>
      <c r="BW8" s="1516" t="s">
        <v>194</v>
      </c>
      <c r="BX8" s="1611">
        <v>54930</v>
      </c>
      <c r="BY8" s="121"/>
      <c r="BZ8" s="1516" t="s">
        <v>194</v>
      </c>
      <c r="CA8" s="1528">
        <v>470</v>
      </c>
      <c r="CB8" s="1599" t="s">
        <v>315</v>
      </c>
      <c r="CC8" s="1546" t="s">
        <v>368</v>
      </c>
      <c r="CD8" s="1599" t="s">
        <v>194</v>
      </c>
      <c r="CE8" s="1602" t="s">
        <v>372</v>
      </c>
      <c r="CF8" s="1599" t="s">
        <v>194</v>
      </c>
      <c r="CG8" s="1606">
        <v>6.5</v>
      </c>
      <c r="CH8" s="1595" t="s">
        <v>197</v>
      </c>
      <c r="CI8" s="1609" t="s">
        <v>374</v>
      </c>
      <c r="CJ8" s="1598" t="s">
        <v>194</v>
      </c>
      <c r="CK8" s="1528">
        <v>570</v>
      </c>
      <c r="CL8" s="1599" t="s">
        <v>315</v>
      </c>
      <c r="CM8" s="1546" t="s">
        <v>368</v>
      </c>
      <c r="CN8" s="1599" t="s">
        <v>194</v>
      </c>
      <c r="CO8" s="1602" t="s">
        <v>372</v>
      </c>
      <c r="CP8" s="1599" t="s">
        <v>194</v>
      </c>
      <c r="CQ8" s="1622">
        <v>2.2000000000000002</v>
      </c>
      <c r="CR8" s="1624" t="s">
        <v>375</v>
      </c>
      <c r="CS8" s="1626" t="s">
        <v>194</v>
      </c>
      <c r="CT8" s="1614">
        <v>17900</v>
      </c>
      <c r="CU8" s="1617">
        <v>19700</v>
      </c>
      <c r="CV8" s="1614">
        <v>12500</v>
      </c>
      <c r="CW8" s="1617">
        <v>12500</v>
      </c>
      <c r="CX8" s="1598" t="s">
        <v>194</v>
      </c>
      <c r="CY8" s="122" t="s">
        <v>198</v>
      </c>
      <c r="CZ8" s="123">
        <v>31600</v>
      </c>
      <c r="DA8" s="124">
        <v>35200</v>
      </c>
      <c r="DB8" s="125">
        <v>22100</v>
      </c>
      <c r="DC8" s="126">
        <v>22100</v>
      </c>
      <c r="DD8" s="1516" t="s">
        <v>195</v>
      </c>
      <c r="DE8" s="177"/>
      <c r="DF8" s="1598" t="s">
        <v>194</v>
      </c>
      <c r="DG8" s="1620">
        <v>4900</v>
      </c>
      <c r="DH8" s="1516" t="s">
        <v>194</v>
      </c>
      <c r="DI8" s="1655">
        <v>22030</v>
      </c>
      <c r="DJ8" s="1516" t="s">
        <v>194</v>
      </c>
      <c r="DK8" s="1528">
        <v>220</v>
      </c>
      <c r="DL8" s="1599" t="s">
        <v>315</v>
      </c>
      <c r="DM8" s="1546" t="s">
        <v>368</v>
      </c>
      <c r="DN8" s="1599" t="s">
        <v>194</v>
      </c>
      <c r="DO8" s="1602" t="s">
        <v>372</v>
      </c>
      <c r="DP8" s="1599" t="s">
        <v>194</v>
      </c>
      <c r="DQ8" s="1606">
        <v>6.2</v>
      </c>
      <c r="DR8" s="1516" t="s">
        <v>199</v>
      </c>
      <c r="DS8" s="176"/>
      <c r="DT8" s="1516" t="s">
        <v>199</v>
      </c>
      <c r="DU8" s="1642" t="s">
        <v>431</v>
      </c>
      <c r="DV8" s="1644" t="s">
        <v>431</v>
      </c>
      <c r="DW8" s="1644" t="s">
        <v>431</v>
      </c>
      <c r="DX8" s="1646" t="s">
        <v>431</v>
      </c>
      <c r="DY8" s="1516" t="s">
        <v>199</v>
      </c>
      <c r="DZ8" s="1639">
        <v>13400</v>
      </c>
      <c r="EA8" s="1599" t="s">
        <v>194</v>
      </c>
      <c r="EB8" s="1518">
        <v>130</v>
      </c>
      <c r="EC8" s="1599" t="s">
        <v>315</v>
      </c>
      <c r="ED8" s="1546" t="s">
        <v>368</v>
      </c>
      <c r="EE8" s="1599" t="s">
        <v>194</v>
      </c>
      <c r="EF8" s="1602" t="s">
        <v>372</v>
      </c>
      <c r="EG8" s="1599" t="s">
        <v>194</v>
      </c>
      <c r="EH8" s="1622">
        <v>5.2</v>
      </c>
      <c r="EI8" s="1636" t="s">
        <v>373</v>
      </c>
      <c r="EJ8" s="1516" t="s">
        <v>199</v>
      </c>
      <c r="EK8" s="1639">
        <v>55500</v>
      </c>
      <c r="EL8" s="1599" t="s">
        <v>194</v>
      </c>
      <c r="EM8" s="1518">
        <v>550</v>
      </c>
      <c r="EN8" s="1599" t="s">
        <v>315</v>
      </c>
      <c r="EO8" s="1546" t="s">
        <v>368</v>
      </c>
      <c r="EP8" s="1599" t="s">
        <v>194</v>
      </c>
      <c r="EQ8" s="1602" t="s">
        <v>372</v>
      </c>
      <c r="ER8" s="1599" t="s">
        <v>194</v>
      </c>
      <c r="ES8" s="1622">
        <v>2.5</v>
      </c>
      <c r="ET8" s="1652" t="s">
        <v>373</v>
      </c>
      <c r="EU8" s="1636" t="s">
        <v>205</v>
      </c>
      <c r="EV8" s="1516" t="s">
        <v>199</v>
      </c>
      <c r="EW8" s="127"/>
      <c r="EX8" s="1516"/>
      <c r="EY8" s="1531" t="s">
        <v>437</v>
      </c>
      <c r="EZ8" s="365"/>
      <c r="FA8" s="365"/>
      <c r="FB8" s="365"/>
      <c r="FC8" s="365"/>
      <c r="FD8" s="365"/>
      <c r="FE8" s="365"/>
      <c r="FF8" s="365"/>
      <c r="FG8" s="365"/>
    </row>
    <row r="9" spans="1:163" s="74" customFormat="1" ht="15.75" customHeight="1">
      <c r="A9" s="49" t="s">
        <v>508</v>
      </c>
      <c r="B9" s="1524"/>
      <c r="C9" s="1590"/>
      <c r="D9" s="1593"/>
      <c r="E9" s="397" t="s">
        <v>11</v>
      </c>
      <c r="F9" s="56"/>
      <c r="G9" s="129">
        <v>290520</v>
      </c>
      <c r="H9" s="130">
        <v>364100</v>
      </c>
      <c r="I9" s="129">
        <v>229250</v>
      </c>
      <c r="J9" s="130">
        <v>302830</v>
      </c>
      <c r="K9" s="59" t="s">
        <v>194</v>
      </c>
      <c r="L9" s="131">
        <v>2880</v>
      </c>
      <c r="M9" s="132">
        <v>3520</v>
      </c>
      <c r="N9" s="398" t="s">
        <v>315</v>
      </c>
      <c r="O9" s="399" t="s">
        <v>368</v>
      </c>
      <c r="P9" s="400" t="s">
        <v>195</v>
      </c>
      <c r="Q9" s="399" t="s">
        <v>369</v>
      </c>
      <c r="R9" s="400" t="s">
        <v>194</v>
      </c>
      <c r="S9" s="401">
        <v>3</v>
      </c>
      <c r="T9" s="402">
        <v>3</v>
      </c>
      <c r="U9" s="131">
        <v>2270</v>
      </c>
      <c r="V9" s="132">
        <v>2910</v>
      </c>
      <c r="W9" s="398" t="s">
        <v>315</v>
      </c>
      <c r="X9" s="399" t="s">
        <v>368</v>
      </c>
      <c r="Y9" s="400" t="s">
        <v>195</v>
      </c>
      <c r="Z9" s="399" t="s">
        <v>369</v>
      </c>
      <c r="AA9" s="400" t="s">
        <v>194</v>
      </c>
      <c r="AB9" s="401">
        <v>3</v>
      </c>
      <c r="AC9" s="403">
        <v>2.9</v>
      </c>
      <c r="AD9" s="59" t="s">
        <v>194</v>
      </c>
      <c r="AE9" s="71">
        <v>9250</v>
      </c>
      <c r="AF9" s="119" t="s">
        <v>195</v>
      </c>
      <c r="AG9" s="404">
        <v>90</v>
      </c>
      <c r="AH9" s="405" t="s">
        <v>315</v>
      </c>
      <c r="AI9" s="257" t="s">
        <v>368</v>
      </c>
      <c r="AJ9" s="375" t="s">
        <v>194</v>
      </c>
      <c r="AK9" s="406" t="s">
        <v>369</v>
      </c>
      <c r="AL9" s="256" t="s">
        <v>194</v>
      </c>
      <c r="AM9" s="407">
        <v>2.5</v>
      </c>
      <c r="AN9" s="408"/>
      <c r="AO9" s="78"/>
      <c r="AP9" s="76"/>
      <c r="AR9" s="76"/>
      <c r="AS9" s="599"/>
      <c r="AT9" s="600"/>
      <c r="AU9" s="599"/>
      <c r="AV9" s="600"/>
      <c r="AW9" s="599"/>
      <c r="AX9" s="600"/>
      <c r="AY9" s="78"/>
      <c r="BB9" s="409"/>
      <c r="BC9" s="410"/>
      <c r="BE9" s="410"/>
      <c r="BG9" s="410"/>
      <c r="BI9" s="1594"/>
      <c r="BJ9" s="78"/>
      <c r="BK9" s="177"/>
      <c r="BL9" s="1516"/>
      <c r="BT9" s="120"/>
      <c r="BU9" s="1595"/>
      <c r="BV9" s="174"/>
      <c r="BW9" s="1516"/>
      <c r="BX9" s="1612"/>
      <c r="BY9" s="133">
        <v>53050</v>
      </c>
      <c r="BZ9" s="1516"/>
      <c r="CA9" s="1529"/>
      <c r="CB9" s="1600"/>
      <c r="CC9" s="1601"/>
      <c r="CD9" s="1600"/>
      <c r="CE9" s="1603"/>
      <c r="CF9" s="1600"/>
      <c r="CG9" s="1607"/>
      <c r="CH9" s="1595"/>
      <c r="CI9" s="1610"/>
      <c r="CJ9" s="1598"/>
      <c r="CK9" s="1529"/>
      <c r="CL9" s="1600"/>
      <c r="CM9" s="1601"/>
      <c r="CN9" s="1600"/>
      <c r="CO9" s="1603"/>
      <c r="CP9" s="1600"/>
      <c r="CQ9" s="1623"/>
      <c r="CR9" s="1625"/>
      <c r="CS9" s="1626"/>
      <c r="CT9" s="1615"/>
      <c r="CU9" s="1618"/>
      <c r="CV9" s="1615"/>
      <c r="CW9" s="1618"/>
      <c r="CX9" s="1598"/>
      <c r="CY9" s="86" t="s">
        <v>200</v>
      </c>
      <c r="CZ9" s="134">
        <v>17400</v>
      </c>
      <c r="DA9" s="135">
        <v>19400</v>
      </c>
      <c r="DB9" s="136">
        <v>12200</v>
      </c>
      <c r="DC9" s="137">
        <v>12200</v>
      </c>
      <c r="DD9" s="1516"/>
      <c r="DE9" s="177"/>
      <c r="DF9" s="1598"/>
      <c r="DG9" s="1621"/>
      <c r="DH9" s="1516"/>
      <c r="DI9" s="1656"/>
      <c r="DJ9" s="1516"/>
      <c r="DK9" s="1529"/>
      <c r="DL9" s="1600"/>
      <c r="DM9" s="1601"/>
      <c r="DN9" s="1600"/>
      <c r="DO9" s="1603"/>
      <c r="DP9" s="1600"/>
      <c r="DQ9" s="1607"/>
      <c r="DR9" s="1516"/>
      <c r="DS9" s="177"/>
      <c r="DT9" s="1516"/>
      <c r="DU9" s="1643"/>
      <c r="DV9" s="1645"/>
      <c r="DW9" s="1645"/>
      <c r="DX9" s="1647"/>
      <c r="DY9" s="1516"/>
      <c r="DZ9" s="1640"/>
      <c r="EA9" s="1600"/>
      <c r="EB9" s="1521"/>
      <c r="EC9" s="1600"/>
      <c r="ED9" s="1601"/>
      <c r="EE9" s="1600"/>
      <c r="EF9" s="1603"/>
      <c r="EG9" s="1600"/>
      <c r="EH9" s="1623"/>
      <c r="EI9" s="1637"/>
      <c r="EJ9" s="1516"/>
      <c r="EK9" s="1640"/>
      <c r="EL9" s="1600"/>
      <c r="EM9" s="1521"/>
      <c r="EN9" s="1600"/>
      <c r="EO9" s="1601"/>
      <c r="EP9" s="1600"/>
      <c r="EQ9" s="1603"/>
      <c r="ER9" s="1600"/>
      <c r="ES9" s="1623"/>
      <c r="ET9" s="1653"/>
      <c r="EU9" s="1637"/>
      <c r="EV9" s="1516"/>
      <c r="EW9" s="138">
        <v>38760</v>
      </c>
      <c r="EX9" s="1516"/>
      <c r="EY9" s="1532"/>
      <c r="EZ9" s="365"/>
      <c r="FA9" s="365"/>
      <c r="FB9" s="365"/>
      <c r="FC9" s="365"/>
      <c r="FD9" s="365"/>
      <c r="FE9" s="365"/>
      <c r="FF9" s="365"/>
      <c r="FG9" s="365"/>
    </row>
    <row r="10" spans="1:163" s="74" customFormat="1" ht="15.75" customHeight="1">
      <c r="A10" s="49" t="s">
        <v>520</v>
      </c>
      <c r="B10" s="1524"/>
      <c r="C10" s="1590"/>
      <c r="D10" s="1627" t="s">
        <v>201</v>
      </c>
      <c r="E10" s="397" t="s">
        <v>202</v>
      </c>
      <c r="F10" s="56"/>
      <c r="G10" s="129">
        <v>364100</v>
      </c>
      <c r="H10" s="130">
        <v>456610</v>
      </c>
      <c r="I10" s="129">
        <v>302830</v>
      </c>
      <c r="J10" s="130">
        <v>395340</v>
      </c>
      <c r="K10" s="59" t="s">
        <v>194</v>
      </c>
      <c r="L10" s="131">
        <v>3520</v>
      </c>
      <c r="M10" s="132">
        <v>4440</v>
      </c>
      <c r="N10" s="398" t="s">
        <v>315</v>
      </c>
      <c r="O10" s="399" t="s">
        <v>368</v>
      </c>
      <c r="P10" s="400" t="s">
        <v>195</v>
      </c>
      <c r="Q10" s="399" t="s">
        <v>369</v>
      </c>
      <c r="R10" s="400" t="s">
        <v>194</v>
      </c>
      <c r="S10" s="401">
        <v>3</v>
      </c>
      <c r="T10" s="402">
        <v>2.9</v>
      </c>
      <c r="U10" s="131">
        <v>2910</v>
      </c>
      <c r="V10" s="132">
        <v>3830</v>
      </c>
      <c r="W10" s="398" t="s">
        <v>315</v>
      </c>
      <c r="X10" s="399" t="s">
        <v>368</v>
      </c>
      <c r="Y10" s="400" t="s">
        <v>195</v>
      </c>
      <c r="Z10" s="399" t="s">
        <v>369</v>
      </c>
      <c r="AA10" s="400" t="s">
        <v>194</v>
      </c>
      <c r="AB10" s="401">
        <v>2.9</v>
      </c>
      <c r="AC10" s="403">
        <v>2.9</v>
      </c>
      <c r="AD10" s="66"/>
      <c r="AE10" s="65"/>
      <c r="AF10" s="65"/>
      <c r="AG10" s="139"/>
      <c r="AH10" s="345"/>
      <c r="AI10" s="140"/>
      <c r="AJ10" s="345"/>
      <c r="AK10" s="140"/>
      <c r="AL10" s="345"/>
      <c r="AM10" s="140"/>
      <c r="AN10" s="140"/>
      <c r="AO10" s="66"/>
      <c r="AP10" s="65"/>
      <c r="AQ10" s="65"/>
      <c r="AR10" s="140"/>
      <c r="AS10" s="345"/>
      <c r="AT10" s="140"/>
      <c r="AU10" s="345"/>
      <c r="AV10" s="140"/>
      <c r="AW10" s="345"/>
      <c r="AX10" s="140"/>
      <c r="AY10" s="59" t="s">
        <v>194</v>
      </c>
      <c r="AZ10" s="412">
        <v>18500</v>
      </c>
      <c r="BA10" s="59" t="s">
        <v>194</v>
      </c>
      <c r="BB10" s="389">
        <v>180</v>
      </c>
      <c r="BC10" s="390" t="s">
        <v>315</v>
      </c>
      <c r="BD10" s="391" t="s">
        <v>368</v>
      </c>
      <c r="BE10" s="392" t="s">
        <v>194</v>
      </c>
      <c r="BF10" s="393" t="s">
        <v>369</v>
      </c>
      <c r="BG10" s="390" t="s">
        <v>194</v>
      </c>
      <c r="BH10" s="394">
        <v>2.5</v>
      </c>
      <c r="BI10" s="1594"/>
      <c r="BJ10" s="78"/>
      <c r="BK10" s="177"/>
      <c r="BL10" s="1516"/>
      <c r="BT10" s="120"/>
      <c r="BU10" s="1595"/>
      <c r="BV10" s="174"/>
      <c r="BW10" s="1516" t="s">
        <v>194</v>
      </c>
      <c r="BX10" s="1629">
        <v>53050</v>
      </c>
      <c r="BY10" s="141"/>
      <c r="BZ10" s="1516"/>
      <c r="CA10" s="1529"/>
      <c r="CB10" s="1600"/>
      <c r="CC10" s="1601"/>
      <c r="CD10" s="1600"/>
      <c r="CE10" s="1603"/>
      <c r="CF10" s="1600"/>
      <c r="CG10" s="1607"/>
      <c r="CH10" s="1595"/>
      <c r="CI10" s="1631">
        <v>57770</v>
      </c>
      <c r="CJ10" s="1598"/>
      <c r="CK10" s="1529"/>
      <c r="CL10" s="1600"/>
      <c r="CM10" s="1601"/>
      <c r="CN10" s="1600"/>
      <c r="CO10" s="1603"/>
      <c r="CP10" s="1600"/>
      <c r="CQ10" s="1623"/>
      <c r="CR10" s="1625"/>
      <c r="CS10" s="1626"/>
      <c r="CT10" s="1615"/>
      <c r="CU10" s="1618"/>
      <c r="CV10" s="1615"/>
      <c r="CW10" s="1618"/>
      <c r="CX10" s="1598"/>
      <c r="CY10" s="86" t="s">
        <v>203</v>
      </c>
      <c r="CZ10" s="134">
        <v>15200</v>
      </c>
      <c r="DA10" s="135">
        <v>16900</v>
      </c>
      <c r="DB10" s="136">
        <v>10600</v>
      </c>
      <c r="DC10" s="137">
        <v>10600</v>
      </c>
      <c r="DD10" s="1516"/>
      <c r="DE10" s="177"/>
      <c r="DF10" s="120"/>
      <c r="DG10" s="142"/>
      <c r="DH10" s="1595"/>
      <c r="DI10" s="1656"/>
      <c r="DJ10" s="1516"/>
      <c r="DK10" s="1529"/>
      <c r="DL10" s="1600"/>
      <c r="DM10" s="1601"/>
      <c r="DN10" s="1600"/>
      <c r="DO10" s="1603"/>
      <c r="DP10" s="1600"/>
      <c r="DQ10" s="1607"/>
      <c r="DR10" s="1516"/>
      <c r="DS10" s="177"/>
      <c r="DT10" s="1516"/>
      <c r="DU10" s="1632">
        <v>0.01</v>
      </c>
      <c r="DV10" s="1648">
        <v>0.02</v>
      </c>
      <c r="DW10" s="1648">
        <v>0.03</v>
      </c>
      <c r="DX10" s="1650">
        <v>0.04</v>
      </c>
      <c r="DY10" s="1516"/>
      <c r="DZ10" s="1640"/>
      <c r="EA10" s="1600"/>
      <c r="EB10" s="1521"/>
      <c r="EC10" s="1600"/>
      <c r="ED10" s="1601"/>
      <c r="EE10" s="1600"/>
      <c r="EF10" s="1603"/>
      <c r="EG10" s="1600"/>
      <c r="EH10" s="1623"/>
      <c r="EI10" s="1637"/>
      <c r="EJ10" s="1516"/>
      <c r="EK10" s="1640"/>
      <c r="EL10" s="1600"/>
      <c r="EM10" s="1521"/>
      <c r="EN10" s="1600"/>
      <c r="EO10" s="1601"/>
      <c r="EP10" s="1600"/>
      <c r="EQ10" s="1603"/>
      <c r="ER10" s="1600"/>
      <c r="ES10" s="1623"/>
      <c r="ET10" s="1653"/>
      <c r="EU10" s="1637"/>
      <c r="EV10" s="1516"/>
      <c r="EW10" s="413">
        <v>380</v>
      </c>
      <c r="EX10" s="1516"/>
      <c r="EY10" s="1532"/>
      <c r="EZ10" s="365"/>
      <c r="FA10" s="365"/>
      <c r="FB10" s="365"/>
      <c r="FC10" s="365"/>
      <c r="FD10" s="365"/>
      <c r="FE10" s="365"/>
      <c r="FF10" s="365"/>
      <c r="FG10" s="365"/>
    </row>
    <row r="11" spans="1:163" s="74" customFormat="1" ht="15.75" customHeight="1">
      <c r="A11" s="49" t="s">
        <v>521</v>
      </c>
      <c r="B11" s="1524"/>
      <c r="C11" s="1591"/>
      <c r="D11" s="1628"/>
      <c r="E11" s="414" t="s">
        <v>15</v>
      </c>
      <c r="F11" s="56"/>
      <c r="G11" s="69">
        <v>456610</v>
      </c>
      <c r="H11" s="70"/>
      <c r="I11" s="69">
        <v>395340</v>
      </c>
      <c r="J11" s="70"/>
      <c r="K11" s="59" t="s">
        <v>194</v>
      </c>
      <c r="L11" s="71">
        <v>4440</v>
      </c>
      <c r="M11" s="72"/>
      <c r="N11" s="415" t="s">
        <v>315</v>
      </c>
      <c r="O11" s="416" t="s">
        <v>368</v>
      </c>
      <c r="P11" s="417" t="s">
        <v>195</v>
      </c>
      <c r="Q11" s="416" t="s">
        <v>369</v>
      </c>
      <c r="R11" s="417" t="s">
        <v>194</v>
      </c>
      <c r="S11" s="418">
        <v>2.9</v>
      </c>
      <c r="T11" s="419"/>
      <c r="U11" s="71">
        <v>3830</v>
      </c>
      <c r="V11" s="72"/>
      <c r="W11" s="415" t="s">
        <v>315</v>
      </c>
      <c r="X11" s="416" t="s">
        <v>368</v>
      </c>
      <c r="Y11" s="417" t="s">
        <v>195</v>
      </c>
      <c r="Z11" s="416" t="s">
        <v>369</v>
      </c>
      <c r="AA11" s="417" t="s">
        <v>194</v>
      </c>
      <c r="AB11" s="418">
        <v>2.9</v>
      </c>
      <c r="AC11" s="420"/>
      <c r="AD11" s="66"/>
      <c r="AE11" s="65"/>
      <c r="AF11" s="65"/>
      <c r="AG11" s="75"/>
      <c r="AH11" s="345"/>
      <c r="AI11" s="140"/>
      <c r="AJ11" s="345"/>
      <c r="AK11" s="140"/>
      <c r="AL11" s="345"/>
      <c r="AM11" s="140"/>
      <c r="AN11" s="140"/>
      <c r="AO11" s="66"/>
      <c r="AP11" s="73"/>
      <c r="AQ11" s="89"/>
      <c r="AR11" s="75"/>
      <c r="AS11" s="345"/>
      <c r="AT11" s="140"/>
      <c r="AU11" s="345"/>
      <c r="AV11" s="140"/>
      <c r="AW11" s="345"/>
      <c r="AX11" s="140"/>
      <c r="AY11" s="66"/>
      <c r="AZ11" s="65"/>
      <c r="BI11" s="1594"/>
      <c r="BJ11" s="78"/>
      <c r="BK11" s="177"/>
      <c r="BL11" s="1516"/>
      <c r="BT11" s="120"/>
      <c r="BU11" s="1595"/>
      <c r="BV11" s="174"/>
      <c r="BW11" s="1516"/>
      <c r="BX11" s="1630"/>
      <c r="BY11" s="143"/>
      <c r="BZ11" s="1516"/>
      <c r="CA11" s="1530"/>
      <c r="CB11" s="1604"/>
      <c r="CC11" s="1613"/>
      <c r="CD11" s="1604"/>
      <c r="CE11" s="1605"/>
      <c r="CF11" s="1604"/>
      <c r="CG11" s="1608"/>
      <c r="CH11" s="1595"/>
      <c r="CI11" s="1631"/>
      <c r="CJ11" s="1598"/>
      <c r="CK11" s="1529"/>
      <c r="CL11" s="1600"/>
      <c r="CM11" s="1601"/>
      <c r="CN11" s="1600"/>
      <c r="CO11" s="1603"/>
      <c r="CP11" s="1600"/>
      <c r="CQ11" s="1623"/>
      <c r="CR11" s="1625"/>
      <c r="CS11" s="1626"/>
      <c r="CT11" s="1616"/>
      <c r="CU11" s="1619"/>
      <c r="CV11" s="1616"/>
      <c r="CW11" s="1619"/>
      <c r="CX11" s="1598"/>
      <c r="CY11" s="171" t="s">
        <v>204</v>
      </c>
      <c r="CZ11" s="144">
        <v>13600</v>
      </c>
      <c r="DA11" s="145">
        <v>15100</v>
      </c>
      <c r="DB11" s="146">
        <v>9500</v>
      </c>
      <c r="DC11" s="143">
        <v>9500</v>
      </c>
      <c r="DD11" s="1516"/>
      <c r="DE11" s="177"/>
      <c r="DF11" s="120"/>
      <c r="DG11" s="89"/>
      <c r="DH11" s="1595"/>
      <c r="DI11" s="1657"/>
      <c r="DJ11" s="1516"/>
      <c r="DK11" s="1529"/>
      <c r="DL11" s="1604"/>
      <c r="DM11" s="1613"/>
      <c r="DN11" s="1604"/>
      <c r="DO11" s="1605"/>
      <c r="DP11" s="1604"/>
      <c r="DQ11" s="1608"/>
      <c r="DR11" s="1516"/>
      <c r="DS11" s="177"/>
      <c r="DT11" s="1516"/>
      <c r="DU11" s="1633"/>
      <c r="DV11" s="1649"/>
      <c r="DW11" s="1649"/>
      <c r="DX11" s="1651"/>
      <c r="DY11" s="1516"/>
      <c r="DZ11" s="1641"/>
      <c r="EA11" s="1604"/>
      <c r="EB11" s="1634"/>
      <c r="EC11" s="1604"/>
      <c r="ED11" s="1613"/>
      <c r="EE11" s="1604"/>
      <c r="EF11" s="1605"/>
      <c r="EG11" s="1604"/>
      <c r="EH11" s="1635"/>
      <c r="EI11" s="1638"/>
      <c r="EJ11" s="1516"/>
      <c r="EK11" s="1641"/>
      <c r="EL11" s="1604"/>
      <c r="EM11" s="1634"/>
      <c r="EN11" s="1604"/>
      <c r="EO11" s="1613"/>
      <c r="EP11" s="1604"/>
      <c r="EQ11" s="1605"/>
      <c r="ER11" s="1604"/>
      <c r="ES11" s="1635"/>
      <c r="ET11" s="1654"/>
      <c r="EU11" s="1638"/>
      <c r="EV11" s="1516"/>
      <c r="EW11" s="147" t="s">
        <v>205</v>
      </c>
      <c r="EX11" s="1516"/>
      <c r="EY11" s="1532"/>
      <c r="EZ11" s="365"/>
      <c r="FA11" s="365"/>
      <c r="FB11" s="365"/>
      <c r="FC11" s="365"/>
      <c r="FD11" s="365"/>
      <c r="FE11" s="365"/>
      <c r="FF11" s="365"/>
      <c r="FG11" s="365"/>
    </row>
    <row r="12" spans="1:163" s="74" customFormat="1" ht="15.75" customHeight="1">
      <c r="A12" s="50" t="s">
        <v>522</v>
      </c>
      <c r="B12" s="1524"/>
      <c r="C12" s="1589" t="s">
        <v>378</v>
      </c>
      <c r="D12" s="1596" t="s">
        <v>193</v>
      </c>
      <c r="E12" s="55" t="s">
        <v>31</v>
      </c>
      <c r="F12" s="56"/>
      <c r="G12" s="57">
        <v>195410</v>
      </c>
      <c r="H12" s="58">
        <v>204660</v>
      </c>
      <c r="I12" s="57">
        <v>154560</v>
      </c>
      <c r="J12" s="58">
        <v>163810</v>
      </c>
      <c r="K12" s="59" t="s">
        <v>194</v>
      </c>
      <c r="L12" s="60">
        <v>1930</v>
      </c>
      <c r="M12" s="61">
        <v>2020</v>
      </c>
      <c r="N12" s="378" t="s">
        <v>315</v>
      </c>
      <c r="O12" s="379" t="s">
        <v>368</v>
      </c>
      <c r="P12" s="380" t="s">
        <v>194</v>
      </c>
      <c r="Q12" s="381" t="s">
        <v>369</v>
      </c>
      <c r="R12" s="380" t="s">
        <v>194</v>
      </c>
      <c r="S12" s="382">
        <v>3</v>
      </c>
      <c r="T12" s="383">
        <v>3</v>
      </c>
      <c r="U12" s="60">
        <v>1520</v>
      </c>
      <c r="V12" s="61">
        <v>1610</v>
      </c>
      <c r="W12" s="378" t="s">
        <v>315</v>
      </c>
      <c r="X12" s="379" t="s">
        <v>368</v>
      </c>
      <c r="Y12" s="380" t="s">
        <v>194</v>
      </c>
      <c r="Z12" s="381" t="s">
        <v>369</v>
      </c>
      <c r="AA12" s="380" t="s">
        <v>194</v>
      </c>
      <c r="AB12" s="382">
        <v>3</v>
      </c>
      <c r="AC12" s="384">
        <v>3</v>
      </c>
      <c r="AD12" s="59" t="s">
        <v>194</v>
      </c>
      <c r="AE12" s="62">
        <v>9250</v>
      </c>
      <c r="AF12" s="118" t="s">
        <v>195</v>
      </c>
      <c r="AG12" s="385">
        <v>90</v>
      </c>
      <c r="AH12" s="386" t="s">
        <v>315</v>
      </c>
      <c r="AI12" s="379" t="s">
        <v>368</v>
      </c>
      <c r="AJ12" s="380" t="s">
        <v>194</v>
      </c>
      <c r="AK12" s="381" t="s">
        <v>369</v>
      </c>
      <c r="AL12" s="380" t="s">
        <v>194</v>
      </c>
      <c r="AM12" s="387">
        <v>2.5</v>
      </c>
      <c r="AN12" s="388" t="s">
        <v>373</v>
      </c>
      <c r="AO12" s="59" t="s">
        <v>194</v>
      </c>
      <c r="AP12" s="71">
        <v>3700</v>
      </c>
      <c r="AQ12" s="119" t="s">
        <v>195</v>
      </c>
      <c r="AR12" s="389">
        <v>30</v>
      </c>
      <c r="AS12" s="390" t="s">
        <v>315</v>
      </c>
      <c r="AT12" s="391" t="s">
        <v>368</v>
      </c>
      <c r="AU12" s="392" t="s">
        <v>194</v>
      </c>
      <c r="AV12" s="393" t="s">
        <v>369</v>
      </c>
      <c r="AW12" s="392" t="s">
        <v>194</v>
      </c>
      <c r="AX12" s="394">
        <v>3.8</v>
      </c>
      <c r="AY12" s="78"/>
      <c r="BA12" s="65"/>
      <c r="BB12" s="201"/>
      <c r="BC12" s="345"/>
      <c r="BD12" s="140"/>
      <c r="BE12" s="345"/>
      <c r="BF12" s="140"/>
      <c r="BG12" s="345"/>
      <c r="BH12" s="140"/>
      <c r="BI12" s="1594"/>
      <c r="BJ12" s="78"/>
      <c r="BK12" s="177"/>
      <c r="BL12" s="1516"/>
      <c r="BT12" s="120"/>
      <c r="BU12" s="1595"/>
      <c r="BV12" s="174"/>
      <c r="BW12" s="1516" t="s">
        <v>194</v>
      </c>
      <c r="BX12" s="1611">
        <v>39120</v>
      </c>
      <c r="BY12" s="121"/>
      <c r="BZ12" s="1516" t="s">
        <v>194</v>
      </c>
      <c r="CA12" s="1528">
        <v>310</v>
      </c>
      <c r="CB12" s="1599" t="s">
        <v>315</v>
      </c>
      <c r="CC12" s="1546" t="s">
        <v>368</v>
      </c>
      <c r="CD12" s="1599" t="s">
        <v>194</v>
      </c>
      <c r="CE12" s="1602" t="s">
        <v>372</v>
      </c>
      <c r="CF12" s="1599" t="s">
        <v>194</v>
      </c>
      <c r="CG12" s="1606">
        <v>6.6</v>
      </c>
      <c r="CH12" s="1595"/>
      <c r="CI12" s="1610" t="s">
        <v>379</v>
      </c>
      <c r="CJ12" s="1598" t="s">
        <v>194</v>
      </c>
      <c r="CK12" s="1529">
        <v>380</v>
      </c>
      <c r="CL12" s="1600" t="s">
        <v>315</v>
      </c>
      <c r="CM12" s="1601" t="s">
        <v>368</v>
      </c>
      <c r="CN12" s="1600" t="s">
        <v>194</v>
      </c>
      <c r="CO12" s="1603" t="s">
        <v>372</v>
      </c>
      <c r="CP12" s="1600" t="s">
        <v>194</v>
      </c>
      <c r="CQ12" s="1623">
        <v>2.2000000000000002</v>
      </c>
      <c r="CR12" s="1625" t="s">
        <v>375</v>
      </c>
      <c r="CS12" s="1626" t="s">
        <v>194</v>
      </c>
      <c r="CT12" s="1614">
        <v>11900</v>
      </c>
      <c r="CU12" s="1617">
        <v>13100</v>
      </c>
      <c r="CV12" s="1614">
        <v>8300</v>
      </c>
      <c r="CW12" s="1617">
        <v>8300</v>
      </c>
      <c r="CX12" s="1598" t="s">
        <v>194</v>
      </c>
      <c r="CY12" s="122" t="s">
        <v>198</v>
      </c>
      <c r="CZ12" s="123">
        <v>21100</v>
      </c>
      <c r="DA12" s="124">
        <v>23400</v>
      </c>
      <c r="DB12" s="125">
        <v>14700</v>
      </c>
      <c r="DC12" s="126">
        <v>14700</v>
      </c>
      <c r="DD12" s="1516"/>
      <c r="DE12" s="177"/>
      <c r="DF12" s="1598" t="s">
        <v>194</v>
      </c>
      <c r="DG12" s="1620">
        <v>4900</v>
      </c>
      <c r="DH12" s="1516" t="s">
        <v>194</v>
      </c>
      <c r="DI12" s="1655">
        <v>14680</v>
      </c>
      <c r="DJ12" s="1516" t="s">
        <v>194</v>
      </c>
      <c r="DK12" s="1528">
        <v>140</v>
      </c>
      <c r="DL12" s="1599" t="s">
        <v>315</v>
      </c>
      <c r="DM12" s="1546" t="s">
        <v>368</v>
      </c>
      <c r="DN12" s="1599" t="s">
        <v>194</v>
      </c>
      <c r="DO12" s="1602" t="s">
        <v>372</v>
      </c>
      <c r="DP12" s="1599" t="s">
        <v>194</v>
      </c>
      <c r="DQ12" s="1606">
        <v>6.5</v>
      </c>
      <c r="DR12" s="1516"/>
      <c r="DS12" s="177"/>
      <c r="DT12" s="1516" t="s">
        <v>199</v>
      </c>
      <c r="DU12" s="1642" t="s">
        <v>431</v>
      </c>
      <c r="DV12" s="1644" t="s">
        <v>431</v>
      </c>
      <c r="DW12" s="1644" t="s">
        <v>431</v>
      </c>
      <c r="DX12" s="1646" t="s">
        <v>431</v>
      </c>
      <c r="DY12" s="1516" t="s">
        <v>199</v>
      </c>
      <c r="DZ12" s="1639">
        <v>8930</v>
      </c>
      <c r="EA12" s="1599" t="s">
        <v>194</v>
      </c>
      <c r="EB12" s="1518">
        <v>80</v>
      </c>
      <c r="EC12" s="1599" t="s">
        <v>315</v>
      </c>
      <c r="ED12" s="1546" t="s">
        <v>368</v>
      </c>
      <c r="EE12" s="1599" t="s">
        <v>194</v>
      </c>
      <c r="EF12" s="1602" t="s">
        <v>372</v>
      </c>
      <c r="EG12" s="1599" t="s">
        <v>194</v>
      </c>
      <c r="EH12" s="1622">
        <v>5.7</v>
      </c>
      <c r="EI12" s="1636" t="s">
        <v>373</v>
      </c>
      <c r="EJ12" s="1516" t="s">
        <v>199</v>
      </c>
      <c r="EK12" s="1639">
        <v>37000</v>
      </c>
      <c r="EL12" s="1599" t="s">
        <v>194</v>
      </c>
      <c r="EM12" s="1518">
        <v>370</v>
      </c>
      <c r="EN12" s="1599" t="s">
        <v>315</v>
      </c>
      <c r="EO12" s="1546" t="s">
        <v>368</v>
      </c>
      <c r="EP12" s="1599" t="s">
        <v>194</v>
      </c>
      <c r="EQ12" s="1602" t="s">
        <v>372</v>
      </c>
      <c r="ER12" s="1599" t="s">
        <v>194</v>
      </c>
      <c r="ES12" s="1622">
        <v>2.5</v>
      </c>
      <c r="ET12" s="1652" t="s">
        <v>373</v>
      </c>
      <c r="EU12" s="1636" t="s">
        <v>205</v>
      </c>
      <c r="EV12" s="1516" t="s">
        <v>199</v>
      </c>
      <c r="EW12" s="127"/>
      <c r="EX12" s="196"/>
      <c r="EY12" s="1532"/>
      <c r="EZ12" s="365"/>
      <c r="FA12" s="365"/>
      <c r="FB12" s="365"/>
      <c r="FC12" s="365"/>
      <c r="FD12" s="365"/>
      <c r="FE12" s="365"/>
      <c r="FF12" s="365"/>
      <c r="FG12" s="365"/>
    </row>
    <row r="13" spans="1:163" s="74" customFormat="1" ht="15.75" customHeight="1">
      <c r="A13" s="50" t="s">
        <v>523</v>
      </c>
      <c r="B13" s="1524"/>
      <c r="C13" s="1590"/>
      <c r="D13" s="1597"/>
      <c r="E13" s="128" t="s">
        <v>11</v>
      </c>
      <c r="F13" s="56"/>
      <c r="G13" s="129">
        <v>204660</v>
      </c>
      <c r="H13" s="130">
        <v>278240</v>
      </c>
      <c r="I13" s="129">
        <v>163810</v>
      </c>
      <c r="J13" s="130">
        <v>237390</v>
      </c>
      <c r="K13" s="59" t="s">
        <v>194</v>
      </c>
      <c r="L13" s="131">
        <v>2020</v>
      </c>
      <c r="M13" s="132">
        <v>2660</v>
      </c>
      <c r="N13" s="398" t="s">
        <v>315</v>
      </c>
      <c r="O13" s="399" t="s">
        <v>368</v>
      </c>
      <c r="P13" s="400" t="s">
        <v>195</v>
      </c>
      <c r="Q13" s="399" t="s">
        <v>369</v>
      </c>
      <c r="R13" s="400" t="s">
        <v>194</v>
      </c>
      <c r="S13" s="401">
        <v>3</v>
      </c>
      <c r="T13" s="402">
        <v>2.9</v>
      </c>
      <c r="U13" s="131">
        <v>1610</v>
      </c>
      <c r="V13" s="132">
        <v>2250</v>
      </c>
      <c r="W13" s="398" t="s">
        <v>315</v>
      </c>
      <c r="X13" s="399" t="s">
        <v>368</v>
      </c>
      <c r="Y13" s="400" t="s">
        <v>195</v>
      </c>
      <c r="Z13" s="399" t="s">
        <v>369</v>
      </c>
      <c r="AA13" s="400" t="s">
        <v>194</v>
      </c>
      <c r="AB13" s="401">
        <v>3</v>
      </c>
      <c r="AC13" s="403">
        <v>2.9</v>
      </c>
      <c r="AD13" s="59" t="s">
        <v>194</v>
      </c>
      <c r="AE13" s="71">
        <v>9250</v>
      </c>
      <c r="AF13" s="119" t="s">
        <v>195</v>
      </c>
      <c r="AG13" s="404">
        <v>90</v>
      </c>
      <c r="AH13" s="405" t="s">
        <v>315</v>
      </c>
      <c r="AI13" s="257" t="s">
        <v>368</v>
      </c>
      <c r="AJ13" s="375" t="s">
        <v>194</v>
      </c>
      <c r="AK13" s="406" t="s">
        <v>369</v>
      </c>
      <c r="AL13" s="256" t="s">
        <v>194</v>
      </c>
      <c r="AM13" s="407">
        <v>2.5</v>
      </c>
      <c r="AN13" s="408"/>
      <c r="AO13" s="78"/>
      <c r="AP13" s="76"/>
      <c r="AR13" s="76"/>
      <c r="AS13" s="599"/>
      <c r="AT13" s="600"/>
      <c r="AU13" s="599"/>
      <c r="AV13" s="600"/>
      <c r="AW13" s="599"/>
      <c r="AX13" s="600"/>
      <c r="AY13" s="78"/>
      <c r="BB13" s="409"/>
      <c r="BC13" s="410"/>
      <c r="BE13" s="410"/>
      <c r="BG13" s="410"/>
      <c r="BI13" s="1594"/>
      <c r="BJ13" s="78"/>
      <c r="BK13" s="177"/>
      <c r="BL13" s="1516"/>
      <c r="BT13" s="120"/>
      <c r="BU13" s="1595"/>
      <c r="BV13" s="174"/>
      <c r="BW13" s="1516"/>
      <c r="BX13" s="1612"/>
      <c r="BY13" s="133">
        <v>37240</v>
      </c>
      <c r="BZ13" s="1516"/>
      <c r="CA13" s="1529"/>
      <c r="CB13" s="1600"/>
      <c r="CC13" s="1601"/>
      <c r="CD13" s="1600"/>
      <c r="CE13" s="1603"/>
      <c r="CF13" s="1600"/>
      <c r="CG13" s="1607"/>
      <c r="CH13" s="1595"/>
      <c r="CI13" s="1610"/>
      <c r="CJ13" s="1598"/>
      <c r="CK13" s="1529"/>
      <c r="CL13" s="1600"/>
      <c r="CM13" s="1601"/>
      <c r="CN13" s="1600"/>
      <c r="CO13" s="1603"/>
      <c r="CP13" s="1600"/>
      <c r="CQ13" s="1623"/>
      <c r="CR13" s="1625"/>
      <c r="CS13" s="1626"/>
      <c r="CT13" s="1615"/>
      <c r="CU13" s="1618"/>
      <c r="CV13" s="1615"/>
      <c r="CW13" s="1618"/>
      <c r="CX13" s="1598"/>
      <c r="CY13" s="86" t="s">
        <v>200</v>
      </c>
      <c r="CZ13" s="134">
        <v>11600</v>
      </c>
      <c r="DA13" s="135">
        <v>12900</v>
      </c>
      <c r="DB13" s="136">
        <v>8100</v>
      </c>
      <c r="DC13" s="137">
        <v>8100</v>
      </c>
      <c r="DD13" s="1516"/>
      <c r="DE13" s="177"/>
      <c r="DF13" s="1598"/>
      <c r="DG13" s="1621"/>
      <c r="DH13" s="1516"/>
      <c r="DI13" s="1656"/>
      <c r="DJ13" s="1516"/>
      <c r="DK13" s="1529"/>
      <c r="DL13" s="1600"/>
      <c r="DM13" s="1601"/>
      <c r="DN13" s="1600"/>
      <c r="DO13" s="1603"/>
      <c r="DP13" s="1600"/>
      <c r="DQ13" s="1607"/>
      <c r="DR13" s="1516"/>
      <c r="DS13" s="177"/>
      <c r="DT13" s="1516"/>
      <c r="DU13" s="1643"/>
      <c r="DV13" s="1645"/>
      <c r="DW13" s="1645"/>
      <c r="DX13" s="1647"/>
      <c r="DY13" s="1516"/>
      <c r="DZ13" s="1640"/>
      <c r="EA13" s="1600"/>
      <c r="EB13" s="1521"/>
      <c r="EC13" s="1600"/>
      <c r="ED13" s="1601"/>
      <c r="EE13" s="1600"/>
      <c r="EF13" s="1603"/>
      <c r="EG13" s="1600"/>
      <c r="EH13" s="1623"/>
      <c r="EI13" s="1637"/>
      <c r="EJ13" s="1516"/>
      <c r="EK13" s="1640"/>
      <c r="EL13" s="1600"/>
      <c r="EM13" s="1521"/>
      <c r="EN13" s="1600"/>
      <c r="EO13" s="1601"/>
      <c r="EP13" s="1600"/>
      <c r="EQ13" s="1603"/>
      <c r="ER13" s="1600"/>
      <c r="ES13" s="1623"/>
      <c r="ET13" s="1653"/>
      <c r="EU13" s="1637"/>
      <c r="EV13" s="1516"/>
      <c r="EW13" s="138">
        <v>25840</v>
      </c>
      <c r="EX13" s="196"/>
      <c r="EY13" s="1532"/>
      <c r="EZ13" s="365"/>
      <c r="FA13" s="365"/>
      <c r="FB13" s="365"/>
      <c r="FC13" s="365"/>
      <c r="FD13" s="365"/>
      <c r="FE13" s="365"/>
      <c r="FF13" s="365"/>
      <c r="FG13" s="365"/>
    </row>
    <row r="14" spans="1:163" s="74" customFormat="1" ht="15.75" customHeight="1">
      <c r="A14" s="50" t="s">
        <v>524</v>
      </c>
      <c r="B14" s="1524"/>
      <c r="C14" s="1590"/>
      <c r="D14" s="1658" t="s">
        <v>201</v>
      </c>
      <c r="E14" s="128" t="s">
        <v>202</v>
      </c>
      <c r="F14" s="56"/>
      <c r="G14" s="129">
        <v>278240</v>
      </c>
      <c r="H14" s="130">
        <v>370750</v>
      </c>
      <c r="I14" s="129">
        <v>237390</v>
      </c>
      <c r="J14" s="130">
        <v>329900</v>
      </c>
      <c r="K14" s="59" t="s">
        <v>194</v>
      </c>
      <c r="L14" s="131">
        <v>2660</v>
      </c>
      <c r="M14" s="132">
        <v>3580</v>
      </c>
      <c r="N14" s="398" t="s">
        <v>315</v>
      </c>
      <c r="O14" s="399" t="s">
        <v>368</v>
      </c>
      <c r="P14" s="400" t="s">
        <v>195</v>
      </c>
      <c r="Q14" s="399" t="s">
        <v>369</v>
      </c>
      <c r="R14" s="400" t="s">
        <v>194</v>
      </c>
      <c r="S14" s="401">
        <v>2.9</v>
      </c>
      <c r="T14" s="402">
        <v>2.9</v>
      </c>
      <c r="U14" s="131">
        <v>2250</v>
      </c>
      <c r="V14" s="132">
        <v>3170</v>
      </c>
      <c r="W14" s="398" t="s">
        <v>315</v>
      </c>
      <c r="X14" s="399" t="s">
        <v>368</v>
      </c>
      <c r="Y14" s="400" t="s">
        <v>195</v>
      </c>
      <c r="Z14" s="399" t="s">
        <v>369</v>
      </c>
      <c r="AA14" s="400" t="s">
        <v>194</v>
      </c>
      <c r="AB14" s="401">
        <v>2.9</v>
      </c>
      <c r="AC14" s="403">
        <v>2.8</v>
      </c>
      <c r="AD14" s="66"/>
      <c r="AE14" s="65"/>
      <c r="AF14" s="65"/>
      <c r="AG14" s="139"/>
      <c r="AH14" s="345"/>
      <c r="AI14" s="140"/>
      <c r="AJ14" s="345"/>
      <c r="AK14" s="140"/>
      <c r="AL14" s="345"/>
      <c r="AM14" s="140"/>
      <c r="AN14" s="140"/>
      <c r="AO14" s="66"/>
      <c r="AP14" s="65"/>
      <c r="AQ14" s="65"/>
      <c r="AR14" s="140"/>
      <c r="AS14" s="345"/>
      <c r="AT14" s="140"/>
      <c r="AU14" s="345"/>
      <c r="AV14" s="140"/>
      <c r="AW14" s="345"/>
      <c r="AX14" s="140"/>
      <c r="AY14" s="59" t="s">
        <v>194</v>
      </c>
      <c r="AZ14" s="412">
        <v>18500</v>
      </c>
      <c r="BA14" s="59" t="s">
        <v>194</v>
      </c>
      <c r="BB14" s="389">
        <v>180</v>
      </c>
      <c r="BC14" s="390" t="s">
        <v>315</v>
      </c>
      <c r="BD14" s="391" t="s">
        <v>368</v>
      </c>
      <c r="BE14" s="392" t="s">
        <v>194</v>
      </c>
      <c r="BF14" s="393" t="s">
        <v>369</v>
      </c>
      <c r="BG14" s="390" t="s">
        <v>194</v>
      </c>
      <c r="BH14" s="394">
        <v>2.5</v>
      </c>
      <c r="BI14" s="1594"/>
      <c r="BJ14" s="78"/>
      <c r="BK14" s="177"/>
      <c r="BL14" s="1516"/>
      <c r="BT14" s="120"/>
      <c r="BU14" s="1595"/>
      <c r="BV14" s="174"/>
      <c r="BW14" s="1516" t="s">
        <v>194</v>
      </c>
      <c r="BX14" s="1629">
        <v>37240</v>
      </c>
      <c r="BY14" s="141"/>
      <c r="BZ14" s="1516"/>
      <c r="CA14" s="1529"/>
      <c r="CB14" s="1600"/>
      <c r="CC14" s="1601"/>
      <c r="CD14" s="1600"/>
      <c r="CE14" s="1603"/>
      <c r="CF14" s="1600"/>
      <c r="CG14" s="1607"/>
      <c r="CH14" s="1595"/>
      <c r="CI14" s="1631">
        <v>38510</v>
      </c>
      <c r="CJ14" s="1598"/>
      <c r="CK14" s="1529"/>
      <c r="CL14" s="1600"/>
      <c r="CM14" s="1601"/>
      <c r="CN14" s="1600"/>
      <c r="CO14" s="1603"/>
      <c r="CP14" s="1600"/>
      <c r="CQ14" s="1623"/>
      <c r="CR14" s="1625"/>
      <c r="CS14" s="1626"/>
      <c r="CT14" s="1615"/>
      <c r="CU14" s="1618"/>
      <c r="CV14" s="1615"/>
      <c r="CW14" s="1618"/>
      <c r="CX14" s="1598"/>
      <c r="CY14" s="86" t="s">
        <v>203</v>
      </c>
      <c r="CZ14" s="134">
        <v>10100</v>
      </c>
      <c r="DA14" s="135">
        <v>11200</v>
      </c>
      <c r="DB14" s="136">
        <v>7100</v>
      </c>
      <c r="DC14" s="137">
        <v>7100</v>
      </c>
      <c r="DD14" s="1516"/>
      <c r="DE14" s="177"/>
      <c r="DF14" s="120"/>
      <c r="DG14" s="142"/>
      <c r="DH14" s="1595"/>
      <c r="DI14" s="1656"/>
      <c r="DJ14" s="1516"/>
      <c r="DK14" s="1529"/>
      <c r="DL14" s="1600"/>
      <c r="DM14" s="1601"/>
      <c r="DN14" s="1600"/>
      <c r="DO14" s="1603"/>
      <c r="DP14" s="1600"/>
      <c r="DQ14" s="1607"/>
      <c r="DR14" s="1516"/>
      <c r="DS14" s="177"/>
      <c r="DT14" s="1516"/>
      <c r="DU14" s="1632">
        <v>0.01</v>
      </c>
      <c r="DV14" s="1648">
        <v>0.02</v>
      </c>
      <c r="DW14" s="1648">
        <v>0.03</v>
      </c>
      <c r="DX14" s="1650">
        <v>0.04</v>
      </c>
      <c r="DY14" s="1516"/>
      <c r="DZ14" s="1640"/>
      <c r="EA14" s="1600"/>
      <c r="EB14" s="1521"/>
      <c r="EC14" s="1600"/>
      <c r="ED14" s="1601"/>
      <c r="EE14" s="1600"/>
      <c r="EF14" s="1603"/>
      <c r="EG14" s="1600"/>
      <c r="EH14" s="1623"/>
      <c r="EI14" s="1637"/>
      <c r="EJ14" s="1516"/>
      <c r="EK14" s="1640"/>
      <c r="EL14" s="1600"/>
      <c r="EM14" s="1521"/>
      <c r="EN14" s="1600"/>
      <c r="EO14" s="1601"/>
      <c r="EP14" s="1600"/>
      <c r="EQ14" s="1603"/>
      <c r="ER14" s="1600"/>
      <c r="ES14" s="1623"/>
      <c r="ET14" s="1653"/>
      <c r="EU14" s="1637"/>
      <c r="EV14" s="1516"/>
      <c r="EW14" s="413">
        <v>250</v>
      </c>
      <c r="EX14" s="196"/>
      <c r="EY14" s="1532"/>
      <c r="EZ14" s="365"/>
      <c r="FA14" s="365"/>
      <c r="FB14" s="365"/>
      <c r="FC14" s="365"/>
      <c r="FD14" s="365"/>
      <c r="FE14" s="365"/>
      <c r="FF14" s="365"/>
      <c r="FG14" s="365"/>
    </row>
    <row r="15" spans="1:163" s="74" customFormat="1" ht="15.75" customHeight="1">
      <c r="A15" s="50" t="s">
        <v>525</v>
      </c>
      <c r="B15" s="1524"/>
      <c r="C15" s="1591"/>
      <c r="D15" s="1659"/>
      <c r="E15" s="68" t="s">
        <v>15</v>
      </c>
      <c r="F15" s="56"/>
      <c r="G15" s="69">
        <v>370750</v>
      </c>
      <c r="H15" s="70"/>
      <c r="I15" s="69">
        <v>329900</v>
      </c>
      <c r="J15" s="70"/>
      <c r="K15" s="59" t="s">
        <v>194</v>
      </c>
      <c r="L15" s="71">
        <v>3580</v>
      </c>
      <c r="M15" s="72"/>
      <c r="N15" s="415" t="s">
        <v>315</v>
      </c>
      <c r="O15" s="416" t="s">
        <v>368</v>
      </c>
      <c r="P15" s="417" t="s">
        <v>195</v>
      </c>
      <c r="Q15" s="416" t="s">
        <v>369</v>
      </c>
      <c r="R15" s="417" t="s">
        <v>194</v>
      </c>
      <c r="S15" s="418">
        <v>2.9</v>
      </c>
      <c r="T15" s="419"/>
      <c r="U15" s="71">
        <v>3170</v>
      </c>
      <c r="V15" s="72"/>
      <c r="W15" s="415" t="s">
        <v>315</v>
      </c>
      <c r="X15" s="416" t="s">
        <v>368</v>
      </c>
      <c r="Y15" s="417" t="s">
        <v>195</v>
      </c>
      <c r="Z15" s="416" t="s">
        <v>369</v>
      </c>
      <c r="AA15" s="417" t="s">
        <v>194</v>
      </c>
      <c r="AB15" s="418">
        <v>2.8</v>
      </c>
      <c r="AC15" s="420"/>
      <c r="AD15" s="66"/>
      <c r="AE15" s="65"/>
      <c r="AF15" s="65"/>
      <c r="AG15" s="75"/>
      <c r="AH15" s="345"/>
      <c r="AI15" s="140"/>
      <c r="AJ15" s="345"/>
      <c r="AK15" s="140"/>
      <c r="AL15" s="345"/>
      <c r="AM15" s="140"/>
      <c r="AN15" s="140"/>
      <c r="AO15" s="66"/>
      <c r="AP15" s="73"/>
      <c r="AQ15" s="89"/>
      <c r="AR15" s="75"/>
      <c r="AS15" s="345"/>
      <c r="AT15" s="140"/>
      <c r="AU15" s="345"/>
      <c r="AV15" s="140"/>
      <c r="AW15" s="345"/>
      <c r="AX15" s="140"/>
      <c r="BI15" s="1594"/>
      <c r="BJ15" s="78"/>
      <c r="BK15" s="177"/>
      <c r="BL15" s="1516"/>
      <c r="BT15" s="120"/>
      <c r="BU15" s="1595"/>
      <c r="BV15" s="174"/>
      <c r="BW15" s="1516"/>
      <c r="BX15" s="1630"/>
      <c r="BY15" s="143"/>
      <c r="BZ15" s="1516"/>
      <c r="CA15" s="1530"/>
      <c r="CB15" s="1604"/>
      <c r="CC15" s="1613"/>
      <c r="CD15" s="1604"/>
      <c r="CE15" s="1605"/>
      <c r="CF15" s="1604"/>
      <c r="CG15" s="1608"/>
      <c r="CH15" s="1595"/>
      <c r="CI15" s="1631"/>
      <c r="CJ15" s="1598"/>
      <c r="CK15" s="1529"/>
      <c r="CL15" s="1600"/>
      <c r="CM15" s="1601"/>
      <c r="CN15" s="1600"/>
      <c r="CO15" s="1603"/>
      <c r="CP15" s="1600"/>
      <c r="CQ15" s="1623"/>
      <c r="CR15" s="1625"/>
      <c r="CS15" s="1626"/>
      <c r="CT15" s="1616"/>
      <c r="CU15" s="1619"/>
      <c r="CV15" s="1616"/>
      <c r="CW15" s="1619"/>
      <c r="CX15" s="1598"/>
      <c r="CY15" s="171" t="s">
        <v>204</v>
      </c>
      <c r="CZ15" s="144">
        <v>9100</v>
      </c>
      <c r="DA15" s="145">
        <v>10100</v>
      </c>
      <c r="DB15" s="146">
        <v>6300</v>
      </c>
      <c r="DC15" s="143">
        <v>6300</v>
      </c>
      <c r="DD15" s="1516"/>
      <c r="DF15" s="120"/>
      <c r="DG15" s="89"/>
      <c r="DH15" s="1595"/>
      <c r="DI15" s="1657"/>
      <c r="DJ15" s="1516"/>
      <c r="DK15" s="1529"/>
      <c r="DL15" s="1604"/>
      <c r="DM15" s="1613"/>
      <c r="DN15" s="1604"/>
      <c r="DO15" s="1605"/>
      <c r="DP15" s="1604"/>
      <c r="DQ15" s="1608"/>
      <c r="DR15" s="1516"/>
      <c r="DS15" s="177"/>
      <c r="DT15" s="1516"/>
      <c r="DU15" s="1633"/>
      <c r="DV15" s="1649"/>
      <c r="DW15" s="1649"/>
      <c r="DX15" s="1651"/>
      <c r="DY15" s="1516"/>
      <c r="DZ15" s="1641"/>
      <c r="EA15" s="1604"/>
      <c r="EB15" s="1634"/>
      <c r="EC15" s="1604"/>
      <c r="ED15" s="1613"/>
      <c r="EE15" s="1604"/>
      <c r="EF15" s="1605"/>
      <c r="EG15" s="1604"/>
      <c r="EH15" s="1635"/>
      <c r="EI15" s="1638"/>
      <c r="EJ15" s="1516"/>
      <c r="EK15" s="1641"/>
      <c r="EL15" s="1604"/>
      <c r="EM15" s="1634"/>
      <c r="EN15" s="1604"/>
      <c r="EO15" s="1613"/>
      <c r="EP15" s="1604"/>
      <c r="EQ15" s="1605"/>
      <c r="ER15" s="1604"/>
      <c r="ES15" s="1635"/>
      <c r="ET15" s="1654"/>
      <c r="EU15" s="1638"/>
      <c r="EV15" s="1516"/>
      <c r="EW15" s="147" t="s">
        <v>205</v>
      </c>
      <c r="EX15" s="196"/>
      <c r="EY15" s="1532"/>
      <c r="EZ15" s="365"/>
      <c r="FA15" s="365"/>
      <c r="FB15" s="365"/>
      <c r="FC15" s="365"/>
      <c r="FD15" s="365"/>
      <c r="FE15" s="365"/>
      <c r="FF15" s="365"/>
      <c r="FG15" s="365"/>
    </row>
    <row r="16" spans="1:163" s="74" customFormat="1" ht="15.75" customHeight="1">
      <c r="A16" s="74" t="s">
        <v>526</v>
      </c>
      <c r="B16" s="1524"/>
      <c r="C16" s="1589" t="s">
        <v>381</v>
      </c>
      <c r="D16" s="1596" t="s">
        <v>193</v>
      </c>
      <c r="E16" s="55" t="s">
        <v>31</v>
      </c>
      <c r="F16" s="56"/>
      <c r="G16" s="57">
        <v>152480</v>
      </c>
      <c r="H16" s="58">
        <v>161730</v>
      </c>
      <c r="I16" s="57">
        <v>121840</v>
      </c>
      <c r="J16" s="58">
        <v>131090</v>
      </c>
      <c r="K16" s="59" t="s">
        <v>194</v>
      </c>
      <c r="L16" s="60">
        <v>1500</v>
      </c>
      <c r="M16" s="61">
        <v>1590</v>
      </c>
      <c r="N16" s="378" t="s">
        <v>315</v>
      </c>
      <c r="O16" s="379" t="s">
        <v>368</v>
      </c>
      <c r="P16" s="380" t="s">
        <v>194</v>
      </c>
      <c r="Q16" s="381" t="s">
        <v>369</v>
      </c>
      <c r="R16" s="380" t="s">
        <v>194</v>
      </c>
      <c r="S16" s="382">
        <v>3</v>
      </c>
      <c r="T16" s="383">
        <v>3</v>
      </c>
      <c r="U16" s="60">
        <v>1190</v>
      </c>
      <c r="V16" s="61">
        <v>1280</v>
      </c>
      <c r="W16" s="378" t="s">
        <v>315</v>
      </c>
      <c r="X16" s="379" t="s">
        <v>368</v>
      </c>
      <c r="Y16" s="380" t="s">
        <v>194</v>
      </c>
      <c r="Z16" s="381" t="s">
        <v>369</v>
      </c>
      <c r="AA16" s="380" t="s">
        <v>194</v>
      </c>
      <c r="AB16" s="382">
        <v>3</v>
      </c>
      <c r="AC16" s="384">
        <v>3</v>
      </c>
      <c r="AD16" s="59" t="s">
        <v>194</v>
      </c>
      <c r="AE16" s="62">
        <v>9250</v>
      </c>
      <c r="AF16" s="118" t="s">
        <v>195</v>
      </c>
      <c r="AG16" s="385">
        <v>90</v>
      </c>
      <c r="AH16" s="386" t="s">
        <v>315</v>
      </c>
      <c r="AI16" s="379" t="s">
        <v>368</v>
      </c>
      <c r="AJ16" s="380" t="s">
        <v>194</v>
      </c>
      <c r="AK16" s="381" t="s">
        <v>369</v>
      </c>
      <c r="AL16" s="380" t="s">
        <v>194</v>
      </c>
      <c r="AM16" s="387">
        <v>2.5</v>
      </c>
      <c r="AN16" s="388" t="s">
        <v>373</v>
      </c>
      <c r="AO16" s="59" t="s">
        <v>194</v>
      </c>
      <c r="AP16" s="71">
        <v>3700</v>
      </c>
      <c r="AQ16" s="119" t="s">
        <v>195</v>
      </c>
      <c r="AR16" s="389">
        <v>30</v>
      </c>
      <c r="AS16" s="390" t="s">
        <v>315</v>
      </c>
      <c r="AT16" s="391" t="s">
        <v>368</v>
      </c>
      <c r="AU16" s="392" t="s">
        <v>194</v>
      </c>
      <c r="AV16" s="393" t="s">
        <v>369</v>
      </c>
      <c r="AW16" s="392" t="s">
        <v>194</v>
      </c>
      <c r="AX16" s="394">
        <v>3.8</v>
      </c>
      <c r="AY16" s="78"/>
      <c r="BA16" s="65"/>
      <c r="BB16" s="201"/>
      <c r="BC16" s="345"/>
      <c r="BD16" s="140"/>
      <c r="BE16" s="345"/>
      <c r="BF16" s="140"/>
      <c r="BG16" s="345"/>
      <c r="BH16" s="140"/>
      <c r="BI16" s="1594"/>
      <c r="BJ16" s="78"/>
      <c r="BK16" s="177"/>
      <c r="BL16" s="1516"/>
      <c r="BT16" s="120"/>
      <c r="BU16" s="1595"/>
      <c r="BV16" s="174"/>
      <c r="BW16" s="1516" t="s">
        <v>194</v>
      </c>
      <c r="BX16" s="1611">
        <v>31220</v>
      </c>
      <c r="BY16" s="121"/>
      <c r="BZ16" s="1516" t="s">
        <v>194</v>
      </c>
      <c r="CA16" s="1528">
        <v>230</v>
      </c>
      <c r="CB16" s="1599" t="s">
        <v>315</v>
      </c>
      <c r="CC16" s="1546" t="s">
        <v>368</v>
      </c>
      <c r="CD16" s="1599" t="s">
        <v>194</v>
      </c>
      <c r="CE16" s="1602" t="s">
        <v>372</v>
      </c>
      <c r="CF16" s="1599" t="s">
        <v>194</v>
      </c>
      <c r="CG16" s="1606">
        <v>6.7</v>
      </c>
      <c r="CH16" s="1595"/>
      <c r="CI16" s="1610" t="s">
        <v>382</v>
      </c>
      <c r="CJ16" s="1598" t="s">
        <v>194</v>
      </c>
      <c r="CK16" s="1529">
        <v>280</v>
      </c>
      <c r="CL16" s="1600" t="s">
        <v>315</v>
      </c>
      <c r="CM16" s="1601" t="s">
        <v>368</v>
      </c>
      <c r="CN16" s="1600" t="s">
        <v>194</v>
      </c>
      <c r="CO16" s="1603" t="s">
        <v>372</v>
      </c>
      <c r="CP16" s="1600" t="s">
        <v>194</v>
      </c>
      <c r="CQ16" s="1623">
        <v>2.2999999999999998</v>
      </c>
      <c r="CR16" s="1625" t="s">
        <v>375</v>
      </c>
      <c r="CS16" s="1626" t="s">
        <v>194</v>
      </c>
      <c r="CT16" s="1614">
        <v>8900</v>
      </c>
      <c r="CU16" s="1617">
        <v>9800</v>
      </c>
      <c r="CV16" s="1614">
        <v>6200</v>
      </c>
      <c r="CW16" s="1617">
        <v>6200</v>
      </c>
      <c r="CX16" s="1598" t="s">
        <v>194</v>
      </c>
      <c r="CY16" s="122" t="s">
        <v>198</v>
      </c>
      <c r="CZ16" s="123">
        <v>15800</v>
      </c>
      <c r="DA16" s="124">
        <v>17600</v>
      </c>
      <c r="DB16" s="125">
        <v>11000</v>
      </c>
      <c r="DC16" s="126">
        <v>11000</v>
      </c>
      <c r="DD16" s="1516"/>
      <c r="DF16" s="1598" t="s">
        <v>194</v>
      </c>
      <c r="DG16" s="1620">
        <v>4900</v>
      </c>
      <c r="DH16" s="1516" t="s">
        <v>194</v>
      </c>
      <c r="DI16" s="1655">
        <v>11010</v>
      </c>
      <c r="DJ16" s="1516" t="s">
        <v>194</v>
      </c>
      <c r="DK16" s="1528">
        <v>110</v>
      </c>
      <c r="DL16" s="1599" t="s">
        <v>315</v>
      </c>
      <c r="DM16" s="1546" t="s">
        <v>368</v>
      </c>
      <c r="DN16" s="1599" t="s">
        <v>194</v>
      </c>
      <c r="DO16" s="1602" t="s">
        <v>372</v>
      </c>
      <c r="DP16" s="1599" t="s">
        <v>194</v>
      </c>
      <c r="DQ16" s="1606">
        <v>6.2</v>
      </c>
      <c r="DR16" s="1516"/>
      <c r="DS16" s="177"/>
      <c r="DT16" s="1516" t="s">
        <v>199</v>
      </c>
      <c r="DU16" s="1642" t="s">
        <v>431</v>
      </c>
      <c r="DV16" s="1644" t="s">
        <v>431</v>
      </c>
      <c r="DW16" s="1644" t="s">
        <v>431</v>
      </c>
      <c r="DX16" s="1646" t="s">
        <v>431</v>
      </c>
      <c r="DY16" s="1516" t="s">
        <v>199</v>
      </c>
      <c r="DZ16" s="1639">
        <v>6700</v>
      </c>
      <c r="EA16" s="1599" t="s">
        <v>194</v>
      </c>
      <c r="EB16" s="1518">
        <v>60</v>
      </c>
      <c r="EC16" s="1599" t="s">
        <v>315</v>
      </c>
      <c r="ED16" s="1546" t="s">
        <v>368</v>
      </c>
      <c r="EE16" s="1599" t="s">
        <v>194</v>
      </c>
      <c r="EF16" s="1602" t="s">
        <v>372</v>
      </c>
      <c r="EG16" s="1599" t="s">
        <v>194</v>
      </c>
      <c r="EH16" s="1622">
        <v>5.7</v>
      </c>
      <c r="EI16" s="1636" t="s">
        <v>373</v>
      </c>
      <c r="EJ16" s="1516" t="s">
        <v>199</v>
      </c>
      <c r="EK16" s="1639">
        <v>27750</v>
      </c>
      <c r="EL16" s="1599" t="s">
        <v>194</v>
      </c>
      <c r="EM16" s="1518">
        <v>270</v>
      </c>
      <c r="EN16" s="1599" t="s">
        <v>315</v>
      </c>
      <c r="EO16" s="1546" t="s">
        <v>368</v>
      </c>
      <c r="EP16" s="1599" t="s">
        <v>194</v>
      </c>
      <c r="EQ16" s="1602" t="s">
        <v>372</v>
      </c>
      <c r="ER16" s="1599" t="s">
        <v>194</v>
      </c>
      <c r="ES16" s="1622">
        <v>2.5</v>
      </c>
      <c r="ET16" s="1652" t="s">
        <v>373</v>
      </c>
      <c r="EU16" s="1636" t="s">
        <v>205</v>
      </c>
      <c r="EV16" s="1516" t="s">
        <v>199</v>
      </c>
      <c r="EW16" s="127"/>
      <c r="EX16" s="1516"/>
      <c r="EY16" s="1532"/>
      <c r="EZ16" s="365"/>
      <c r="FA16" s="365"/>
      <c r="FB16" s="365"/>
      <c r="FC16" s="365"/>
      <c r="FD16" s="365"/>
      <c r="FE16" s="365"/>
      <c r="FF16" s="365"/>
      <c r="FG16" s="365"/>
    </row>
    <row r="17" spans="1:163" s="74" customFormat="1" ht="15.75" customHeight="1">
      <c r="A17" s="74" t="s">
        <v>527</v>
      </c>
      <c r="B17" s="1524"/>
      <c r="C17" s="1590"/>
      <c r="D17" s="1597"/>
      <c r="E17" s="128" t="s">
        <v>11</v>
      </c>
      <c r="F17" s="56"/>
      <c r="G17" s="129">
        <v>161730</v>
      </c>
      <c r="H17" s="130">
        <v>235310</v>
      </c>
      <c r="I17" s="129">
        <v>131090</v>
      </c>
      <c r="J17" s="130">
        <v>204670</v>
      </c>
      <c r="K17" s="59" t="s">
        <v>194</v>
      </c>
      <c r="L17" s="131">
        <v>1590</v>
      </c>
      <c r="M17" s="132">
        <v>2230</v>
      </c>
      <c r="N17" s="398" t="s">
        <v>315</v>
      </c>
      <c r="O17" s="399" t="s">
        <v>368</v>
      </c>
      <c r="P17" s="400" t="s">
        <v>195</v>
      </c>
      <c r="Q17" s="399" t="s">
        <v>369</v>
      </c>
      <c r="R17" s="400" t="s">
        <v>194</v>
      </c>
      <c r="S17" s="401">
        <v>3</v>
      </c>
      <c r="T17" s="402">
        <v>2.9</v>
      </c>
      <c r="U17" s="131">
        <v>1280</v>
      </c>
      <c r="V17" s="132">
        <v>1930</v>
      </c>
      <c r="W17" s="398" t="s">
        <v>315</v>
      </c>
      <c r="X17" s="399" t="s">
        <v>368</v>
      </c>
      <c r="Y17" s="400" t="s">
        <v>195</v>
      </c>
      <c r="Z17" s="399" t="s">
        <v>369</v>
      </c>
      <c r="AA17" s="400" t="s">
        <v>194</v>
      </c>
      <c r="AB17" s="401">
        <v>3</v>
      </c>
      <c r="AC17" s="403">
        <v>2.8</v>
      </c>
      <c r="AD17" s="59" t="s">
        <v>194</v>
      </c>
      <c r="AE17" s="71">
        <v>9250</v>
      </c>
      <c r="AF17" s="119" t="s">
        <v>195</v>
      </c>
      <c r="AG17" s="404">
        <v>90</v>
      </c>
      <c r="AH17" s="405" t="s">
        <v>315</v>
      </c>
      <c r="AI17" s="257" t="s">
        <v>368</v>
      </c>
      <c r="AJ17" s="375" t="s">
        <v>194</v>
      </c>
      <c r="AK17" s="406" t="s">
        <v>369</v>
      </c>
      <c r="AL17" s="256" t="s">
        <v>194</v>
      </c>
      <c r="AM17" s="407">
        <v>2.5</v>
      </c>
      <c r="AN17" s="408"/>
      <c r="AO17" s="78"/>
      <c r="AP17" s="76"/>
      <c r="AR17" s="76"/>
      <c r="AS17" s="599"/>
      <c r="AT17" s="600"/>
      <c r="AU17" s="599"/>
      <c r="AV17" s="600"/>
      <c r="AW17" s="599"/>
      <c r="AX17" s="600"/>
      <c r="AY17" s="78"/>
      <c r="BB17" s="409"/>
      <c r="BC17" s="410"/>
      <c r="BE17" s="410"/>
      <c r="BG17" s="410"/>
      <c r="BI17" s="1594"/>
      <c r="BJ17" s="78"/>
      <c r="BK17" s="177"/>
      <c r="BL17" s="1516"/>
      <c r="BT17" s="120"/>
      <c r="BU17" s="1595"/>
      <c r="BV17" s="174"/>
      <c r="BW17" s="1516"/>
      <c r="BX17" s="1612"/>
      <c r="BY17" s="133">
        <v>29340</v>
      </c>
      <c r="BZ17" s="1516"/>
      <c r="CA17" s="1529"/>
      <c r="CB17" s="1600"/>
      <c r="CC17" s="1601"/>
      <c r="CD17" s="1600"/>
      <c r="CE17" s="1603"/>
      <c r="CF17" s="1600"/>
      <c r="CG17" s="1607"/>
      <c r="CH17" s="1595"/>
      <c r="CI17" s="1610"/>
      <c r="CJ17" s="1598"/>
      <c r="CK17" s="1529"/>
      <c r="CL17" s="1600"/>
      <c r="CM17" s="1601"/>
      <c r="CN17" s="1600"/>
      <c r="CO17" s="1603"/>
      <c r="CP17" s="1600"/>
      <c r="CQ17" s="1623"/>
      <c r="CR17" s="1625"/>
      <c r="CS17" s="1626"/>
      <c r="CT17" s="1615"/>
      <c r="CU17" s="1618"/>
      <c r="CV17" s="1615"/>
      <c r="CW17" s="1618"/>
      <c r="CX17" s="1598"/>
      <c r="CY17" s="86" t="s">
        <v>200</v>
      </c>
      <c r="CZ17" s="134">
        <v>8700</v>
      </c>
      <c r="DA17" s="135">
        <v>9700</v>
      </c>
      <c r="DB17" s="136">
        <v>6100</v>
      </c>
      <c r="DC17" s="137">
        <v>6100</v>
      </c>
      <c r="DD17" s="1516"/>
      <c r="DE17" s="1660" t="s">
        <v>206</v>
      </c>
      <c r="DF17" s="1598"/>
      <c r="DG17" s="1621"/>
      <c r="DH17" s="1516"/>
      <c r="DI17" s="1656"/>
      <c r="DJ17" s="1516"/>
      <c r="DK17" s="1529"/>
      <c r="DL17" s="1600"/>
      <c r="DM17" s="1601"/>
      <c r="DN17" s="1600"/>
      <c r="DO17" s="1603"/>
      <c r="DP17" s="1600"/>
      <c r="DQ17" s="1607"/>
      <c r="DR17" s="1516"/>
      <c r="DS17" s="177"/>
      <c r="DT17" s="1516"/>
      <c r="DU17" s="1643"/>
      <c r="DV17" s="1645"/>
      <c r="DW17" s="1645"/>
      <c r="DX17" s="1647"/>
      <c r="DY17" s="1516"/>
      <c r="DZ17" s="1640"/>
      <c r="EA17" s="1600"/>
      <c r="EB17" s="1521"/>
      <c r="EC17" s="1600"/>
      <c r="ED17" s="1601"/>
      <c r="EE17" s="1600"/>
      <c r="EF17" s="1603"/>
      <c r="EG17" s="1600"/>
      <c r="EH17" s="1623"/>
      <c r="EI17" s="1637"/>
      <c r="EJ17" s="1516"/>
      <c r="EK17" s="1640"/>
      <c r="EL17" s="1600"/>
      <c r="EM17" s="1521"/>
      <c r="EN17" s="1600"/>
      <c r="EO17" s="1601"/>
      <c r="EP17" s="1600"/>
      <c r="EQ17" s="1603"/>
      <c r="ER17" s="1600"/>
      <c r="ES17" s="1623"/>
      <c r="ET17" s="1653"/>
      <c r="EU17" s="1637"/>
      <c r="EV17" s="1516"/>
      <c r="EW17" s="138">
        <v>19380</v>
      </c>
      <c r="EX17" s="1516"/>
      <c r="EY17" s="1532"/>
      <c r="EZ17" s="365"/>
      <c r="FA17" s="365"/>
      <c r="FB17" s="365"/>
      <c r="FC17" s="365"/>
      <c r="FD17" s="365"/>
      <c r="FE17" s="365"/>
      <c r="FF17" s="365"/>
      <c r="FG17" s="365"/>
    </row>
    <row r="18" spans="1:163" s="74" customFormat="1" ht="15.75" customHeight="1">
      <c r="A18" s="74" t="s">
        <v>528</v>
      </c>
      <c r="B18" s="1524"/>
      <c r="C18" s="1590"/>
      <c r="D18" s="1658" t="s">
        <v>201</v>
      </c>
      <c r="E18" s="128" t="s">
        <v>202</v>
      </c>
      <c r="F18" s="56"/>
      <c r="G18" s="129">
        <v>235310</v>
      </c>
      <c r="H18" s="130">
        <v>327820</v>
      </c>
      <c r="I18" s="129">
        <v>204670</v>
      </c>
      <c r="J18" s="130">
        <v>297180</v>
      </c>
      <c r="K18" s="59" t="s">
        <v>194</v>
      </c>
      <c r="L18" s="131">
        <v>2230</v>
      </c>
      <c r="M18" s="132">
        <v>3150</v>
      </c>
      <c r="N18" s="398" t="s">
        <v>315</v>
      </c>
      <c r="O18" s="399" t="s">
        <v>368</v>
      </c>
      <c r="P18" s="400" t="s">
        <v>195</v>
      </c>
      <c r="Q18" s="399" t="s">
        <v>369</v>
      </c>
      <c r="R18" s="400" t="s">
        <v>194</v>
      </c>
      <c r="S18" s="401">
        <v>2.9</v>
      </c>
      <c r="T18" s="402">
        <v>2.8</v>
      </c>
      <c r="U18" s="131">
        <v>1930</v>
      </c>
      <c r="V18" s="132">
        <v>2850</v>
      </c>
      <c r="W18" s="398" t="s">
        <v>315</v>
      </c>
      <c r="X18" s="399" t="s">
        <v>368</v>
      </c>
      <c r="Y18" s="400" t="s">
        <v>195</v>
      </c>
      <c r="Z18" s="399" t="s">
        <v>369</v>
      </c>
      <c r="AA18" s="400" t="s">
        <v>194</v>
      </c>
      <c r="AB18" s="401">
        <v>2.8</v>
      </c>
      <c r="AC18" s="403">
        <v>2.8</v>
      </c>
      <c r="AD18" s="66"/>
      <c r="AE18" s="65"/>
      <c r="AF18" s="65"/>
      <c r="AG18" s="139"/>
      <c r="AH18" s="345"/>
      <c r="AI18" s="140"/>
      <c r="AJ18" s="345"/>
      <c r="AK18" s="140"/>
      <c r="AL18" s="345"/>
      <c r="AM18" s="140"/>
      <c r="AN18" s="140"/>
      <c r="AO18" s="66"/>
      <c r="AP18" s="65"/>
      <c r="AQ18" s="65"/>
      <c r="AR18" s="140"/>
      <c r="AS18" s="345"/>
      <c r="AT18" s="140"/>
      <c r="AU18" s="345"/>
      <c r="AV18" s="140"/>
      <c r="AW18" s="345"/>
      <c r="AX18" s="140"/>
      <c r="AY18" s="59" t="s">
        <v>194</v>
      </c>
      <c r="AZ18" s="412">
        <v>18500</v>
      </c>
      <c r="BA18" s="59" t="s">
        <v>194</v>
      </c>
      <c r="BB18" s="389">
        <v>180</v>
      </c>
      <c r="BC18" s="390" t="s">
        <v>315</v>
      </c>
      <c r="BD18" s="391" t="s">
        <v>368</v>
      </c>
      <c r="BE18" s="392" t="s">
        <v>194</v>
      </c>
      <c r="BF18" s="393" t="s">
        <v>369</v>
      </c>
      <c r="BG18" s="390" t="s">
        <v>194</v>
      </c>
      <c r="BH18" s="394">
        <v>2.5</v>
      </c>
      <c r="BI18" s="1594"/>
      <c r="BJ18" s="78"/>
      <c r="BK18" s="148"/>
      <c r="BL18" s="1516"/>
      <c r="BT18" s="120"/>
      <c r="BU18" s="1595"/>
      <c r="BV18" s="174"/>
      <c r="BW18" s="1516" t="s">
        <v>194</v>
      </c>
      <c r="BX18" s="1629">
        <v>29340</v>
      </c>
      <c r="BY18" s="141"/>
      <c r="BZ18" s="1516"/>
      <c r="CA18" s="1529"/>
      <c r="CB18" s="1600"/>
      <c r="CC18" s="1601"/>
      <c r="CD18" s="1600"/>
      <c r="CE18" s="1603"/>
      <c r="CF18" s="1600"/>
      <c r="CG18" s="1607"/>
      <c r="CH18" s="1595"/>
      <c r="CI18" s="1631">
        <v>28880</v>
      </c>
      <c r="CJ18" s="1598"/>
      <c r="CK18" s="1529"/>
      <c r="CL18" s="1600"/>
      <c r="CM18" s="1601"/>
      <c r="CN18" s="1600"/>
      <c r="CO18" s="1603"/>
      <c r="CP18" s="1600"/>
      <c r="CQ18" s="1623"/>
      <c r="CR18" s="1625"/>
      <c r="CS18" s="1626"/>
      <c r="CT18" s="1615"/>
      <c r="CU18" s="1618"/>
      <c r="CV18" s="1615"/>
      <c r="CW18" s="1618"/>
      <c r="CX18" s="1598"/>
      <c r="CY18" s="86" t="s">
        <v>203</v>
      </c>
      <c r="CZ18" s="134">
        <v>7600</v>
      </c>
      <c r="DA18" s="135">
        <v>8400</v>
      </c>
      <c r="DB18" s="136">
        <v>5300</v>
      </c>
      <c r="DC18" s="137">
        <v>5300</v>
      </c>
      <c r="DD18" s="1516"/>
      <c r="DE18" s="1660"/>
      <c r="DF18" s="120"/>
      <c r="DG18" s="142"/>
      <c r="DH18" s="1595"/>
      <c r="DI18" s="1656"/>
      <c r="DJ18" s="1516"/>
      <c r="DK18" s="1529"/>
      <c r="DL18" s="1600"/>
      <c r="DM18" s="1601"/>
      <c r="DN18" s="1600"/>
      <c r="DO18" s="1603"/>
      <c r="DP18" s="1600"/>
      <c r="DQ18" s="1607"/>
      <c r="DR18" s="1516"/>
      <c r="DS18" s="148"/>
      <c r="DT18" s="1516"/>
      <c r="DU18" s="1632">
        <v>0.01</v>
      </c>
      <c r="DV18" s="1648">
        <v>0.02</v>
      </c>
      <c r="DW18" s="1648">
        <v>0.03</v>
      </c>
      <c r="DX18" s="1650">
        <v>0.04</v>
      </c>
      <c r="DY18" s="1516"/>
      <c r="DZ18" s="1640"/>
      <c r="EA18" s="1600"/>
      <c r="EB18" s="1521"/>
      <c r="EC18" s="1600"/>
      <c r="ED18" s="1601"/>
      <c r="EE18" s="1600"/>
      <c r="EF18" s="1603"/>
      <c r="EG18" s="1600"/>
      <c r="EH18" s="1623"/>
      <c r="EI18" s="1637"/>
      <c r="EJ18" s="1516"/>
      <c r="EK18" s="1640"/>
      <c r="EL18" s="1600"/>
      <c r="EM18" s="1521"/>
      <c r="EN18" s="1600"/>
      <c r="EO18" s="1601"/>
      <c r="EP18" s="1600"/>
      <c r="EQ18" s="1603"/>
      <c r="ER18" s="1600"/>
      <c r="ES18" s="1623"/>
      <c r="ET18" s="1653"/>
      <c r="EU18" s="1637"/>
      <c r="EV18" s="1516"/>
      <c r="EW18" s="413">
        <v>190</v>
      </c>
      <c r="EX18" s="1516"/>
      <c r="EY18" s="1532"/>
      <c r="EZ18" s="365"/>
      <c r="FA18" s="365"/>
      <c r="FB18" s="365"/>
      <c r="FC18" s="365"/>
      <c r="FD18" s="365"/>
      <c r="FE18" s="365"/>
      <c r="FF18" s="365"/>
      <c r="FG18" s="365"/>
    </row>
    <row r="19" spans="1:163" s="74" customFormat="1" ht="15.75" customHeight="1">
      <c r="A19" s="74" t="s">
        <v>529</v>
      </c>
      <c r="B19" s="1524"/>
      <c r="C19" s="1591"/>
      <c r="D19" s="1659"/>
      <c r="E19" s="68" t="s">
        <v>15</v>
      </c>
      <c r="F19" s="56"/>
      <c r="G19" s="69">
        <v>327820</v>
      </c>
      <c r="H19" s="70"/>
      <c r="I19" s="69">
        <v>297180</v>
      </c>
      <c r="J19" s="70"/>
      <c r="K19" s="59" t="s">
        <v>194</v>
      </c>
      <c r="L19" s="71">
        <v>3150</v>
      </c>
      <c r="M19" s="72"/>
      <c r="N19" s="415" t="s">
        <v>315</v>
      </c>
      <c r="O19" s="416" t="s">
        <v>368</v>
      </c>
      <c r="P19" s="417" t="s">
        <v>195</v>
      </c>
      <c r="Q19" s="416" t="s">
        <v>369</v>
      </c>
      <c r="R19" s="417" t="s">
        <v>194</v>
      </c>
      <c r="S19" s="418">
        <v>2.8</v>
      </c>
      <c r="T19" s="419"/>
      <c r="U19" s="71">
        <v>2850</v>
      </c>
      <c r="V19" s="72"/>
      <c r="W19" s="415" t="s">
        <v>315</v>
      </c>
      <c r="X19" s="416" t="s">
        <v>368</v>
      </c>
      <c r="Y19" s="417" t="s">
        <v>195</v>
      </c>
      <c r="Z19" s="416" t="s">
        <v>369</v>
      </c>
      <c r="AA19" s="417" t="s">
        <v>194</v>
      </c>
      <c r="AB19" s="418">
        <v>2.8</v>
      </c>
      <c r="AC19" s="420"/>
      <c r="AD19" s="66"/>
      <c r="AE19" s="65"/>
      <c r="AF19" s="65"/>
      <c r="AG19" s="75"/>
      <c r="AH19" s="345"/>
      <c r="AI19" s="140"/>
      <c r="AJ19" s="345"/>
      <c r="AK19" s="140"/>
      <c r="AL19" s="345"/>
      <c r="AM19" s="140"/>
      <c r="AN19" s="140"/>
      <c r="AO19" s="66"/>
      <c r="AP19" s="73"/>
      <c r="AQ19" s="89"/>
      <c r="AR19" s="75"/>
      <c r="AS19" s="345"/>
      <c r="AT19" s="140"/>
      <c r="AU19" s="345"/>
      <c r="AV19" s="140"/>
      <c r="AW19" s="345"/>
      <c r="AX19" s="140"/>
      <c r="BI19" s="1594"/>
      <c r="BJ19" s="78"/>
      <c r="BK19" s="148"/>
      <c r="BL19" s="1516"/>
      <c r="BT19" s="120"/>
      <c r="BU19" s="1595"/>
      <c r="BV19" s="174"/>
      <c r="BW19" s="1516"/>
      <c r="BX19" s="1630"/>
      <c r="BY19" s="143"/>
      <c r="BZ19" s="1516"/>
      <c r="CA19" s="1530"/>
      <c r="CB19" s="1604"/>
      <c r="CC19" s="1613"/>
      <c r="CD19" s="1604"/>
      <c r="CE19" s="1605"/>
      <c r="CF19" s="1604"/>
      <c r="CG19" s="1608"/>
      <c r="CH19" s="1595"/>
      <c r="CI19" s="1631"/>
      <c r="CJ19" s="1598"/>
      <c r="CK19" s="1529"/>
      <c r="CL19" s="1600"/>
      <c r="CM19" s="1601"/>
      <c r="CN19" s="1600"/>
      <c r="CO19" s="1603"/>
      <c r="CP19" s="1600"/>
      <c r="CQ19" s="1623"/>
      <c r="CR19" s="1625"/>
      <c r="CS19" s="1626"/>
      <c r="CT19" s="1616"/>
      <c r="CU19" s="1619"/>
      <c r="CV19" s="1616"/>
      <c r="CW19" s="1619"/>
      <c r="CX19" s="1598"/>
      <c r="CY19" s="171" t="s">
        <v>204</v>
      </c>
      <c r="CZ19" s="144">
        <v>6800</v>
      </c>
      <c r="DA19" s="145">
        <v>7500</v>
      </c>
      <c r="DB19" s="146">
        <v>4700</v>
      </c>
      <c r="DC19" s="143">
        <v>4700</v>
      </c>
      <c r="DD19" s="1516"/>
      <c r="DE19" s="1660"/>
      <c r="DF19" s="120"/>
      <c r="DG19" s="89"/>
      <c r="DH19" s="1595"/>
      <c r="DI19" s="1657"/>
      <c r="DJ19" s="1516"/>
      <c r="DK19" s="1529"/>
      <c r="DL19" s="1604"/>
      <c r="DM19" s="1613"/>
      <c r="DN19" s="1604"/>
      <c r="DO19" s="1605"/>
      <c r="DP19" s="1604"/>
      <c r="DQ19" s="1608"/>
      <c r="DR19" s="1516"/>
      <c r="DS19" s="148"/>
      <c r="DT19" s="1516"/>
      <c r="DU19" s="1633"/>
      <c r="DV19" s="1649"/>
      <c r="DW19" s="1649"/>
      <c r="DX19" s="1651"/>
      <c r="DY19" s="1516"/>
      <c r="DZ19" s="1641"/>
      <c r="EA19" s="1604"/>
      <c r="EB19" s="1634"/>
      <c r="EC19" s="1604"/>
      <c r="ED19" s="1613"/>
      <c r="EE19" s="1604"/>
      <c r="EF19" s="1605"/>
      <c r="EG19" s="1604"/>
      <c r="EH19" s="1635"/>
      <c r="EI19" s="1638"/>
      <c r="EJ19" s="1516"/>
      <c r="EK19" s="1641"/>
      <c r="EL19" s="1604"/>
      <c r="EM19" s="1634"/>
      <c r="EN19" s="1604"/>
      <c r="EO19" s="1613"/>
      <c r="EP19" s="1604"/>
      <c r="EQ19" s="1605"/>
      <c r="ER19" s="1604"/>
      <c r="ES19" s="1635"/>
      <c r="ET19" s="1654"/>
      <c r="EU19" s="1638"/>
      <c r="EV19" s="1516"/>
      <c r="EW19" s="147" t="s">
        <v>205</v>
      </c>
      <c r="EX19" s="1516"/>
      <c r="EY19" s="1532"/>
      <c r="EZ19" s="365"/>
      <c r="FA19" s="365"/>
      <c r="FB19" s="365"/>
      <c r="FC19" s="365"/>
      <c r="FD19" s="365"/>
      <c r="FE19" s="365"/>
      <c r="FF19" s="365"/>
      <c r="FG19" s="365"/>
    </row>
    <row r="20" spans="1:163" s="74" customFormat="1" ht="15.75" customHeight="1">
      <c r="A20" s="74" t="s">
        <v>530</v>
      </c>
      <c r="B20" s="1524"/>
      <c r="C20" s="1661" t="s">
        <v>383</v>
      </c>
      <c r="D20" s="1596" t="s">
        <v>193</v>
      </c>
      <c r="E20" s="55" t="s">
        <v>31</v>
      </c>
      <c r="F20" s="56"/>
      <c r="G20" s="57">
        <v>126510</v>
      </c>
      <c r="H20" s="58">
        <v>135760</v>
      </c>
      <c r="I20" s="57">
        <v>102000</v>
      </c>
      <c r="J20" s="58">
        <v>111250</v>
      </c>
      <c r="K20" s="59" t="s">
        <v>194</v>
      </c>
      <c r="L20" s="60">
        <v>1240</v>
      </c>
      <c r="M20" s="61">
        <v>1330</v>
      </c>
      <c r="N20" s="378" t="s">
        <v>315</v>
      </c>
      <c r="O20" s="379" t="s">
        <v>368</v>
      </c>
      <c r="P20" s="380" t="s">
        <v>194</v>
      </c>
      <c r="Q20" s="381" t="s">
        <v>369</v>
      </c>
      <c r="R20" s="380" t="s">
        <v>194</v>
      </c>
      <c r="S20" s="382">
        <v>3</v>
      </c>
      <c r="T20" s="383">
        <v>3</v>
      </c>
      <c r="U20" s="60">
        <v>1000</v>
      </c>
      <c r="V20" s="61">
        <v>1090</v>
      </c>
      <c r="W20" s="378" t="s">
        <v>315</v>
      </c>
      <c r="X20" s="379" t="s">
        <v>368</v>
      </c>
      <c r="Y20" s="380" t="s">
        <v>194</v>
      </c>
      <c r="Z20" s="381" t="s">
        <v>369</v>
      </c>
      <c r="AA20" s="380" t="s">
        <v>194</v>
      </c>
      <c r="AB20" s="382">
        <v>2.9</v>
      </c>
      <c r="AC20" s="384">
        <v>2.9</v>
      </c>
      <c r="AD20" s="59" t="s">
        <v>194</v>
      </c>
      <c r="AE20" s="62">
        <v>9250</v>
      </c>
      <c r="AF20" s="118" t="s">
        <v>195</v>
      </c>
      <c r="AG20" s="385">
        <v>90</v>
      </c>
      <c r="AH20" s="386" t="s">
        <v>315</v>
      </c>
      <c r="AI20" s="379" t="s">
        <v>368</v>
      </c>
      <c r="AJ20" s="380" t="s">
        <v>194</v>
      </c>
      <c r="AK20" s="381" t="s">
        <v>369</v>
      </c>
      <c r="AL20" s="380" t="s">
        <v>194</v>
      </c>
      <c r="AM20" s="387">
        <v>2.5</v>
      </c>
      <c r="AN20" s="388" t="s">
        <v>373</v>
      </c>
      <c r="AO20" s="59" t="s">
        <v>194</v>
      </c>
      <c r="AP20" s="71">
        <v>3700</v>
      </c>
      <c r="AQ20" s="119" t="s">
        <v>195</v>
      </c>
      <c r="AR20" s="389">
        <v>30</v>
      </c>
      <c r="AS20" s="390" t="s">
        <v>315</v>
      </c>
      <c r="AT20" s="391" t="s">
        <v>368</v>
      </c>
      <c r="AU20" s="392" t="s">
        <v>194</v>
      </c>
      <c r="AV20" s="393" t="s">
        <v>369</v>
      </c>
      <c r="AW20" s="392" t="s">
        <v>194</v>
      </c>
      <c r="AX20" s="394">
        <v>3.8</v>
      </c>
      <c r="AY20" s="78"/>
      <c r="BA20" s="65"/>
      <c r="BB20" s="201"/>
      <c r="BC20" s="345"/>
      <c r="BD20" s="140"/>
      <c r="BE20" s="345"/>
      <c r="BF20" s="140"/>
      <c r="BG20" s="345"/>
      <c r="BH20" s="140"/>
      <c r="BI20" s="1594"/>
      <c r="BJ20" s="78"/>
      <c r="BK20" s="148"/>
      <c r="BL20" s="1516"/>
      <c r="BT20" s="120"/>
      <c r="BU20" s="1595"/>
      <c r="BV20" s="174"/>
      <c r="BW20" s="1516" t="s">
        <v>194</v>
      </c>
      <c r="BX20" s="1611">
        <v>26480</v>
      </c>
      <c r="BY20" s="121"/>
      <c r="BZ20" s="1516" t="s">
        <v>194</v>
      </c>
      <c r="CA20" s="1528">
        <v>180</v>
      </c>
      <c r="CB20" s="1599" t="s">
        <v>315</v>
      </c>
      <c r="CC20" s="1546" t="s">
        <v>368</v>
      </c>
      <c r="CD20" s="1599" t="s">
        <v>194</v>
      </c>
      <c r="CE20" s="1602" t="s">
        <v>372</v>
      </c>
      <c r="CF20" s="1599" t="s">
        <v>194</v>
      </c>
      <c r="CG20" s="1606">
        <v>6.8</v>
      </c>
      <c r="CH20" s="1595"/>
      <c r="CI20" s="1610" t="s">
        <v>384</v>
      </c>
      <c r="CJ20" s="1598" t="s">
        <v>194</v>
      </c>
      <c r="CK20" s="1529">
        <v>230</v>
      </c>
      <c r="CL20" s="1600" t="s">
        <v>315</v>
      </c>
      <c r="CM20" s="1601" t="s">
        <v>368</v>
      </c>
      <c r="CN20" s="1600" t="s">
        <v>194</v>
      </c>
      <c r="CO20" s="1603" t="s">
        <v>372</v>
      </c>
      <c r="CP20" s="1600" t="s">
        <v>194</v>
      </c>
      <c r="CQ20" s="1623">
        <v>2.2000000000000002</v>
      </c>
      <c r="CR20" s="1625" t="s">
        <v>375</v>
      </c>
      <c r="CS20" s="1626" t="s">
        <v>194</v>
      </c>
      <c r="CT20" s="1614">
        <v>7500</v>
      </c>
      <c r="CU20" s="1617">
        <v>8200</v>
      </c>
      <c r="CV20" s="1614">
        <v>5200</v>
      </c>
      <c r="CW20" s="1617">
        <v>5200</v>
      </c>
      <c r="CX20" s="1598" t="s">
        <v>194</v>
      </c>
      <c r="CY20" s="122" t="s">
        <v>198</v>
      </c>
      <c r="CZ20" s="123">
        <v>12900</v>
      </c>
      <c r="DA20" s="124">
        <v>14400</v>
      </c>
      <c r="DB20" s="125">
        <v>9000</v>
      </c>
      <c r="DC20" s="126">
        <v>9000</v>
      </c>
      <c r="DD20" s="1516"/>
      <c r="DE20" s="177" t="s">
        <v>376</v>
      </c>
      <c r="DF20" s="1598" t="s">
        <v>194</v>
      </c>
      <c r="DG20" s="1620">
        <v>4900</v>
      </c>
      <c r="DH20" s="1516" t="s">
        <v>194</v>
      </c>
      <c r="DI20" s="1655">
        <v>8810</v>
      </c>
      <c r="DJ20" s="1516" t="s">
        <v>194</v>
      </c>
      <c r="DK20" s="1528">
        <v>80</v>
      </c>
      <c r="DL20" s="1599" t="s">
        <v>315</v>
      </c>
      <c r="DM20" s="1546" t="s">
        <v>368</v>
      </c>
      <c r="DN20" s="1599" t="s">
        <v>194</v>
      </c>
      <c r="DO20" s="1602" t="s">
        <v>372</v>
      </c>
      <c r="DP20" s="1599" t="s">
        <v>194</v>
      </c>
      <c r="DQ20" s="1606">
        <v>6.8</v>
      </c>
      <c r="DR20" s="1516"/>
      <c r="DS20" s="148"/>
      <c r="DT20" s="1516" t="s">
        <v>199</v>
      </c>
      <c r="DU20" s="1642" t="s">
        <v>431</v>
      </c>
      <c r="DV20" s="1644" t="s">
        <v>431</v>
      </c>
      <c r="DW20" s="1644" t="s">
        <v>431</v>
      </c>
      <c r="DX20" s="1646" t="s">
        <v>431</v>
      </c>
      <c r="DY20" s="1516" t="s">
        <v>199</v>
      </c>
      <c r="DZ20" s="1639">
        <v>5360</v>
      </c>
      <c r="EA20" s="1599" t="s">
        <v>194</v>
      </c>
      <c r="EB20" s="1518">
        <v>50</v>
      </c>
      <c r="EC20" s="1599" t="s">
        <v>315</v>
      </c>
      <c r="ED20" s="1546" t="s">
        <v>368</v>
      </c>
      <c r="EE20" s="1599" t="s">
        <v>194</v>
      </c>
      <c r="EF20" s="1602" t="s">
        <v>372</v>
      </c>
      <c r="EG20" s="1599" t="s">
        <v>194</v>
      </c>
      <c r="EH20" s="1622">
        <v>5.4</v>
      </c>
      <c r="EI20" s="1636" t="s">
        <v>373</v>
      </c>
      <c r="EJ20" s="1516" t="s">
        <v>199</v>
      </c>
      <c r="EK20" s="1639">
        <v>22200</v>
      </c>
      <c r="EL20" s="1599" t="s">
        <v>194</v>
      </c>
      <c r="EM20" s="1518">
        <v>220</v>
      </c>
      <c r="EN20" s="1599" t="s">
        <v>315</v>
      </c>
      <c r="EO20" s="1546" t="s">
        <v>368</v>
      </c>
      <c r="EP20" s="1599" t="s">
        <v>194</v>
      </c>
      <c r="EQ20" s="1602" t="s">
        <v>372</v>
      </c>
      <c r="ER20" s="1599" t="s">
        <v>194</v>
      </c>
      <c r="ES20" s="1622">
        <v>2.5</v>
      </c>
      <c r="ET20" s="1652" t="s">
        <v>373</v>
      </c>
      <c r="EU20" s="1636" t="s">
        <v>205</v>
      </c>
      <c r="EV20" s="1516" t="s">
        <v>199</v>
      </c>
      <c r="EW20" s="127"/>
      <c r="EX20" s="196"/>
      <c r="EY20" s="1532"/>
      <c r="EZ20" s="365"/>
      <c r="FA20" s="365"/>
      <c r="FB20" s="365"/>
      <c r="FC20" s="365"/>
      <c r="FD20" s="365"/>
      <c r="FE20" s="365"/>
      <c r="FF20" s="365"/>
      <c r="FG20" s="365"/>
    </row>
    <row r="21" spans="1:163" s="74" customFormat="1" ht="15.75" customHeight="1">
      <c r="A21" s="74" t="s">
        <v>531</v>
      </c>
      <c r="B21" s="1524"/>
      <c r="C21" s="1662"/>
      <c r="D21" s="1597"/>
      <c r="E21" s="128" t="s">
        <v>11</v>
      </c>
      <c r="F21" s="56"/>
      <c r="G21" s="129">
        <v>135760</v>
      </c>
      <c r="H21" s="130">
        <v>209340</v>
      </c>
      <c r="I21" s="129">
        <v>111250</v>
      </c>
      <c r="J21" s="130">
        <v>184830</v>
      </c>
      <c r="K21" s="59" t="s">
        <v>194</v>
      </c>
      <c r="L21" s="131">
        <v>1330</v>
      </c>
      <c r="M21" s="132">
        <v>1970</v>
      </c>
      <c r="N21" s="398" t="s">
        <v>315</v>
      </c>
      <c r="O21" s="399" t="s">
        <v>368</v>
      </c>
      <c r="P21" s="400" t="s">
        <v>195</v>
      </c>
      <c r="Q21" s="399" t="s">
        <v>369</v>
      </c>
      <c r="R21" s="400" t="s">
        <v>194</v>
      </c>
      <c r="S21" s="401">
        <v>3</v>
      </c>
      <c r="T21" s="402">
        <v>2.9</v>
      </c>
      <c r="U21" s="131">
        <v>1090</v>
      </c>
      <c r="V21" s="132">
        <v>1730</v>
      </c>
      <c r="W21" s="398" t="s">
        <v>315</v>
      </c>
      <c r="X21" s="399" t="s">
        <v>368</v>
      </c>
      <c r="Y21" s="400" t="s">
        <v>195</v>
      </c>
      <c r="Z21" s="399" t="s">
        <v>369</v>
      </c>
      <c r="AA21" s="400" t="s">
        <v>194</v>
      </c>
      <c r="AB21" s="401">
        <v>2.9</v>
      </c>
      <c r="AC21" s="403">
        <v>2.8</v>
      </c>
      <c r="AD21" s="59" t="s">
        <v>194</v>
      </c>
      <c r="AE21" s="71">
        <v>9250</v>
      </c>
      <c r="AF21" s="119" t="s">
        <v>195</v>
      </c>
      <c r="AG21" s="404">
        <v>90</v>
      </c>
      <c r="AH21" s="405" t="s">
        <v>315</v>
      </c>
      <c r="AI21" s="257" t="s">
        <v>368</v>
      </c>
      <c r="AJ21" s="375" t="s">
        <v>194</v>
      </c>
      <c r="AK21" s="406" t="s">
        <v>369</v>
      </c>
      <c r="AL21" s="256" t="s">
        <v>194</v>
      </c>
      <c r="AM21" s="407">
        <v>2.5</v>
      </c>
      <c r="AN21" s="408"/>
      <c r="AO21" s="78"/>
      <c r="AP21" s="76"/>
      <c r="AR21" s="76"/>
      <c r="AS21" s="599"/>
      <c r="AT21" s="600"/>
      <c r="AU21" s="599"/>
      <c r="AV21" s="600"/>
      <c r="AW21" s="599"/>
      <c r="AX21" s="600"/>
      <c r="AY21" s="78"/>
      <c r="BB21" s="409"/>
      <c r="BC21" s="410"/>
      <c r="BE21" s="410"/>
      <c r="BG21" s="410"/>
      <c r="BI21" s="1594"/>
      <c r="BJ21" s="78"/>
      <c r="BK21" s="148"/>
      <c r="BL21" s="1516"/>
      <c r="BT21" s="120"/>
      <c r="BU21" s="1595"/>
      <c r="BV21" s="174"/>
      <c r="BW21" s="1516"/>
      <c r="BX21" s="1612"/>
      <c r="BY21" s="133">
        <v>24600</v>
      </c>
      <c r="BZ21" s="1516"/>
      <c r="CA21" s="1529"/>
      <c r="CB21" s="1600"/>
      <c r="CC21" s="1601"/>
      <c r="CD21" s="1600"/>
      <c r="CE21" s="1603"/>
      <c r="CF21" s="1600"/>
      <c r="CG21" s="1607"/>
      <c r="CH21" s="1595"/>
      <c r="CI21" s="1610"/>
      <c r="CJ21" s="1598"/>
      <c r="CK21" s="1529"/>
      <c r="CL21" s="1600"/>
      <c r="CM21" s="1601"/>
      <c r="CN21" s="1600"/>
      <c r="CO21" s="1603"/>
      <c r="CP21" s="1600"/>
      <c r="CQ21" s="1623"/>
      <c r="CR21" s="1625"/>
      <c r="CS21" s="1626"/>
      <c r="CT21" s="1615"/>
      <c r="CU21" s="1618"/>
      <c r="CV21" s="1615"/>
      <c r="CW21" s="1618"/>
      <c r="CX21" s="1598"/>
      <c r="CY21" s="86" t="s">
        <v>200</v>
      </c>
      <c r="CZ21" s="134">
        <v>7100</v>
      </c>
      <c r="DA21" s="135">
        <v>7900</v>
      </c>
      <c r="DB21" s="136">
        <v>5000</v>
      </c>
      <c r="DC21" s="137">
        <v>5000</v>
      </c>
      <c r="DD21" s="1516"/>
      <c r="DE21" s="177">
        <v>40500</v>
      </c>
      <c r="DF21" s="1598"/>
      <c r="DG21" s="1621"/>
      <c r="DH21" s="1516"/>
      <c r="DI21" s="1656"/>
      <c r="DJ21" s="1516"/>
      <c r="DK21" s="1529"/>
      <c r="DL21" s="1600"/>
      <c r="DM21" s="1601"/>
      <c r="DN21" s="1600"/>
      <c r="DO21" s="1603"/>
      <c r="DP21" s="1600"/>
      <c r="DQ21" s="1607"/>
      <c r="DR21" s="1516"/>
      <c r="DS21" s="148"/>
      <c r="DT21" s="1516"/>
      <c r="DU21" s="1643"/>
      <c r="DV21" s="1645"/>
      <c r="DW21" s="1645"/>
      <c r="DX21" s="1647"/>
      <c r="DY21" s="1516"/>
      <c r="DZ21" s="1640"/>
      <c r="EA21" s="1600"/>
      <c r="EB21" s="1521"/>
      <c r="EC21" s="1600"/>
      <c r="ED21" s="1601"/>
      <c r="EE21" s="1600"/>
      <c r="EF21" s="1603"/>
      <c r="EG21" s="1600"/>
      <c r="EH21" s="1623"/>
      <c r="EI21" s="1637"/>
      <c r="EJ21" s="1516"/>
      <c r="EK21" s="1640"/>
      <c r="EL21" s="1600"/>
      <c r="EM21" s="1521"/>
      <c r="EN21" s="1600"/>
      <c r="EO21" s="1601"/>
      <c r="EP21" s="1600"/>
      <c r="EQ21" s="1603"/>
      <c r="ER21" s="1600"/>
      <c r="ES21" s="1623"/>
      <c r="ET21" s="1653"/>
      <c r="EU21" s="1637"/>
      <c r="EV21" s="1516"/>
      <c r="EW21" s="138">
        <v>15500</v>
      </c>
      <c r="EX21" s="196"/>
      <c r="EY21" s="1532"/>
      <c r="EZ21" s="365"/>
      <c r="FA21" s="365"/>
      <c r="FB21" s="365"/>
      <c r="FC21" s="365"/>
      <c r="FD21" s="365"/>
      <c r="FE21" s="365"/>
      <c r="FF21" s="365"/>
      <c r="FG21" s="365"/>
    </row>
    <row r="22" spans="1:163" s="74" customFormat="1" ht="15.75" customHeight="1">
      <c r="A22" s="74" t="s">
        <v>532</v>
      </c>
      <c r="B22" s="1524"/>
      <c r="C22" s="1662"/>
      <c r="D22" s="1658" t="s">
        <v>201</v>
      </c>
      <c r="E22" s="128" t="s">
        <v>202</v>
      </c>
      <c r="F22" s="56"/>
      <c r="G22" s="129">
        <v>209340</v>
      </c>
      <c r="H22" s="130">
        <v>301850</v>
      </c>
      <c r="I22" s="129">
        <v>184830</v>
      </c>
      <c r="J22" s="130">
        <v>277340</v>
      </c>
      <c r="K22" s="59" t="s">
        <v>194</v>
      </c>
      <c r="L22" s="131">
        <v>1970</v>
      </c>
      <c r="M22" s="132">
        <v>2890</v>
      </c>
      <c r="N22" s="398" t="s">
        <v>315</v>
      </c>
      <c r="O22" s="399" t="s">
        <v>368</v>
      </c>
      <c r="P22" s="400" t="s">
        <v>195</v>
      </c>
      <c r="Q22" s="399" t="s">
        <v>369</v>
      </c>
      <c r="R22" s="400" t="s">
        <v>194</v>
      </c>
      <c r="S22" s="401">
        <v>2.9</v>
      </c>
      <c r="T22" s="402">
        <v>2.8</v>
      </c>
      <c r="U22" s="131">
        <v>1730</v>
      </c>
      <c r="V22" s="132">
        <v>2650</v>
      </c>
      <c r="W22" s="398" t="s">
        <v>315</v>
      </c>
      <c r="X22" s="399" t="s">
        <v>368</v>
      </c>
      <c r="Y22" s="400" t="s">
        <v>195</v>
      </c>
      <c r="Z22" s="399" t="s">
        <v>369</v>
      </c>
      <c r="AA22" s="400" t="s">
        <v>194</v>
      </c>
      <c r="AB22" s="401">
        <v>2.8</v>
      </c>
      <c r="AC22" s="403">
        <v>2.8</v>
      </c>
      <c r="AD22" s="66"/>
      <c r="AE22" s="65"/>
      <c r="AF22" s="65"/>
      <c r="AG22" s="139"/>
      <c r="AH22" s="345"/>
      <c r="AI22" s="140"/>
      <c r="AJ22" s="345"/>
      <c r="AK22" s="140"/>
      <c r="AL22" s="345"/>
      <c r="AM22" s="140"/>
      <c r="AN22" s="140"/>
      <c r="AO22" s="66"/>
      <c r="AP22" s="65"/>
      <c r="AQ22" s="65"/>
      <c r="AR22" s="140"/>
      <c r="AS22" s="345"/>
      <c r="AT22" s="140"/>
      <c r="AU22" s="345"/>
      <c r="AV22" s="140"/>
      <c r="AW22" s="345"/>
      <c r="AX22" s="140"/>
      <c r="AY22" s="59" t="s">
        <v>194</v>
      </c>
      <c r="AZ22" s="412">
        <v>18500</v>
      </c>
      <c r="BA22" s="59" t="s">
        <v>194</v>
      </c>
      <c r="BB22" s="389">
        <v>180</v>
      </c>
      <c r="BC22" s="390" t="s">
        <v>315</v>
      </c>
      <c r="BD22" s="391" t="s">
        <v>368</v>
      </c>
      <c r="BE22" s="392" t="s">
        <v>194</v>
      </c>
      <c r="BF22" s="393" t="s">
        <v>369</v>
      </c>
      <c r="BG22" s="390" t="s">
        <v>194</v>
      </c>
      <c r="BH22" s="394">
        <v>2.5</v>
      </c>
      <c r="BI22" s="1594"/>
      <c r="BJ22" s="78"/>
      <c r="BK22" s="148"/>
      <c r="BL22" s="1516"/>
      <c r="BT22" s="120"/>
      <c r="BU22" s="1595"/>
      <c r="BV22" s="174"/>
      <c r="BW22" s="1516" t="s">
        <v>194</v>
      </c>
      <c r="BX22" s="1629">
        <v>24600</v>
      </c>
      <c r="BY22" s="141"/>
      <c r="BZ22" s="1516"/>
      <c r="CA22" s="1529"/>
      <c r="CB22" s="1600"/>
      <c r="CC22" s="1601"/>
      <c r="CD22" s="1600"/>
      <c r="CE22" s="1603"/>
      <c r="CF22" s="1600"/>
      <c r="CG22" s="1607"/>
      <c r="CH22" s="1595"/>
      <c r="CI22" s="1631">
        <v>23110</v>
      </c>
      <c r="CJ22" s="1598"/>
      <c r="CK22" s="1529"/>
      <c r="CL22" s="1600"/>
      <c r="CM22" s="1601"/>
      <c r="CN22" s="1600"/>
      <c r="CO22" s="1603"/>
      <c r="CP22" s="1600"/>
      <c r="CQ22" s="1623"/>
      <c r="CR22" s="1625"/>
      <c r="CS22" s="1626"/>
      <c r="CT22" s="1615"/>
      <c r="CU22" s="1618"/>
      <c r="CV22" s="1615"/>
      <c r="CW22" s="1618"/>
      <c r="CX22" s="1598"/>
      <c r="CY22" s="86" t="s">
        <v>203</v>
      </c>
      <c r="CZ22" s="134">
        <v>6200</v>
      </c>
      <c r="DA22" s="135">
        <v>6900</v>
      </c>
      <c r="DB22" s="136">
        <v>4300</v>
      </c>
      <c r="DC22" s="137">
        <v>4300</v>
      </c>
      <c r="DD22" s="1516"/>
      <c r="DE22" s="93"/>
      <c r="DF22" s="120"/>
      <c r="DG22" s="142"/>
      <c r="DH22" s="1595"/>
      <c r="DI22" s="1656"/>
      <c r="DJ22" s="1516"/>
      <c r="DK22" s="1529"/>
      <c r="DL22" s="1600"/>
      <c r="DM22" s="1601"/>
      <c r="DN22" s="1600"/>
      <c r="DO22" s="1603"/>
      <c r="DP22" s="1600"/>
      <c r="DQ22" s="1607"/>
      <c r="DR22" s="1516"/>
      <c r="DS22" s="148"/>
      <c r="DT22" s="1516"/>
      <c r="DU22" s="1632">
        <v>0.01</v>
      </c>
      <c r="DV22" s="1648">
        <v>0.02</v>
      </c>
      <c r="DW22" s="1648">
        <v>0.04</v>
      </c>
      <c r="DX22" s="1650">
        <v>0.05</v>
      </c>
      <c r="DY22" s="1516"/>
      <c r="DZ22" s="1640"/>
      <c r="EA22" s="1600"/>
      <c r="EB22" s="1521"/>
      <c r="EC22" s="1600"/>
      <c r="ED22" s="1601"/>
      <c r="EE22" s="1600"/>
      <c r="EF22" s="1603"/>
      <c r="EG22" s="1600"/>
      <c r="EH22" s="1623"/>
      <c r="EI22" s="1637"/>
      <c r="EJ22" s="1516"/>
      <c r="EK22" s="1640"/>
      <c r="EL22" s="1600"/>
      <c r="EM22" s="1521"/>
      <c r="EN22" s="1600"/>
      <c r="EO22" s="1601"/>
      <c r="EP22" s="1600"/>
      <c r="EQ22" s="1603"/>
      <c r="ER22" s="1600"/>
      <c r="ES22" s="1623"/>
      <c r="ET22" s="1653"/>
      <c r="EU22" s="1637"/>
      <c r="EV22" s="1516"/>
      <c r="EW22" s="413">
        <v>150</v>
      </c>
      <c r="EX22" s="196"/>
      <c r="EY22" s="1532"/>
      <c r="EZ22" s="365"/>
      <c r="FA22" s="365"/>
      <c r="FB22" s="365"/>
      <c r="FC22" s="365"/>
      <c r="FD22" s="365"/>
      <c r="FE22" s="365"/>
      <c r="FF22" s="365"/>
      <c r="FG22" s="365"/>
    </row>
    <row r="23" spans="1:163" s="74" customFormat="1" ht="15.75" customHeight="1">
      <c r="A23" s="74" t="s">
        <v>533</v>
      </c>
      <c r="B23" s="1524"/>
      <c r="C23" s="1662"/>
      <c r="D23" s="1659"/>
      <c r="E23" s="68" t="s">
        <v>15</v>
      </c>
      <c r="F23" s="56"/>
      <c r="G23" s="69">
        <v>301850</v>
      </c>
      <c r="H23" s="70"/>
      <c r="I23" s="69">
        <v>277340</v>
      </c>
      <c r="J23" s="70"/>
      <c r="K23" s="59" t="s">
        <v>194</v>
      </c>
      <c r="L23" s="71">
        <v>2890</v>
      </c>
      <c r="M23" s="72"/>
      <c r="N23" s="415" t="s">
        <v>315</v>
      </c>
      <c r="O23" s="416" t="s">
        <v>368</v>
      </c>
      <c r="P23" s="417" t="s">
        <v>195</v>
      </c>
      <c r="Q23" s="416" t="s">
        <v>369</v>
      </c>
      <c r="R23" s="417" t="s">
        <v>194</v>
      </c>
      <c r="S23" s="418">
        <v>2.8</v>
      </c>
      <c r="T23" s="419"/>
      <c r="U23" s="71">
        <v>2650</v>
      </c>
      <c r="V23" s="72"/>
      <c r="W23" s="415" t="s">
        <v>315</v>
      </c>
      <c r="X23" s="416" t="s">
        <v>368</v>
      </c>
      <c r="Y23" s="417" t="s">
        <v>195</v>
      </c>
      <c r="Z23" s="416" t="s">
        <v>369</v>
      </c>
      <c r="AA23" s="417" t="s">
        <v>194</v>
      </c>
      <c r="AB23" s="418">
        <v>2.8</v>
      </c>
      <c r="AC23" s="420"/>
      <c r="AD23" s="66"/>
      <c r="AE23" s="65"/>
      <c r="AF23" s="65"/>
      <c r="AG23" s="75"/>
      <c r="AH23" s="345"/>
      <c r="AI23" s="140"/>
      <c r="AJ23" s="345"/>
      <c r="AK23" s="140"/>
      <c r="AL23" s="345"/>
      <c r="AM23" s="140"/>
      <c r="AN23" s="140"/>
      <c r="AO23" s="66"/>
      <c r="AP23" s="73"/>
      <c r="AQ23" s="89"/>
      <c r="AR23" s="75"/>
      <c r="AS23" s="345"/>
      <c r="AT23" s="140"/>
      <c r="AU23" s="345"/>
      <c r="AV23" s="140"/>
      <c r="AW23" s="345"/>
      <c r="AX23" s="140"/>
      <c r="BI23" s="1594"/>
      <c r="BJ23" s="78"/>
      <c r="BK23" s="148"/>
      <c r="BL23" s="1516"/>
      <c r="BT23" s="120"/>
      <c r="BU23" s="1595"/>
      <c r="BV23" s="174"/>
      <c r="BW23" s="1516"/>
      <c r="BX23" s="1630"/>
      <c r="BY23" s="143"/>
      <c r="BZ23" s="1516"/>
      <c r="CA23" s="1530"/>
      <c r="CB23" s="1604"/>
      <c r="CC23" s="1613"/>
      <c r="CD23" s="1604"/>
      <c r="CE23" s="1605"/>
      <c r="CF23" s="1604"/>
      <c r="CG23" s="1608"/>
      <c r="CH23" s="1595"/>
      <c r="CI23" s="1631"/>
      <c r="CJ23" s="1598"/>
      <c r="CK23" s="1529"/>
      <c r="CL23" s="1600"/>
      <c r="CM23" s="1601"/>
      <c r="CN23" s="1600"/>
      <c r="CO23" s="1603"/>
      <c r="CP23" s="1600"/>
      <c r="CQ23" s="1623"/>
      <c r="CR23" s="1625"/>
      <c r="CS23" s="1626"/>
      <c r="CT23" s="1616"/>
      <c r="CU23" s="1619"/>
      <c r="CV23" s="1616"/>
      <c r="CW23" s="1619"/>
      <c r="CX23" s="1598"/>
      <c r="CY23" s="171" t="s">
        <v>204</v>
      </c>
      <c r="CZ23" s="144">
        <v>5500</v>
      </c>
      <c r="DA23" s="145">
        <v>6200</v>
      </c>
      <c r="DB23" s="146">
        <v>3900</v>
      </c>
      <c r="DC23" s="143">
        <v>3900</v>
      </c>
      <c r="DD23" s="1516"/>
      <c r="DE23" s="177" t="s">
        <v>432</v>
      </c>
      <c r="DF23" s="120"/>
      <c r="DG23" s="89"/>
      <c r="DH23" s="1595"/>
      <c r="DI23" s="1657"/>
      <c r="DJ23" s="1516"/>
      <c r="DK23" s="1529"/>
      <c r="DL23" s="1604"/>
      <c r="DM23" s="1613"/>
      <c r="DN23" s="1604"/>
      <c r="DO23" s="1605"/>
      <c r="DP23" s="1604"/>
      <c r="DQ23" s="1608"/>
      <c r="DR23" s="1516"/>
      <c r="DS23" s="148"/>
      <c r="DT23" s="1516"/>
      <c r="DU23" s="1633"/>
      <c r="DV23" s="1649"/>
      <c r="DW23" s="1649"/>
      <c r="DX23" s="1651"/>
      <c r="DY23" s="1516"/>
      <c r="DZ23" s="1641"/>
      <c r="EA23" s="1604"/>
      <c r="EB23" s="1634"/>
      <c r="EC23" s="1604"/>
      <c r="ED23" s="1613"/>
      <c r="EE23" s="1604"/>
      <c r="EF23" s="1605"/>
      <c r="EG23" s="1604"/>
      <c r="EH23" s="1635"/>
      <c r="EI23" s="1638"/>
      <c r="EJ23" s="1516"/>
      <c r="EK23" s="1641"/>
      <c r="EL23" s="1604"/>
      <c r="EM23" s="1634"/>
      <c r="EN23" s="1604"/>
      <c r="EO23" s="1613"/>
      <c r="EP23" s="1604"/>
      <c r="EQ23" s="1605"/>
      <c r="ER23" s="1604"/>
      <c r="ES23" s="1635"/>
      <c r="ET23" s="1654"/>
      <c r="EU23" s="1638"/>
      <c r="EV23" s="1516"/>
      <c r="EW23" s="147" t="s">
        <v>205</v>
      </c>
      <c r="EX23" s="196"/>
      <c r="EY23" s="1532"/>
      <c r="EZ23" s="365"/>
      <c r="FA23" s="365"/>
      <c r="FB23" s="365"/>
      <c r="FC23" s="365"/>
      <c r="FD23" s="365"/>
      <c r="FE23" s="365"/>
      <c r="FF23" s="365"/>
      <c r="FG23" s="365"/>
    </row>
    <row r="24" spans="1:163" s="74" customFormat="1" ht="15.75" customHeight="1">
      <c r="A24" s="74" t="s">
        <v>452</v>
      </c>
      <c r="B24" s="1524"/>
      <c r="C24" s="1661" t="s">
        <v>387</v>
      </c>
      <c r="D24" s="1596" t="s">
        <v>193</v>
      </c>
      <c r="E24" s="55" t="s">
        <v>31</v>
      </c>
      <c r="F24" s="56"/>
      <c r="G24" s="57">
        <v>109400</v>
      </c>
      <c r="H24" s="58">
        <v>118650</v>
      </c>
      <c r="I24" s="57">
        <v>88970</v>
      </c>
      <c r="J24" s="58">
        <v>98220</v>
      </c>
      <c r="K24" s="59" t="s">
        <v>194</v>
      </c>
      <c r="L24" s="60">
        <v>1070</v>
      </c>
      <c r="M24" s="61">
        <v>1160</v>
      </c>
      <c r="N24" s="378" t="s">
        <v>315</v>
      </c>
      <c r="O24" s="379" t="s">
        <v>368</v>
      </c>
      <c r="P24" s="380" t="s">
        <v>194</v>
      </c>
      <c r="Q24" s="381" t="s">
        <v>369</v>
      </c>
      <c r="R24" s="380" t="s">
        <v>194</v>
      </c>
      <c r="S24" s="382">
        <v>3</v>
      </c>
      <c r="T24" s="383">
        <v>2.9</v>
      </c>
      <c r="U24" s="60">
        <v>860</v>
      </c>
      <c r="V24" s="61">
        <v>950</v>
      </c>
      <c r="W24" s="378" t="s">
        <v>315</v>
      </c>
      <c r="X24" s="379" t="s">
        <v>368</v>
      </c>
      <c r="Y24" s="380" t="s">
        <v>194</v>
      </c>
      <c r="Z24" s="381" t="s">
        <v>369</v>
      </c>
      <c r="AA24" s="380" t="s">
        <v>194</v>
      </c>
      <c r="AB24" s="382">
        <v>2.9</v>
      </c>
      <c r="AC24" s="384">
        <v>2.9</v>
      </c>
      <c r="AD24" s="59" t="s">
        <v>194</v>
      </c>
      <c r="AE24" s="62">
        <v>9250</v>
      </c>
      <c r="AF24" s="118" t="s">
        <v>195</v>
      </c>
      <c r="AG24" s="385">
        <v>90</v>
      </c>
      <c r="AH24" s="386" t="s">
        <v>315</v>
      </c>
      <c r="AI24" s="379" t="s">
        <v>368</v>
      </c>
      <c r="AJ24" s="380" t="s">
        <v>194</v>
      </c>
      <c r="AK24" s="381" t="s">
        <v>369</v>
      </c>
      <c r="AL24" s="380" t="s">
        <v>194</v>
      </c>
      <c r="AM24" s="387">
        <v>2.5</v>
      </c>
      <c r="AN24" s="388" t="s">
        <v>373</v>
      </c>
      <c r="AO24" s="59" t="s">
        <v>194</v>
      </c>
      <c r="AP24" s="71">
        <v>3700</v>
      </c>
      <c r="AQ24" s="119" t="s">
        <v>195</v>
      </c>
      <c r="AR24" s="389">
        <v>30</v>
      </c>
      <c r="AS24" s="390" t="s">
        <v>315</v>
      </c>
      <c r="AT24" s="391" t="s">
        <v>368</v>
      </c>
      <c r="AU24" s="392" t="s">
        <v>194</v>
      </c>
      <c r="AV24" s="393" t="s">
        <v>369</v>
      </c>
      <c r="AW24" s="392" t="s">
        <v>194</v>
      </c>
      <c r="AX24" s="394">
        <v>3.8</v>
      </c>
      <c r="AY24" s="78"/>
      <c r="BA24" s="65"/>
      <c r="BB24" s="201"/>
      <c r="BC24" s="345"/>
      <c r="BD24" s="140"/>
      <c r="BE24" s="345"/>
      <c r="BF24" s="140"/>
      <c r="BG24" s="345"/>
      <c r="BH24" s="140"/>
      <c r="BI24" s="1594"/>
      <c r="BJ24" s="78"/>
      <c r="BK24" s="148"/>
      <c r="BL24" s="1516"/>
      <c r="BT24" s="120"/>
      <c r="BU24" s="1595"/>
      <c r="BV24" s="174"/>
      <c r="BW24" s="1516" t="s">
        <v>194</v>
      </c>
      <c r="BX24" s="1611">
        <v>23310</v>
      </c>
      <c r="BY24" s="121"/>
      <c r="BZ24" s="1516" t="s">
        <v>194</v>
      </c>
      <c r="CA24" s="1528">
        <v>150</v>
      </c>
      <c r="CB24" s="1599" t="s">
        <v>315</v>
      </c>
      <c r="CC24" s="1546" t="s">
        <v>368</v>
      </c>
      <c r="CD24" s="1599" t="s">
        <v>194</v>
      </c>
      <c r="CE24" s="1602" t="s">
        <v>372</v>
      </c>
      <c r="CF24" s="1599" t="s">
        <v>194</v>
      </c>
      <c r="CG24" s="1606">
        <v>6.8</v>
      </c>
      <c r="CH24" s="1595"/>
      <c r="CI24" s="1610" t="s">
        <v>388</v>
      </c>
      <c r="CJ24" s="1598" t="s">
        <v>194</v>
      </c>
      <c r="CK24" s="1529">
        <v>190</v>
      </c>
      <c r="CL24" s="1600" t="s">
        <v>315</v>
      </c>
      <c r="CM24" s="1601" t="s">
        <v>368</v>
      </c>
      <c r="CN24" s="1600" t="s">
        <v>194</v>
      </c>
      <c r="CO24" s="1603" t="s">
        <v>372</v>
      </c>
      <c r="CP24" s="1600" t="s">
        <v>194</v>
      </c>
      <c r="CQ24" s="1623">
        <v>2.2000000000000002</v>
      </c>
      <c r="CR24" s="1625" t="s">
        <v>375</v>
      </c>
      <c r="CS24" s="1626" t="s">
        <v>194</v>
      </c>
      <c r="CT24" s="1614">
        <v>6200</v>
      </c>
      <c r="CU24" s="1617">
        <v>6800</v>
      </c>
      <c r="CV24" s="1614">
        <v>4300</v>
      </c>
      <c r="CW24" s="1617">
        <v>4300</v>
      </c>
      <c r="CX24" s="1598" t="s">
        <v>194</v>
      </c>
      <c r="CY24" s="122" t="s">
        <v>198</v>
      </c>
      <c r="CZ24" s="123">
        <v>10900</v>
      </c>
      <c r="DA24" s="124">
        <v>12200</v>
      </c>
      <c r="DB24" s="125">
        <v>7600</v>
      </c>
      <c r="DC24" s="126">
        <v>7600</v>
      </c>
      <c r="DD24" s="1516"/>
      <c r="DE24" s="177">
        <v>27330</v>
      </c>
      <c r="DF24" s="1598" t="s">
        <v>194</v>
      </c>
      <c r="DG24" s="1620">
        <v>4900</v>
      </c>
      <c r="DH24" s="1516" t="s">
        <v>194</v>
      </c>
      <c r="DI24" s="1655">
        <v>7340</v>
      </c>
      <c r="DJ24" s="1516" t="s">
        <v>194</v>
      </c>
      <c r="DK24" s="1528">
        <v>70</v>
      </c>
      <c r="DL24" s="1599" t="s">
        <v>315</v>
      </c>
      <c r="DM24" s="1546" t="s">
        <v>368</v>
      </c>
      <c r="DN24" s="1599" t="s">
        <v>194</v>
      </c>
      <c r="DO24" s="1602" t="s">
        <v>372</v>
      </c>
      <c r="DP24" s="1599" t="s">
        <v>194</v>
      </c>
      <c r="DQ24" s="1606">
        <v>6.5</v>
      </c>
      <c r="DR24" s="1516"/>
      <c r="DS24" s="148"/>
      <c r="DT24" s="1516" t="s">
        <v>199</v>
      </c>
      <c r="DU24" s="1642" t="s">
        <v>431</v>
      </c>
      <c r="DV24" s="1644" t="s">
        <v>431</v>
      </c>
      <c r="DW24" s="1644" t="s">
        <v>431</v>
      </c>
      <c r="DX24" s="1646" t="s">
        <v>431</v>
      </c>
      <c r="DY24" s="1516" t="s">
        <v>199</v>
      </c>
      <c r="DZ24" s="1639">
        <v>4460</v>
      </c>
      <c r="EA24" s="1599" t="s">
        <v>194</v>
      </c>
      <c r="EB24" s="1518">
        <v>40</v>
      </c>
      <c r="EC24" s="1599" t="s">
        <v>315</v>
      </c>
      <c r="ED24" s="1546" t="s">
        <v>368</v>
      </c>
      <c r="EE24" s="1599" t="s">
        <v>194</v>
      </c>
      <c r="EF24" s="1602" t="s">
        <v>372</v>
      </c>
      <c r="EG24" s="1599" t="s">
        <v>194</v>
      </c>
      <c r="EH24" s="1622">
        <v>5.7</v>
      </c>
      <c r="EI24" s="1636" t="s">
        <v>373</v>
      </c>
      <c r="EJ24" s="1516" t="s">
        <v>199</v>
      </c>
      <c r="EK24" s="1639">
        <v>18500</v>
      </c>
      <c r="EL24" s="1599" t="s">
        <v>194</v>
      </c>
      <c r="EM24" s="1518">
        <v>180</v>
      </c>
      <c r="EN24" s="1599" t="s">
        <v>315</v>
      </c>
      <c r="EO24" s="1546" t="s">
        <v>368</v>
      </c>
      <c r="EP24" s="1599" t="s">
        <v>194</v>
      </c>
      <c r="EQ24" s="1602" t="s">
        <v>372</v>
      </c>
      <c r="ER24" s="1599" t="s">
        <v>194</v>
      </c>
      <c r="ES24" s="1622">
        <v>2.5</v>
      </c>
      <c r="ET24" s="1652" t="s">
        <v>373</v>
      </c>
      <c r="EU24" s="1636" t="s">
        <v>205</v>
      </c>
      <c r="EV24" s="1516" t="s">
        <v>199</v>
      </c>
      <c r="EW24" s="127"/>
      <c r="EX24" s="1516"/>
      <c r="EY24" s="1532"/>
      <c r="EZ24" s="365"/>
      <c r="FA24" s="365"/>
      <c r="FB24" s="365"/>
      <c r="FC24" s="365"/>
      <c r="FD24" s="365"/>
      <c r="FE24" s="365"/>
      <c r="FF24" s="365"/>
      <c r="FG24" s="365"/>
    </row>
    <row r="25" spans="1:163" s="74" customFormat="1" ht="15.75" customHeight="1">
      <c r="A25" s="74" t="s">
        <v>453</v>
      </c>
      <c r="B25" s="1524"/>
      <c r="C25" s="1662"/>
      <c r="D25" s="1597"/>
      <c r="E25" s="128" t="s">
        <v>11</v>
      </c>
      <c r="F25" s="56"/>
      <c r="G25" s="129">
        <v>118650</v>
      </c>
      <c r="H25" s="130">
        <v>192230</v>
      </c>
      <c r="I25" s="129">
        <v>98220</v>
      </c>
      <c r="J25" s="130">
        <v>171800</v>
      </c>
      <c r="K25" s="59" t="s">
        <v>194</v>
      </c>
      <c r="L25" s="131">
        <v>1160</v>
      </c>
      <c r="M25" s="132">
        <v>1800</v>
      </c>
      <c r="N25" s="398" t="s">
        <v>315</v>
      </c>
      <c r="O25" s="399" t="s">
        <v>368</v>
      </c>
      <c r="P25" s="400" t="s">
        <v>195</v>
      </c>
      <c r="Q25" s="399" t="s">
        <v>369</v>
      </c>
      <c r="R25" s="400" t="s">
        <v>194</v>
      </c>
      <c r="S25" s="401">
        <v>2.9</v>
      </c>
      <c r="T25" s="402">
        <v>2.8</v>
      </c>
      <c r="U25" s="131">
        <v>950</v>
      </c>
      <c r="V25" s="132">
        <v>1600</v>
      </c>
      <c r="W25" s="398" t="s">
        <v>315</v>
      </c>
      <c r="X25" s="399" t="s">
        <v>368</v>
      </c>
      <c r="Y25" s="400" t="s">
        <v>195</v>
      </c>
      <c r="Z25" s="399" t="s">
        <v>369</v>
      </c>
      <c r="AA25" s="400" t="s">
        <v>194</v>
      </c>
      <c r="AB25" s="401">
        <v>2.9</v>
      </c>
      <c r="AC25" s="403">
        <v>2.8</v>
      </c>
      <c r="AD25" s="59" t="s">
        <v>194</v>
      </c>
      <c r="AE25" s="71">
        <v>9250</v>
      </c>
      <c r="AF25" s="119" t="s">
        <v>195</v>
      </c>
      <c r="AG25" s="404">
        <v>90</v>
      </c>
      <c r="AH25" s="405" t="s">
        <v>315</v>
      </c>
      <c r="AI25" s="257" t="s">
        <v>368</v>
      </c>
      <c r="AJ25" s="375" t="s">
        <v>194</v>
      </c>
      <c r="AK25" s="406" t="s">
        <v>369</v>
      </c>
      <c r="AL25" s="256" t="s">
        <v>194</v>
      </c>
      <c r="AM25" s="407">
        <v>2.5</v>
      </c>
      <c r="AN25" s="408"/>
      <c r="AO25" s="78"/>
      <c r="AP25" s="76"/>
      <c r="AR25" s="76"/>
      <c r="AS25" s="599"/>
      <c r="AT25" s="600"/>
      <c r="AU25" s="599"/>
      <c r="AV25" s="600"/>
      <c r="AW25" s="599"/>
      <c r="AX25" s="600"/>
      <c r="AY25" s="78"/>
      <c r="BB25" s="409"/>
      <c r="BC25" s="410"/>
      <c r="BE25" s="410"/>
      <c r="BG25" s="410"/>
      <c r="BI25" s="1594"/>
      <c r="BJ25" s="78"/>
      <c r="BK25" s="148"/>
      <c r="BL25" s="1516"/>
      <c r="BT25" s="120"/>
      <c r="BU25" s="1595"/>
      <c r="BV25" s="174"/>
      <c r="BW25" s="1516"/>
      <c r="BX25" s="1663"/>
      <c r="BY25" s="133">
        <v>21440</v>
      </c>
      <c r="BZ25" s="1516"/>
      <c r="CA25" s="1529"/>
      <c r="CB25" s="1600"/>
      <c r="CC25" s="1601"/>
      <c r="CD25" s="1600"/>
      <c r="CE25" s="1603"/>
      <c r="CF25" s="1600"/>
      <c r="CG25" s="1607"/>
      <c r="CH25" s="1595"/>
      <c r="CI25" s="1610"/>
      <c r="CJ25" s="1598"/>
      <c r="CK25" s="1529"/>
      <c r="CL25" s="1600"/>
      <c r="CM25" s="1601"/>
      <c r="CN25" s="1600"/>
      <c r="CO25" s="1603"/>
      <c r="CP25" s="1600"/>
      <c r="CQ25" s="1623"/>
      <c r="CR25" s="1625"/>
      <c r="CS25" s="1626"/>
      <c r="CT25" s="1615"/>
      <c r="CU25" s="1618"/>
      <c r="CV25" s="1615"/>
      <c r="CW25" s="1618"/>
      <c r="CX25" s="1598"/>
      <c r="CY25" s="86" t="s">
        <v>200</v>
      </c>
      <c r="CZ25" s="134">
        <v>6000</v>
      </c>
      <c r="DA25" s="135">
        <v>6700</v>
      </c>
      <c r="DB25" s="136">
        <v>4200</v>
      </c>
      <c r="DC25" s="137">
        <v>4200</v>
      </c>
      <c r="DD25" s="1516"/>
      <c r="DE25" s="149"/>
      <c r="DF25" s="1598"/>
      <c r="DG25" s="1621"/>
      <c r="DH25" s="1516"/>
      <c r="DI25" s="1656"/>
      <c r="DJ25" s="1516"/>
      <c r="DK25" s="1529"/>
      <c r="DL25" s="1600"/>
      <c r="DM25" s="1601"/>
      <c r="DN25" s="1600"/>
      <c r="DO25" s="1603"/>
      <c r="DP25" s="1600"/>
      <c r="DQ25" s="1607"/>
      <c r="DR25" s="1516"/>
      <c r="DS25" s="1664"/>
      <c r="DT25" s="1516"/>
      <c r="DU25" s="1643"/>
      <c r="DV25" s="1645"/>
      <c r="DW25" s="1645"/>
      <c r="DX25" s="1647"/>
      <c r="DY25" s="1516"/>
      <c r="DZ25" s="1640"/>
      <c r="EA25" s="1600"/>
      <c r="EB25" s="1521"/>
      <c r="EC25" s="1600"/>
      <c r="ED25" s="1601"/>
      <c r="EE25" s="1600"/>
      <c r="EF25" s="1603"/>
      <c r="EG25" s="1600"/>
      <c r="EH25" s="1623"/>
      <c r="EI25" s="1637"/>
      <c r="EJ25" s="1516"/>
      <c r="EK25" s="1640"/>
      <c r="EL25" s="1600"/>
      <c r="EM25" s="1521"/>
      <c r="EN25" s="1600"/>
      <c r="EO25" s="1601"/>
      <c r="EP25" s="1600"/>
      <c r="EQ25" s="1603"/>
      <c r="ER25" s="1600"/>
      <c r="ES25" s="1623"/>
      <c r="ET25" s="1653"/>
      <c r="EU25" s="1637"/>
      <c r="EV25" s="1516"/>
      <c r="EW25" s="138">
        <v>12920</v>
      </c>
      <c r="EX25" s="1516"/>
      <c r="EY25" s="1532"/>
      <c r="EZ25" s="365"/>
      <c r="FA25" s="365"/>
      <c r="FB25" s="365"/>
      <c r="FC25" s="365"/>
      <c r="FD25" s="365"/>
      <c r="FE25" s="365"/>
      <c r="FF25" s="365"/>
      <c r="FG25" s="365"/>
    </row>
    <row r="26" spans="1:163" s="74" customFormat="1" ht="15.75" customHeight="1">
      <c r="A26" s="74" t="s">
        <v>534</v>
      </c>
      <c r="B26" s="1524"/>
      <c r="C26" s="1662"/>
      <c r="D26" s="1658" t="s">
        <v>201</v>
      </c>
      <c r="E26" s="128" t="s">
        <v>202</v>
      </c>
      <c r="F26" s="56"/>
      <c r="G26" s="129">
        <v>192230</v>
      </c>
      <c r="H26" s="130">
        <v>284740</v>
      </c>
      <c r="I26" s="129">
        <v>171800</v>
      </c>
      <c r="J26" s="130">
        <v>264310</v>
      </c>
      <c r="K26" s="59" t="s">
        <v>194</v>
      </c>
      <c r="L26" s="131">
        <v>1800</v>
      </c>
      <c r="M26" s="132">
        <v>2720</v>
      </c>
      <c r="N26" s="398" t="s">
        <v>315</v>
      </c>
      <c r="O26" s="399" t="s">
        <v>368</v>
      </c>
      <c r="P26" s="400" t="s">
        <v>195</v>
      </c>
      <c r="Q26" s="399" t="s">
        <v>369</v>
      </c>
      <c r="R26" s="400" t="s">
        <v>194</v>
      </c>
      <c r="S26" s="401">
        <v>2.8</v>
      </c>
      <c r="T26" s="402">
        <v>2.8</v>
      </c>
      <c r="U26" s="131">
        <v>1600</v>
      </c>
      <c r="V26" s="132">
        <v>2520</v>
      </c>
      <c r="W26" s="398" t="s">
        <v>315</v>
      </c>
      <c r="X26" s="399" t="s">
        <v>368</v>
      </c>
      <c r="Y26" s="400" t="s">
        <v>195</v>
      </c>
      <c r="Z26" s="399" t="s">
        <v>369</v>
      </c>
      <c r="AA26" s="400" t="s">
        <v>194</v>
      </c>
      <c r="AB26" s="401">
        <v>2.8</v>
      </c>
      <c r="AC26" s="403">
        <v>2.8</v>
      </c>
      <c r="AD26" s="66"/>
      <c r="AE26" s="65"/>
      <c r="AF26" s="65"/>
      <c r="AG26" s="139"/>
      <c r="AH26" s="345"/>
      <c r="AI26" s="140"/>
      <c r="AJ26" s="345"/>
      <c r="AK26" s="140"/>
      <c r="AL26" s="345"/>
      <c r="AM26" s="140"/>
      <c r="AN26" s="140"/>
      <c r="AO26" s="66"/>
      <c r="AP26" s="65"/>
      <c r="AQ26" s="65"/>
      <c r="AR26" s="140"/>
      <c r="AS26" s="345"/>
      <c r="AT26" s="140"/>
      <c r="AU26" s="345"/>
      <c r="AV26" s="140"/>
      <c r="AW26" s="345"/>
      <c r="AX26" s="140"/>
      <c r="AY26" s="59" t="s">
        <v>194</v>
      </c>
      <c r="AZ26" s="412">
        <v>18500</v>
      </c>
      <c r="BA26" s="59" t="s">
        <v>194</v>
      </c>
      <c r="BB26" s="389">
        <v>180</v>
      </c>
      <c r="BC26" s="390" t="s">
        <v>315</v>
      </c>
      <c r="BD26" s="391" t="s">
        <v>368</v>
      </c>
      <c r="BE26" s="392" t="s">
        <v>194</v>
      </c>
      <c r="BF26" s="393" t="s">
        <v>369</v>
      </c>
      <c r="BG26" s="390" t="s">
        <v>194</v>
      </c>
      <c r="BH26" s="394">
        <v>2.5</v>
      </c>
      <c r="BI26" s="1594"/>
      <c r="BJ26" s="78"/>
      <c r="BK26" s="148"/>
      <c r="BL26" s="1516"/>
      <c r="BT26" s="120"/>
      <c r="BU26" s="1595"/>
      <c r="BV26" s="174"/>
      <c r="BW26" s="1516" t="s">
        <v>194</v>
      </c>
      <c r="BX26" s="1629">
        <v>21440</v>
      </c>
      <c r="BY26" s="141"/>
      <c r="BZ26" s="1516"/>
      <c r="CA26" s="1529">
        <v>0</v>
      </c>
      <c r="CB26" s="1600"/>
      <c r="CC26" s="1601"/>
      <c r="CD26" s="1600"/>
      <c r="CE26" s="1603"/>
      <c r="CF26" s="1600"/>
      <c r="CG26" s="1607"/>
      <c r="CH26" s="1595"/>
      <c r="CI26" s="1631">
        <v>19250</v>
      </c>
      <c r="CJ26" s="1598"/>
      <c r="CK26" s="1529"/>
      <c r="CL26" s="1600"/>
      <c r="CM26" s="1601"/>
      <c r="CN26" s="1600"/>
      <c r="CO26" s="1603"/>
      <c r="CP26" s="1600"/>
      <c r="CQ26" s="1623"/>
      <c r="CR26" s="1625"/>
      <c r="CS26" s="1626"/>
      <c r="CT26" s="1615"/>
      <c r="CU26" s="1618"/>
      <c r="CV26" s="1615"/>
      <c r="CW26" s="1618"/>
      <c r="CX26" s="1598"/>
      <c r="CY26" s="86" t="s">
        <v>203</v>
      </c>
      <c r="CZ26" s="134">
        <v>5200</v>
      </c>
      <c r="DA26" s="135">
        <v>5800</v>
      </c>
      <c r="DB26" s="136">
        <v>3600</v>
      </c>
      <c r="DC26" s="137">
        <v>3600</v>
      </c>
      <c r="DD26" s="1516"/>
      <c r="DE26" s="177" t="s">
        <v>433</v>
      </c>
      <c r="DF26" s="120"/>
      <c r="DG26" s="142"/>
      <c r="DH26" s="1595"/>
      <c r="DI26" s="1656"/>
      <c r="DJ26" s="1516"/>
      <c r="DK26" s="1529"/>
      <c r="DL26" s="1600"/>
      <c r="DM26" s="1601"/>
      <c r="DN26" s="1600"/>
      <c r="DO26" s="1603"/>
      <c r="DP26" s="1600"/>
      <c r="DQ26" s="1607"/>
      <c r="DR26" s="1516"/>
      <c r="DS26" s="1664"/>
      <c r="DT26" s="1516"/>
      <c r="DU26" s="1632">
        <v>0.01</v>
      </c>
      <c r="DV26" s="1648">
        <v>0.02</v>
      </c>
      <c r="DW26" s="1648">
        <v>0.04</v>
      </c>
      <c r="DX26" s="1650">
        <v>0.05</v>
      </c>
      <c r="DY26" s="1516"/>
      <c r="DZ26" s="1640"/>
      <c r="EA26" s="1600"/>
      <c r="EB26" s="1521"/>
      <c r="EC26" s="1600"/>
      <c r="ED26" s="1601"/>
      <c r="EE26" s="1600"/>
      <c r="EF26" s="1603"/>
      <c r="EG26" s="1600"/>
      <c r="EH26" s="1623"/>
      <c r="EI26" s="1637"/>
      <c r="EJ26" s="1516"/>
      <c r="EK26" s="1640"/>
      <c r="EL26" s="1600"/>
      <c r="EM26" s="1521"/>
      <c r="EN26" s="1600"/>
      <c r="EO26" s="1601"/>
      <c r="EP26" s="1600"/>
      <c r="EQ26" s="1603"/>
      <c r="ER26" s="1600"/>
      <c r="ES26" s="1623"/>
      <c r="ET26" s="1653"/>
      <c r="EU26" s="1637"/>
      <c r="EV26" s="1516"/>
      <c r="EW26" s="413">
        <v>120</v>
      </c>
      <c r="EX26" s="1516"/>
      <c r="EY26" s="1532"/>
      <c r="EZ26" s="365"/>
      <c r="FA26" s="365"/>
      <c r="FB26" s="365"/>
      <c r="FC26" s="365"/>
      <c r="FD26" s="365"/>
      <c r="FE26" s="365"/>
      <c r="FF26" s="365"/>
      <c r="FG26" s="365"/>
    </row>
    <row r="27" spans="1:163" s="74" customFormat="1" ht="15.75" customHeight="1">
      <c r="A27" s="74" t="s">
        <v>535</v>
      </c>
      <c r="B27" s="1524"/>
      <c r="C27" s="1662"/>
      <c r="D27" s="1659"/>
      <c r="E27" s="68" t="s">
        <v>15</v>
      </c>
      <c r="F27" s="56"/>
      <c r="G27" s="69">
        <v>284740</v>
      </c>
      <c r="H27" s="70"/>
      <c r="I27" s="69">
        <v>264310</v>
      </c>
      <c r="J27" s="70"/>
      <c r="K27" s="59" t="s">
        <v>194</v>
      </c>
      <c r="L27" s="71">
        <v>2720</v>
      </c>
      <c r="M27" s="72"/>
      <c r="N27" s="415" t="s">
        <v>315</v>
      </c>
      <c r="O27" s="416" t="s">
        <v>368</v>
      </c>
      <c r="P27" s="417" t="s">
        <v>195</v>
      </c>
      <c r="Q27" s="416" t="s">
        <v>369</v>
      </c>
      <c r="R27" s="417" t="s">
        <v>194</v>
      </c>
      <c r="S27" s="418">
        <v>2.8</v>
      </c>
      <c r="T27" s="419"/>
      <c r="U27" s="71">
        <v>2520</v>
      </c>
      <c r="V27" s="72"/>
      <c r="W27" s="415" t="s">
        <v>315</v>
      </c>
      <c r="X27" s="416" t="s">
        <v>368</v>
      </c>
      <c r="Y27" s="417" t="s">
        <v>195</v>
      </c>
      <c r="Z27" s="416" t="s">
        <v>369</v>
      </c>
      <c r="AA27" s="417" t="s">
        <v>194</v>
      </c>
      <c r="AB27" s="418">
        <v>2.8</v>
      </c>
      <c r="AC27" s="420"/>
      <c r="AD27" s="66"/>
      <c r="AE27" s="65"/>
      <c r="AF27" s="65"/>
      <c r="AG27" s="75"/>
      <c r="AH27" s="345"/>
      <c r="AI27" s="140"/>
      <c r="AJ27" s="345"/>
      <c r="AK27" s="140"/>
      <c r="AL27" s="345"/>
      <c r="AM27" s="140"/>
      <c r="AN27" s="140"/>
      <c r="AO27" s="66"/>
      <c r="AP27" s="73"/>
      <c r="AQ27" s="89"/>
      <c r="AR27" s="75"/>
      <c r="AS27" s="345"/>
      <c r="AT27" s="140"/>
      <c r="AU27" s="345"/>
      <c r="AV27" s="140"/>
      <c r="AW27" s="345"/>
      <c r="AX27" s="140"/>
      <c r="BI27" s="1594"/>
      <c r="BJ27" s="78"/>
      <c r="BK27" s="148"/>
      <c r="BL27" s="1516"/>
      <c r="BT27" s="120"/>
      <c r="BU27" s="1595"/>
      <c r="BV27" s="174"/>
      <c r="BW27" s="1516"/>
      <c r="BX27" s="1630"/>
      <c r="BY27" s="143"/>
      <c r="BZ27" s="1516"/>
      <c r="CA27" s="1530"/>
      <c r="CB27" s="1604"/>
      <c r="CC27" s="1613"/>
      <c r="CD27" s="1604"/>
      <c r="CE27" s="1605"/>
      <c r="CF27" s="1604"/>
      <c r="CG27" s="1608"/>
      <c r="CH27" s="1595"/>
      <c r="CI27" s="1631"/>
      <c r="CJ27" s="1598"/>
      <c r="CK27" s="1529"/>
      <c r="CL27" s="1600"/>
      <c r="CM27" s="1601"/>
      <c r="CN27" s="1600"/>
      <c r="CO27" s="1603"/>
      <c r="CP27" s="1600"/>
      <c r="CQ27" s="1623"/>
      <c r="CR27" s="1625"/>
      <c r="CS27" s="1626"/>
      <c r="CT27" s="1616"/>
      <c r="CU27" s="1619"/>
      <c r="CV27" s="1616"/>
      <c r="CW27" s="1619"/>
      <c r="CX27" s="1598"/>
      <c r="CY27" s="171" t="s">
        <v>204</v>
      </c>
      <c r="CZ27" s="144">
        <v>4700</v>
      </c>
      <c r="DA27" s="145">
        <v>5200</v>
      </c>
      <c r="DB27" s="146">
        <v>3300</v>
      </c>
      <c r="DC27" s="143">
        <v>3300</v>
      </c>
      <c r="DD27" s="1516"/>
      <c r="DE27" s="177">
        <v>20750</v>
      </c>
      <c r="DF27" s="120"/>
      <c r="DG27" s="89"/>
      <c r="DH27" s="1595"/>
      <c r="DI27" s="1657"/>
      <c r="DJ27" s="1516"/>
      <c r="DK27" s="1529"/>
      <c r="DL27" s="1604"/>
      <c r="DM27" s="1613"/>
      <c r="DN27" s="1604"/>
      <c r="DO27" s="1605"/>
      <c r="DP27" s="1604"/>
      <c r="DQ27" s="1608"/>
      <c r="DR27" s="1516"/>
      <c r="DS27" s="1664"/>
      <c r="DT27" s="1516"/>
      <c r="DU27" s="1633"/>
      <c r="DV27" s="1649"/>
      <c r="DW27" s="1649"/>
      <c r="DX27" s="1651"/>
      <c r="DY27" s="1516"/>
      <c r="DZ27" s="1641"/>
      <c r="EA27" s="1604"/>
      <c r="EB27" s="1634"/>
      <c r="EC27" s="1604"/>
      <c r="ED27" s="1613"/>
      <c r="EE27" s="1604"/>
      <c r="EF27" s="1605"/>
      <c r="EG27" s="1604"/>
      <c r="EH27" s="1635"/>
      <c r="EI27" s="1638"/>
      <c r="EJ27" s="1516"/>
      <c r="EK27" s="1641"/>
      <c r="EL27" s="1604"/>
      <c r="EM27" s="1634"/>
      <c r="EN27" s="1604"/>
      <c r="EO27" s="1613"/>
      <c r="EP27" s="1604"/>
      <c r="EQ27" s="1605"/>
      <c r="ER27" s="1604"/>
      <c r="ES27" s="1635"/>
      <c r="ET27" s="1654"/>
      <c r="EU27" s="1638"/>
      <c r="EV27" s="1516"/>
      <c r="EW27" s="147" t="s">
        <v>205</v>
      </c>
      <c r="EX27" s="1516"/>
      <c r="EY27" s="1532"/>
      <c r="EZ27" s="365"/>
      <c r="FA27" s="365"/>
      <c r="FB27" s="365"/>
      <c r="FC27" s="365"/>
      <c r="FD27" s="365"/>
      <c r="FE27" s="365"/>
      <c r="FF27" s="365"/>
      <c r="FG27" s="365"/>
    </row>
    <row r="28" spans="1:163" s="74" customFormat="1" ht="15.75" customHeight="1">
      <c r="A28" s="74" t="s">
        <v>454</v>
      </c>
      <c r="B28" s="1524"/>
      <c r="C28" s="1661" t="s">
        <v>390</v>
      </c>
      <c r="D28" s="1596" t="s">
        <v>193</v>
      </c>
      <c r="E28" s="55" t="s">
        <v>31</v>
      </c>
      <c r="F28" s="56"/>
      <c r="G28" s="57">
        <v>96770</v>
      </c>
      <c r="H28" s="58">
        <v>106020</v>
      </c>
      <c r="I28" s="57">
        <v>79260</v>
      </c>
      <c r="J28" s="58">
        <v>88510</v>
      </c>
      <c r="K28" s="59" t="s">
        <v>194</v>
      </c>
      <c r="L28" s="60">
        <v>940</v>
      </c>
      <c r="M28" s="61">
        <v>1030</v>
      </c>
      <c r="N28" s="378" t="s">
        <v>315</v>
      </c>
      <c r="O28" s="379" t="s">
        <v>368</v>
      </c>
      <c r="P28" s="380" t="s">
        <v>194</v>
      </c>
      <c r="Q28" s="381" t="s">
        <v>369</v>
      </c>
      <c r="R28" s="380" t="s">
        <v>194</v>
      </c>
      <c r="S28" s="382">
        <v>2.9</v>
      </c>
      <c r="T28" s="383">
        <v>2.8</v>
      </c>
      <c r="U28" s="60">
        <v>770</v>
      </c>
      <c r="V28" s="61">
        <v>860</v>
      </c>
      <c r="W28" s="378" t="s">
        <v>315</v>
      </c>
      <c r="X28" s="379" t="s">
        <v>368</v>
      </c>
      <c r="Y28" s="380" t="s">
        <v>194</v>
      </c>
      <c r="Z28" s="381" t="s">
        <v>369</v>
      </c>
      <c r="AA28" s="380" t="s">
        <v>194</v>
      </c>
      <c r="AB28" s="382">
        <v>2.8</v>
      </c>
      <c r="AC28" s="384">
        <v>2.8</v>
      </c>
      <c r="AD28" s="59" t="s">
        <v>194</v>
      </c>
      <c r="AE28" s="62">
        <v>9250</v>
      </c>
      <c r="AF28" s="118" t="s">
        <v>195</v>
      </c>
      <c r="AG28" s="385">
        <v>90</v>
      </c>
      <c r="AH28" s="386" t="s">
        <v>315</v>
      </c>
      <c r="AI28" s="379" t="s">
        <v>368</v>
      </c>
      <c r="AJ28" s="380" t="s">
        <v>194</v>
      </c>
      <c r="AK28" s="381" t="s">
        <v>369</v>
      </c>
      <c r="AL28" s="380" t="s">
        <v>194</v>
      </c>
      <c r="AM28" s="387">
        <v>2.5</v>
      </c>
      <c r="AN28" s="388" t="s">
        <v>373</v>
      </c>
      <c r="AO28" s="59" t="s">
        <v>194</v>
      </c>
      <c r="AP28" s="71">
        <v>3700</v>
      </c>
      <c r="AQ28" s="119" t="s">
        <v>195</v>
      </c>
      <c r="AR28" s="389">
        <v>30</v>
      </c>
      <c r="AS28" s="390" t="s">
        <v>315</v>
      </c>
      <c r="AT28" s="391" t="s">
        <v>368</v>
      </c>
      <c r="AU28" s="392" t="s">
        <v>194</v>
      </c>
      <c r="AV28" s="393" t="s">
        <v>369</v>
      </c>
      <c r="AW28" s="392" t="s">
        <v>194</v>
      </c>
      <c r="AX28" s="394">
        <v>3.8</v>
      </c>
      <c r="AY28" s="78"/>
      <c r="BA28" s="65"/>
      <c r="BB28" s="201"/>
      <c r="BC28" s="345"/>
      <c r="BD28" s="140"/>
      <c r="BE28" s="345"/>
      <c r="BF28" s="140"/>
      <c r="BG28" s="345"/>
      <c r="BH28" s="140"/>
      <c r="BI28" s="1594"/>
      <c r="BJ28" s="78"/>
      <c r="BK28" s="148"/>
      <c r="BL28" s="1516"/>
      <c r="BT28" s="120"/>
      <c r="BU28" s="1595"/>
      <c r="BV28" s="174"/>
      <c r="BW28" s="1516" t="s">
        <v>194</v>
      </c>
      <c r="BX28" s="1611">
        <v>21060</v>
      </c>
      <c r="BY28" s="121"/>
      <c r="BZ28" s="1516" t="s">
        <v>194</v>
      </c>
      <c r="CA28" s="1528">
        <v>130</v>
      </c>
      <c r="CB28" s="1599" t="s">
        <v>315</v>
      </c>
      <c r="CC28" s="1546" t="s">
        <v>368</v>
      </c>
      <c r="CD28" s="1599" t="s">
        <v>194</v>
      </c>
      <c r="CE28" s="1602" t="s">
        <v>372</v>
      </c>
      <c r="CF28" s="1599" t="s">
        <v>194</v>
      </c>
      <c r="CG28" s="1606">
        <v>6.7</v>
      </c>
      <c r="CH28" s="1595"/>
      <c r="CI28" s="1610" t="s">
        <v>391</v>
      </c>
      <c r="CJ28" s="1598" t="s">
        <v>194</v>
      </c>
      <c r="CK28" s="1529">
        <v>160</v>
      </c>
      <c r="CL28" s="1600" t="s">
        <v>315</v>
      </c>
      <c r="CM28" s="1601" t="s">
        <v>368</v>
      </c>
      <c r="CN28" s="1600" t="s">
        <v>194</v>
      </c>
      <c r="CO28" s="1603" t="s">
        <v>372</v>
      </c>
      <c r="CP28" s="1600" t="s">
        <v>194</v>
      </c>
      <c r="CQ28" s="1623">
        <v>2.2999999999999998</v>
      </c>
      <c r="CR28" s="1625" t="s">
        <v>375</v>
      </c>
      <c r="CS28" s="1626" t="s">
        <v>194</v>
      </c>
      <c r="CT28" s="1614">
        <v>6200</v>
      </c>
      <c r="CU28" s="1617">
        <v>6800</v>
      </c>
      <c r="CV28" s="1614">
        <v>4300</v>
      </c>
      <c r="CW28" s="1617">
        <v>4300</v>
      </c>
      <c r="CX28" s="1598" t="s">
        <v>194</v>
      </c>
      <c r="CY28" s="122" t="s">
        <v>198</v>
      </c>
      <c r="CZ28" s="123">
        <v>10200</v>
      </c>
      <c r="DA28" s="124">
        <v>11400</v>
      </c>
      <c r="DB28" s="125">
        <v>7100</v>
      </c>
      <c r="DC28" s="126">
        <v>7100</v>
      </c>
      <c r="DD28" s="1516"/>
      <c r="DE28" s="177"/>
      <c r="DF28" s="1598" t="s">
        <v>194</v>
      </c>
      <c r="DG28" s="1620">
        <v>4900</v>
      </c>
      <c r="DH28" s="1516" t="s">
        <v>194</v>
      </c>
      <c r="DI28" s="1655">
        <v>6290</v>
      </c>
      <c r="DJ28" s="1516" t="s">
        <v>194</v>
      </c>
      <c r="DK28" s="1528">
        <v>60</v>
      </c>
      <c r="DL28" s="1599" t="s">
        <v>315</v>
      </c>
      <c r="DM28" s="1546" t="s">
        <v>368</v>
      </c>
      <c r="DN28" s="1599" t="s">
        <v>194</v>
      </c>
      <c r="DO28" s="1602" t="s">
        <v>372</v>
      </c>
      <c r="DP28" s="1599" t="s">
        <v>194</v>
      </c>
      <c r="DQ28" s="1606">
        <v>6.5</v>
      </c>
      <c r="DR28" s="1516"/>
      <c r="DS28" s="93"/>
      <c r="DT28" s="1516" t="s">
        <v>199</v>
      </c>
      <c r="DU28" s="1642" t="s">
        <v>431</v>
      </c>
      <c r="DV28" s="1644" t="s">
        <v>431</v>
      </c>
      <c r="DW28" s="1644" t="s">
        <v>431</v>
      </c>
      <c r="DX28" s="1646" t="s">
        <v>431</v>
      </c>
      <c r="DY28" s="1516" t="s">
        <v>199</v>
      </c>
      <c r="DZ28" s="1639">
        <v>3820</v>
      </c>
      <c r="EA28" s="1599" t="s">
        <v>194</v>
      </c>
      <c r="EB28" s="1518">
        <v>30</v>
      </c>
      <c r="EC28" s="1599" t="s">
        <v>315</v>
      </c>
      <c r="ED28" s="1546" t="s">
        <v>368</v>
      </c>
      <c r="EE28" s="1599" t="s">
        <v>194</v>
      </c>
      <c r="EF28" s="1602" t="s">
        <v>372</v>
      </c>
      <c r="EG28" s="1599" t="s">
        <v>194</v>
      </c>
      <c r="EH28" s="1622">
        <v>6.5</v>
      </c>
      <c r="EI28" s="1636" t="s">
        <v>373</v>
      </c>
      <c r="EJ28" s="1516" t="s">
        <v>199</v>
      </c>
      <c r="EK28" s="1639">
        <v>15850</v>
      </c>
      <c r="EL28" s="1599" t="s">
        <v>194</v>
      </c>
      <c r="EM28" s="1518">
        <v>150</v>
      </c>
      <c r="EN28" s="1599" t="s">
        <v>315</v>
      </c>
      <c r="EO28" s="1546" t="s">
        <v>368</v>
      </c>
      <c r="EP28" s="1599" t="s">
        <v>194</v>
      </c>
      <c r="EQ28" s="1602" t="s">
        <v>372</v>
      </c>
      <c r="ER28" s="1599" t="s">
        <v>194</v>
      </c>
      <c r="ES28" s="1622">
        <v>2.6</v>
      </c>
      <c r="ET28" s="1652" t="s">
        <v>373</v>
      </c>
      <c r="EU28" s="1636" t="s">
        <v>205</v>
      </c>
      <c r="EV28" s="1516" t="s">
        <v>199</v>
      </c>
      <c r="EW28" s="127"/>
      <c r="EX28" s="196"/>
      <c r="EY28" s="1532"/>
      <c r="EZ28" s="365"/>
      <c r="FA28" s="365"/>
      <c r="FB28" s="365"/>
      <c r="FC28" s="365"/>
      <c r="FD28" s="365"/>
      <c r="FE28" s="365"/>
      <c r="FF28" s="365"/>
      <c r="FG28" s="365"/>
    </row>
    <row r="29" spans="1:163" s="74" customFormat="1" ht="15.75" customHeight="1">
      <c r="A29" s="74" t="s">
        <v>455</v>
      </c>
      <c r="B29" s="1524"/>
      <c r="C29" s="1662"/>
      <c r="D29" s="1597"/>
      <c r="E29" s="128" t="s">
        <v>11</v>
      </c>
      <c r="F29" s="56"/>
      <c r="G29" s="129">
        <v>106020</v>
      </c>
      <c r="H29" s="130">
        <v>179600</v>
      </c>
      <c r="I29" s="129">
        <v>88510</v>
      </c>
      <c r="J29" s="130">
        <v>162090</v>
      </c>
      <c r="K29" s="59" t="s">
        <v>194</v>
      </c>
      <c r="L29" s="131">
        <v>1030</v>
      </c>
      <c r="M29" s="132">
        <v>1680</v>
      </c>
      <c r="N29" s="398" t="s">
        <v>315</v>
      </c>
      <c r="O29" s="399" t="s">
        <v>368</v>
      </c>
      <c r="P29" s="400" t="s">
        <v>195</v>
      </c>
      <c r="Q29" s="399" t="s">
        <v>369</v>
      </c>
      <c r="R29" s="400" t="s">
        <v>194</v>
      </c>
      <c r="S29" s="401">
        <v>2.8</v>
      </c>
      <c r="T29" s="402">
        <v>2.8</v>
      </c>
      <c r="U29" s="131">
        <v>860</v>
      </c>
      <c r="V29" s="132">
        <v>1500</v>
      </c>
      <c r="W29" s="398" t="s">
        <v>315</v>
      </c>
      <c r="X29" s="399" t="s">
        <v>368</v>
      </c>
      <c r="Y29" s="400" t="s">
        <v>195</v>
      </c>
      <c r="Z29" s="399" t="s">
        <v>369</v>
      </c>
      <c r="AA29" s="400" t="s">
        <v>194</v>
      </c>
      <c r="AB29" s="401">
        <v>2.8</v>
      </c>
      <c r="AC29" s="403">
        <v>2.7</v>
      </c>
      <c r="AD29" s="59" t="s">
        <v>194</v>
      </c>
      <c r="AE29" s="71">
        <v>9250</v>
      </c>
      <c r="AF29" s="119" t="s">
        <v>195</v>
      </c>
      <c r="AG29" s="404">
        <v>90</v>
      </c>
      <c r="AH29" s="405" t="s">
        <v>315</v>
      </c>
      <c r="AI29" s="257" t="s">
        <v>368</v>
      </c>
      <c r="AJ29" s="375" t="s">
        <v>194</v>
      </c>
      <c r="AK29" s="406" t="s">
        <v>369</v>
      </c>
      <c r="AL29" s="256" t="s">
        <v>194</v>
      </c>
      <c r="AM29" s="407">
        <v>2.5</v>
      </c>
      <c r="AN29" s="408"/>
      <c r="AO29" s="78"/>
      <c r="AP29" s="76"/>
      <c r="AR29" s="76"/>
      <c r="AS29" s="599"/>
      <c r="AT29" s="600"/>
      <c r="AU29" s="599"/>
      <c r="AV29" s="600"/>
      <c r="AW29" s="599"/>
      <c r="AX29" s="600"/>
      <c r="AY29" s="78"/>
      <c r="BB29" s="409"/>
      <c r="BC29" s="410"/>
      <c r="BE29" s="410"/>
      <c r="BG29" s="410"/>
      <c r="BI29" s="1594"/>
      <c r="BJ29" s="78"/>
      <c r="BK29" s="148"/>
      <c r="BL29" s="1516"/>
      <c r="BT29" s="120"/>
      <c r="BU29" s="1595"/>
      <c r="BV29" s="174"/>
      <c r="BW29" s="1516"/>
      <c r="BX29" s="1663"/>
      <c r="BY29" s="133">
        <v>19180</v>
      </c>
      <c r="BZ29" s="1516"/>
      <c r="CA29" s="1529"/>
      <c r="CB29" s="1600"/>
      <c r="CC29" s="1601"/>
      <c r="CD29" s="1600"/>
      <c r="CE29" s="1603"/>
      <c r="CF29" s="1600"/>
      <c r="CG29" s="1607"/>
      <c r="CH29" s="1595"/>
      <c r="CI29" s="1610"/>
      <c r="CJ29" s="1598"/>
      <c r="CK29" s="1529"/>
      <c r="CL29" s="1600"/>
      <c r="CM29" s="1601"/>
      <c r="CN29" s="1600"/>
      <c r="CO29" s="1603"/>
      <c r="CP29" s="1600"/>
      <c r="CQ29" s="1623"/>
      <c r="CR29" s="1625"/>
      <c r="CS29" s="1626"/>
      <c r="CT29" s="1615"/>
      <c r="CU29" s="1618"/>
      <c r="CV29" s="1615"/>
      <c r="CW29" s="1618"/>
      <c r="CX29" s="1598"/>
      <c r="CY29" s="86" t="s">
        <v>200</v>
      </c>
      <c r="CZ29" s="134">
        <v>5600</v>
      </c>
      <c r="DA29" s="135">
        <v>6200</v>
      </c>
      <c r="DB29" s="136">
        <v>3900</v>
      </c>
      <c r="DC29" s="137">
        <v>3900</v>
      </c>
      <c r="DD29" s="1516"/>
      <c r="DE29" s="177" t="s">
        <v>385</v>
      </c>
      <c r="DF29" s="1598"/>
      <c r="DG29" s="1621"/>
      <c r="DH29" s="1516"/>
      <c r="DI29" s="1656"/>
      <c r="DJ29" s="1516"/>
      <c r="DK29" s="1529"/>
      <c r="DL29" s="1600"/>
      <c r="DM29" s="1601"/>
      <c r="DN29" s="1600"/>
      <c r="DO29" s="1603"/>
      <c r="DP29" s="1600"/>
      <c r="DQ29" s="1607"/>
      <c r="DR29" s="1516"/>
      <c r="DS29" s="93"/>
      <c r="DT29" s="1516"/>
      <c r="DU29" s="1643"/>
      <c r="DV29" s="1645"/>
      <c r="DW29" s="1645"/>
      <c r="DX29" s="1647"/>
      <c r="DY29" s="1516"/>
      <c r="DZ29" s="1640"/>
      <c r="EA29" s="1600"/>
      <c r="EB29" s="1521"/>
      <c r="EC29" s="1600"/>
      <c r="ED29" s="1601"/>
      <c r="EE29" s="1600"/>
      <c r="EF29" s="1603"/>
      <c r="EG29" s="1600"/>
      <c r="EH29" s="1623"/>
      <c r="EI29" s="1637"/>
      <c r="EJ29" s="1516"/>
      <c r="EK29" s="1640"/>
      <c r="EL29" s="1600"/>
      <c r="EM29" s="1521"/>
      <c r="EN29" s="1600"/>
      <c r="EO29" s="1601"/>
      <c r="EP29" s="1600"/>
      <c r="EQ29" s="1603"/>
      <c r="ER29" s="1600"/>
      <c r="ES29" s="1623"/>
      <c r="ET29" s="1653"/>
      <c r="EU29" s="1637"/>
      <c r="EV29" s="1516"/>
      <c r="EW29" s="138">
        <v>11070</v>
      </c>
      <c r="EX29" s="196"/>
      <c r="EY29" s="1532"/>
      <c r="EZ29" s="365"/>
      <c r="FA29" s="365"/>
      <c r="FB29" s="365"/>
      <c r="FC29" s="365"/>
      <c r="FD29" s="365"/>
      <c r="FE29" s="365"/>
      <c r="FF29" s="365"/>
      <c r="FG29" s="365"/>
    </row>
    <row r="30" spans="1:163" s="74" customFormat="1" ht="15.75" customHeight="1">
      <c r="A30" s="74" t="s">
        <v>536</v>
      </c>
      <c r="B30" s="1524"/>
      <c r="C30" s="1662"/>
      <c r="D30" s="1658" t="s">
        <v>201</v>
      </c>
      <c r="E30" s="128" t="s">
        <v>202</v>
      </c>
      <c r="F30" s="56"/>
      <c r="G30" s="129">
        <v>179600</v>
      </c>
      <c r="H30" s="130">
        <v>272110</v>
      </c>
      <c r="I30" s="129">
        <v>162090</v>
      </c>
      <c r="J30" s="130">
        <v>254600</v>
      </c>
      <c r="K30" s="59" t="s">
        <v>194</v>
      </c>
      <c r="L30" s="131">
        <v>1680</v>
      </c>
      <c r="M30" s="132">
        <v>2600</v>
      </c>
      <c r="N30" s="398" t="s">
        <v>315</v>
      </c>
      <c r="O30" s="399" t="s">
        <v>368</v>
      </c>
      <c r="P30" s="400" t="s">
        <v>195</v>
      </c>
      <c r="Q30" s="399" t="s">
        <v>369</v>
      </c>
      <c r="R30" s="400" t="s">
        <v>194</v>
      </c>
      <c r="S30" s="401">
        <v>2.8</v>
      </c>
      <c r="T30" s="402">
        <v>2.7</v>
      </c>
      <c r="U30" s="131">
        <v>1500</v>
      </c>
      <c r="V30" s="132">
        <v>2420</v>
      </c>
      <c r="W30" s="398" t="s">
        <v>315</v>
      </c>
      <c r="X30" s="399" t="s">
        <v>368</v>
      </c>
      <c r="Y30" s="400" t="s">
        <v>195</v>
      </c>
      <c r="Z30" s="399" t="s">
        <v>369</v>
      </c>
      <c r="AA30" s="400" t="s">
        <v>194</v>
      </c>
      <c r="AB30" s="401">
        <v>2.7</v>
      </c>
      <c r="AC30" s="403">
        <v>2.7</v>
      </c>
      <c r="AD30" s="66"/>
      <c r="AE30" s="65"/>
      <c r="AF30" s="65"/>
      <c r="AG30" s="139"/>
      <c r="AH30" s="345"/>
      <c r="AI30" s="140"/>
      <c r="AJ30" s="345"/>
      <c r="AK30" s="140"/>
      <c r="AL30" s="345"/>
      <c r="AM30" s="140"/>
      <c r="AN30" s="140"/>
      <c r="AO30" s="66"/>
      <c r="AP30" s="65"/>
      <c r="AQ30" s="65"/>
      <c r="AR30" s="140"/>
      <c r="AS30" s="345"/>
      <c r="AT30" s="140"/>
      <c r="AU30" s="345"/>
      <c r="AV30" s="140"/>
      <c r="AW30" s="345"/>
      <c r="AX30" s="140"/>
      <c r="AY30" s="59" t="s">
        <v>194</v>
      </c>
      <c r="AZ30" s="412">
        <v>18500</v>
      </c>
      <c r="BA30" s="59" t="s">
        <v>194</v>
      </c>
      <c r="BB30" s="389">
        <v>180</v>
      </c>
      <c r="BC30" s="390" t="s">
        <v>315</v>
      </c>
      <c r="BD30" s="391" t="s">
        <v>368</v>
      </c>
      <c r="BE30" s="392" t="s">
        <v>194</v>
      </c>
      <c r="BF30" s="393" t="s">
        <v>369</v>
      </c>
      <c r="BG30" s="390" t="s">
        <v>194</v>
      </c>
      <c r="BH30" s="394">
        <v>2.5</v>
      </c>
      <c r="BI30" s="1594"/>
      <c r="BJ30" s="78"/>
      <c r="BK30" s="148"/>
      <c r="BL30" s="1516"/>
      <c r="BT30" s="120"/>
      <c r="BU30" s="1595"/>
      <c r="BV30" s="174"/>
      <c r="BW30" s="1516" t="s">
        <v>194</v>
      </c>
      <c r="BX30" s="1629">
        <v>19180</v>
      </c>
      <c r="BY30" s="141"/>
      <c r="BZ30" s="1516"/>
      <c r="CA30" s="1529">
        <v>0</v>
      </c>
      <c r="CB30" s="1600"/>
      <c r="CC30" s="1601"/>
      <c r="CD30" s="1600"/>
      <c r="CE30" s="1603"/>
      <c r="CF30" s="1600"/>
      <c r="CG30" s="1607"/>
      <c r="CH30" s="1595"/>
      <c r="CI30" s="1631">
        <v>16500</v>
      </c>
      <c r="CJ30" s="1598"/>
      <c r="CK30" s="1529"/>
      <c r="CL30" s="1600"/>
      <c r="CM30" s="1601"/>
      <c r="CN30" s="1600"/>
      <c r="CO30" s="1603"/>
      <c r="CP30" s="1600"/>
      <c r="CQ30" s="1623"/>
      <c r="CR30" s="1625"/>
      <c r="CS30" s="1626"/>
      <c r="CT30" s="1615"/>
      <c r="CU30" s="1618"/>
      <c r="CV30" s="1615"/>
      <c r="CW30" s="1618"/>
      <c r="CX30" s="1598"/>
      <c r="CY30" s="86" t="s">
        <v>203</v>
      </c>
      <c r="CZ30" s="134">
        <v>4900</v>
      </c>
      <c r="DA30" s="135">
        <v>5400</v>
      </c>
      <c r="DB30" s="136">
        <v>3400</v>
      </c>
      <c r="DC30" s="137">
        <v>3400</v>
      </c>
      <c r="DD30" s="1516"/>
      <c r="DE30" s="177">
        <v>16800</v>
      </c>
      <c r="DF30" s="120"/>
      <c r="DG30" s="142"/>
      <c r="DH30" s="1595"/>
      <c r="DI30" s="1656"/>
      <c r="DJ30" s="1516"/>
      <c r="DK30" s="1529"/>
      <c r="DL30" s="1600"/>
      <c r="DM30" s="1601"/>
      <c r="DN30" s="1600"/>
      <c r="DO30" s="1603"/>
      <c r="DP30" s="1600"/>
      <c r="DQ30" s="1607"/>
      <c r="DR30" s="1516"/>
      <c r="DS30" s="93"/>
      <c r="DT30" s="1516"/>
      <c r="DU30" s="1632">
        <v>0.01</v>
      </c>
      <c r="DV30" s="1648">
        <v>0.02</v>
      </c>
      <c r="DW30" s="1648">
        <v>0.04</v>
      </c>
      <c r="DX30" s="1650">
        <v>0.04</v>
      </c>
      <c r="DY30" s="1516"/>
      <c r="DZ30" s="1640"/>
      <c r="EA30" s="1600"/>
      <c r="EB30" s="1521"/>
      <c r="EC30" s="1600"/>
      <c r="ED30" s="1601"/>
      <c r="EE30" s="1600"/>
      <c r="EF30" s="1603"/>
      <c r="EG30" s="1600"/>
      <c r="EH30" s="1623"/>
      <c r="EI30" s="1637"/>
      <c r="EJ30" s="1516"/>
      <c r="EK30" s="1640"/>
      <c r="EL30" s="1600"/>
      <c r="EM30" s="1521"/>
      <c r="EN30" s="1600"/>
      <c r="EO30" s="1601"/>
      <c r="EP30" s="1600"/>
      <c r="EQ30" s="1603"/>
      <c r="ER30" s="1600"/>
      <c r="ES30" s="1623"/>
      <c r="ET30" s="1653"/>
      <c r="EU30" s="1637"/>
      <c r="EV30" s="1516"/>
      <c r="EW30" s="413">
        <v>110</v>
      </c>
      <c r="EX30" s="196"/>
      <c r="EY30" s="1532"/>
      <c r="EZ30" s="365"/>
      <c r="FA30" s="365"/>
      <c r="FB30" s="365"/>
      <c r="FC30" s="365"/>
      <c r="FD30" s="365"/>
      <c r="FE30" s="365"/>
      <c r="FF30" s="365"/>
      <c r="FG30" s="365"/>
    </row>
    <row r="31" spans="1:163" s="74" customFormat="1" ht="15.75" customHeight="1">
      <c r="A31" s="74" t="s">
        <v>537</v>
      </c>
      <c r="B31" s="1524"/>
      <c r="C31" s="1662"/>
      <c r="D31" s="1659"/>
      <c r="E31" s="68" t="s">
        <v>15</v>
      </c>
      <c r="F31" s="56"/>
      <c r="G31" s="69">
        <v>272110</v>
      </c>
      <c r="H31" s="70"/>
      <c r="I31" s="69">
        <v>254600</v>
      </c>
      <c r="J31" s="70"/>
      <c r="K31" s="59" t="s">
        <v>194</v>
      </c>
      <c r="L31" s="71">
        <v>2600</v>
      </c>
      <c r="M31" s="72"/>
      <c r="N31" s="415" t="s">
        <v>315</v>
      </c>
      <c r="O31" s="416" t="s">
        <v>368</v>
      </c>
      <c r="P31" s="417" t="s">
        <v>195</v>
      </c>
      <c r="Q31" s="416" t="s">
        <v>369</v>
      </c>
      <c r="R31" s="417" t="s">
        <v>194</v>
      </c>
      <c r="S31" s="418">
        <v>2.7</v>
      </c>
      <c r="T31" s="419"/>
      <c r="U31" s="71">
        <v>2420</v>
      </c>
      <c r="V31" s="72"/>
      <c r="W31" s="415" t="s">
        <v>315</v>
      </c>
      <c r="X31" s="416" t="s">
        <v>368</v>
      </c>
      <c r="Y31" s="417" t="s">
        <v>195</v>
      </c>
      <c r="Z31" s="416" t="s">
        <v>369</v>
      </c>
      <c r="AA31" s="417" t="s">
        <v>194</v>
      </c>
      <c r="AB31" s="418">
        <v>2.7</v>
      </c>
      <c r="AC31" s="420"/>
      <c r="AD31" s="66"/>
      <c r="AE31" s="65"/>
      <c r="AF31" s="65"/>
      <c r="AG31" s="75"/>
      <c r="AH31" s="345"/>
      <c r="AI31" s="140"/>
      <c r="AJ31" s="345"/>
      <c r="AK31" s="140"/>
      <c r="AL31" s="345"/>
      <c r="AM31" s="140"/>
      <c r="AN31" s="140"/>
      <c r="AO31" s="66"/>
      <c r="AP31" s="73"/>
      <c r="AQ31" s="89"/>
      <c r="AR31" s="75"/>
      <c r="AS31" s="345"/>
      <c r="AT31" s="140"/>
      <c r="AU31" s="345"/>
      <c r="AV31" s="140"/>
      <c r="AW31" s="345"/>
      <c r="AX31" s="140"/>
      <c r="BI31" s="1594"/>
      <c r="BJ31" s="78"/>
      <c r="BK31" s="148"/>
      <c r="BL31" s="1516"/>
      <c r="BT31" s="120"/>
      <c r="BU31" s="1595"/>
      <c r="BV31" s="174"/>
      <c r="BW31" s="1516"/>
      <c r="BX31" s="1630"/>
      <c r="BY31" s="143"/>
      <c r="BZ31" s="1516"/>
      <c r="CA31" s="1530"/>
      <c r="CB31" s="1604"/>
      <c r="CC31" s="1613"/>
      <c r="CD31" s="1604"/>
      <c r="CE31" s="1605"/>
      <c r="CF31" s="1604"/>
      <c r="CG31" s="1608"/>
      <c r="CH31" s="1595"/>
      <c r="CI31" s="1631"/>
      <c r="CJ31" s="1598"/>
      <c r="CK31" s="1529"/>
      <c r="CL31" s="1600"/>
      <c r="CM31" s="1601"/>
      <c r="CN31" s="1600"/>
      <c r="CO31" s="1603"/>
      <c r="CP31" s="1600"/>
      <c r="CQ31" s="1623"/>
      <c r="CR31" s="1625"/>
      <c r="CS31" s="1626"/>
      <c r="CT31" s="1616"/>
      <c r="CU31" s="1619"/>
      <c r="CV31" s="1616"/>
      <c r="CW31" s="1619"/>
      <c r="CX31" s="1598"/>
      <c r="CY31" s="171" t="s">
        <v>204</v>
      </c>
      <c r="CZ31" s="144">
        <v>4400</v>
      </c>
      <c r="DA31" s="145">
        <v>4900</v>
      </c>
      <c r="DB31" s="146">
        <v>3000</v>
      </c>
      <c r="DC31" s="143">
        <v>3000</v>
      </c>
      <c r="DD31" s="1516"/>
      <c r="DE31" s="177"/>
      <c r="DF31" s="120"/>
      <c r="DG31" s="89"/>
      <c r="DH31" s="1595"/>
      <c r="DI31" s="1657"/>
      <c r="DJ31" s="1516"/>
      <c r="DK31" s="1529"/>
      <c r="DL31" s="1604"/>
      <c r="DM31" s="1613"/>
      <c r="DN31" s="1604"/>
      <c r="DO31" s="1605"/>
      <c r="DP31" s="1604"/>
      <c r="DQ31" s="1608"/>
      <c r="DR31" s="1516"/>
      <c r="DS31" s="93"/>
      <c r="DT31" s="1516"/>
      <c r="DU31" s="1633"/>
      <c r="DV31" s="1649"/>
      <c r="DW31" s="1649"/>
      <c r="DX31" s="1651"/>
      <c r="DY31" s="1516"/>
      <c r="DZ31" s="1641"/>
      <c r="EA31" s="1604"/>
      <c r="EB31" s="1634"/>
      <c r="EC31" s="1604"/>
      <c r="ED31" s="1613"/>
      <c r="EE31" s="1604"/>
      <c r="EF31" s="1605"/>
      <c r="EG31" s="1604"/>
      <c r="EH31" s="1635"/>
      <c r="EI31" s="1638"/>
      <c r="EJ31" s="1516"/>
      <c r="EK31" s="1641"/>
      <c r="EL31" s="1604"/>
      <c r="EM31" s="1634"/>
      <c r="EN31" s="1604"/>
      <c r="EO31" s="1613"/>
      <c r="EP31" s="1604"/>
      <c r="EQ31" s="1605"/>
      <c r="ER31" s="1604"/>
      <c r="ES31" s="1635"/>
      <c r="ET31" s="1654"/>
      <c r="EU31" s="1638"/>
      <c r="EV31" s="1516"/>
      <c r="EW31" s="147" t="s">
        <v>205</v>
      </c>
      <c r="EX31" s="196"/>
      <c r="EY31" s="1532"/>
      <c r="EZ31" s="365"/>
      <c r="FA31" s="365"/>
      <c r="FB31" s="365"/>
      <c r="FC31" s="365"/>
      <c r="FD31" s="365"/>
      <c r="FE31" s="365"/>
      <c r="FF31" s="365"/>
      <c r="FG31" s="365"/>
    </row>
    <row r="32" spans="1:163" ht="15.75" customHeight="1">
      <c r="A32" s="74" t="s">
        <v>456</v>
      </c>
      <c r="B32" s="1524"/>
      <c r="C32" s="1661" t="s">
        <v>394</v>
      </c>
      <c r="D32" s="1596" t="s">
        <v>193</v>
      </c>
      <c r="E32" s="55" t="s">
        <v>31</v>
      </c>
      <c r="F32" s="56"/>
      <c r="G32" s="57">
        <v>88560</v>
      </c>
      <c r="H32" s="58">
        <v>97810</v>
      </c>
      <c r="I32" s="57">
        <v>73240</v>
      </c>
      <c r="J32" s="58">
        <v>82490</v>
      </c>
      <c r="K32" s="59" t="s">
        <v>194</v>
      </c>
      <c r="L32" s="60">
        <v>860</v>
      </c>
      <c r="M32" s="61">
        <v>950</v>
      </c>
      <c r="N32" s="378" t="s">
        <v>315</v>
      </c>
      <c r="O32" s="379" t="s">
        <v>368</v>
      </c>
      <c r="P32" s="380" t="s">
        <v>194</v>
      </c>
      <c r="Q32" s="381" t="s">
        <v>369</v>
      </c>
      <c r="R32" s="380" t="s">
        <v>194</v>
      </c>
      <c r="S32" s="382">
        <v>2.9</v>
      </c>
      <c r="T32" s="383">
        <v>2.8</v>
      </c>
      <c r="U32" s="60">
        <v>710</v>
      </c>
      <c r="V32" s="61">
        <v>800</v>
      </c>
      <c r="W32" s="378" t="s">
        <v>315</v>
      </c>
      <c r="X32" s="379" t="s">
        <v>368</v>
      </c>
      <c r="Y32" s="380" t="s">
        <v>194</v>
      </c>
      <c r="Z32" s="381" t="s">
        <v>369</v>
      </c>
      <c r="AA32" s="380" t="s">
        <v>194</v>
      </c>
      <c r="AB32" s="382">
        <v>2.8</v>
      </c>
      <c r="AC32" s="384">
        <v>2.7</v>
      </c>
      <c r="AD32" s="59" t="s">
        <v>194</v>
      </c>
      <c r="AE32" s="62">
        <v>9250</v>
      </c>
      <c r="AF32" s="118" t="s">
        <v>195</v>
      </c>
      <c r="AG32" s="385">
        <v>90</v>
      </c>
      <c r="AH32" s="386" t="s">
        <v>315</v>
      </c>
      <c r="AI32" s="379" t="s">
        <v>368</v>
      </c>
      <c r="AJ32" s="380" t="s">
        <v>194</v>
      </c>
      <c r="AK32" s="381" t="s">
        <v>369</v>
      </c>
      <c r="AL32" s="380" t="s">
        <v>194</v>
      </c>
      <c r="AM32" s="387">
        <v>2.5</v>
      </c>
      <c r="AN32" s="388" t="s">
        <v>373</v>
      </c>
      <c r="AO32" s="59" t="s">
        <v>194</v>
      </c>
      <c r="AP32" s="71">
        <v>3700</v>
      </c>
      <c r="AQ32" s="119" t="s">
        <v>195</v>
      </c>
      <c r="AR32" s="389">
        <v>30</v>
      </c>
      <c r="AS32" s="390" t="s">
        <v>315</v>
      </c>
      <c r="AT32" s="391" t="s">
        <v>368</v>
      </c>
      <c r="AU32" s="392" t="s">
        <v>194</v>
      </c>
      <c r="AV32" s="393" t="s">
        <v>369</v>
      </c>
      <c r="AW32" s="392" t="s">
        <v>194</v>
      </c>
      <c r="AX32" s="394">
        <v>3.8</v>
      </c>
      <c r="AZ32" s="74"/>
      <c r="BI32" s="1594"/>
      <c r="BK32" s="148"/>
      <c r="BL32" s="1516"/>
      <c r="BM32" s="74"/>
      <c r="BN32" s="74"/>
      <c r="BO32" s="74"/>
      <c r="BP32" s="74"/>
      <c r="BQ32" s="74"/>
      <c r="BR32" s="74"/>
      <c r="BS32" s="74"/>
      <c r="BT32" s="83"/>
      <c r="BU32" s="1595"/>
      <c r="BV32" s="93"/>
      <c r="BW32" s="1516" t="s">
        <v>194</v>
      </c>
      <c r="BX32" s="1611">
        <v>19360</v>
      </c>
      <c r="BY32" s="121"/>
      <c r="BZ32" s="1516" t="s">
        <v>194</v>
      </c>
      <c r="CA32" s="1528">
        <v>110</v>
      </c>
      <c r="CB32" s="1599" t="s">
        <v>315</v>
      </c>
      <c r="CC32" s="1546" t="s">
        <v>368</v>
      </c>
      <c r="CD32" s="1599" t="s">
        <v>194</v>
      </c>
      <c r="CE32" s="1602" t="s">
        <v>372</v>
      </c>
      <c r="CF32" s="1599" t="s">
        <v>194</v>
      </c>
      <c r="CG32" s="1606">
        <v>7</v>
      </c>
      <c r="CH32" s="1595"/>
      <c r="CI32" s="1610" t="s">
        <v>395</v>
      </c>
      <c r="CJ32" s="1598" t="s">
        <v>194</v>
      </c>
      <c r="CK32" s="1529">
        <v>140</v>
      </c>
      <c r="CL32" s="1600" t="s">
        <v>315</v>
      </c>
      <c r="CM32" s="1601" t="s">
        <v>368</v>
      </c>
      <c r="CN32" s="1600" t="s">
        <v>194</v>
      </c>
      <c r="CO32" s="1603" t="s">
        <v>372</v>
      </c>
      <c r="CP32" s="1600" t="s">
        <v>194</v>
      </c>
      <c r="CQ32" s="1623">
        <v>2.2999999999999998</v>
      </c>
      <c r="CR32" s="1625" t="s">
        <v>375</v>
      </c>
      <c r="CS32" s="1626" t="s">
        <v>194</v>
      </c>
      <c r="CT32" s="1614">
        <v>5400</v>
      </c>
      <c r="CU32" s="1617">
        <v>6000</v>
      </c>
      <c r="CV32" s="1614">
        <v>3800</v>
      </c>
      <c r="CW32" s="1617">
        <v>3800</v>
      </c>
      <c r="CX32" s="1598" t="s">
        <v>194</v>
      </c>
      <c r="CY32" s="122" t="s">
        <v>198</v>
      </c>
      <c r="CZ32" s="123">
        <v>9800</v>
      </c>
      <c r="DA32" s="124">
        <v>10900</v>
      </c>
      <c r="DB32" s="125">
        <v>6800</v>
      </c>
      <c r="DC32" s="126">
        <v>6800</v>
      </c>
      <c r="DD32" s="1516"/>
      <c r="DE32" s="177" t="s">
        <v>389</v>
      </c>
      <c r="DF32" s="1598" t="s">
        <v>194</v>
      </c>
      <c r="DG32" s="1620">
        <v>4900</v>
      </c>
      <c r="DH32" s="1516" t="s">
        <v>194</v>
      </c>
      <c r="DI32" s="1655">
        <v>5510</v>
      </c>
      <c r="DJ32" s="1516" t="s">
        <v>194</v>
      </c>
      <c r="DK32" s="1528">
        <v>50</v>
      </c>
      <c r="DL32" s="1599" t="s">
        <v>315</v>
      </c>
      <c r="DM32" s="1546" t="s">
        <v>368</v>
      </c>
      <c r="DN32" s="1599" t="s">
        <v>194</v>
      </c>
      <c r="DO32" s="1602" t="s">
        <v>372</v>
      </c>
      <c r="DP32" s="1599" t="s">
        <v>194</v>
      </c>
      <c r="DQ32" s="1606">
        <v>6.8</v>
      </c>
      <c r="DR32" s="1516"/>
      <c r="DS32" s="177"/>
      <c r="DT32" s="1516" t="s">
        <v>199</v>
      </c>
      <c r="DU32" s="1642" t="s">
        <v>431</v>
      </c>
      <c r="DV32" s="1644" t="s">
        <v>431</v>
      </c>
      <c r="DW32" s="1644" t="s">
        <v>431</v>
      </c>
      <c r="DX32" s="1646" t="s">
        <v>431</v>
      </c>
      <c r="DY32" s="1516" t="s">
        <v>199</v>
      </c>
      <c r="DZ32" s="1639">
        <v>3350</v>
      </c>
      <c r="EA32" s="1599" t="s">
        <v>194</v>
      </c>
      <c r="EB32" s="1518">
        <v>30</v>
      </c>
      <c r="EC32" s="1599" t="s">
        <v>315</v>
      </c>
      <c r="ED32" s="1546" t="s">
        <v>368</v>
      </c>
      <c r="EE32" s="1599" t="s">
        <v>194</v>
      </c>
      <c r="EF32" s="1602" t="s">
        <v>372</v>
      </c>
      <c r="EG32" s="1599" t="s">
        <v>194</v>
      </c>
      <c r="EH32" s="1622">
        <v>5.7</v>
      </c>
      <c r="EI32" s="1636" t="s">
        <v>373</v>
      </c>
      <c r="EJ32" s="1516" t="s">
        <v>199</v>
      </c>
      <c r="EK32" s="1639">
        <v>13870</v>
      </c>
      <c r="EL32" s="1599" t="s">
        <v>194</v>
      </c>
      <c r="EM32" s="1518">
        <v>130</v>
      </c>
      <c r="EN32" s="1599" t="s">
        <v>315</v>
      </c>
      <c r="EO32" s="1546" t="s">
        <v>368</v>
      </c>
      <c r="EP32" s="1599" t="s">
        <v>194</v>
      </c>
      <c r="EQ32" s="1602" t="s">
        <v>372</v>
      </c>
      <c r="ER32" s="1599" t="s">
        <v>194</v>
      </c>
      <c r="ES32" s="1622">
        <v>2.6</v>
      </c>
      <c r="ET32" s="1652" t="s">
        <v>373</v>
      </c>
      <c r="EU32" s="1636" t="s">
        <v>205</v>
      </c>
      <c r="EV32" s="1516" t="s">
        <v>199</v>
      </c>
      <c r="EW32" s="127"/>
      <c r="EX32" s="1516"/>
      <c r="EY32" s="1532"/>
      <c r="FD32" s="365"/>
      <c r="FE32" s="365"/>
      <c r="FF32" s="365"/>
      <c r="FG32" s="365"/>
    </row>
    <row r="33" spans="1:163" ht="15.75" customHeight="1">
      <c r="A33" s="74" t="s">
        <v>457</v>
      </c>
      <c r="B33" s="1524"/>
      <c r="C33" s="1662"/>
      <c r="D33" s="1597"/>
      <c r="E33" s="128" t="s">
        <v>11</v>
      </c>
      <c r="F33" s="56"/>
      <c r="G33" s="129">
        <v>97810</v>
      </c>
      <c r="H33" s="130">
        <v>171390</v>
      </c>
      <c r="I33" s="129">
        <v>82490</v>
      </c>
      <c r="J33" s="130">
        <v>156070</v>
      </c>
      <c r="K33" s="59" t="s">
        <v>194</v>
      </c>
      <c r="L33" s="131">
        <v>950</v>
      </c>
      <c r="M33" s="132">
        <v>1590</v>
      </c>
      <c r="N33" s="398" t="s">
        <v>315</v>
      </c>
      <c r="O33" s="399" t="s">
        <v>368</v>
      </c>
      <c r="P33" s="400" t="s">
        <v>195</v>
      </c>
      <c r="Q33" s="399" t="s">
        <v>369</v>
      </c>
      <c r="R33" s="400" t="s">
        <v>194</v>
      </c>
      <c r="S33" s="401">
        <v>2.8</v>
      </c>
      <c r="T33" s="402">
        <v>2.8</v>
      </c>
      <c r="U33" s="131">
        <v>800</v>
      </c>
      <c r="V33" s="132">
        <v>1440</v>
      </c>
      <c r="W33" s="398" t="s">
        <v>315</v>
      </c>
      <c r="X33" s="399" t="s">
        <v>368</v>
      </c>
      <c r="Y33" s="400" t="s">
        <v>195</v>
      </c>
      <c r="Z33" s="399" t="s">
        <v>369</v>
      </c>
      <c r="AA33" s="400" t="s">
        <v>194</v>
      </c>
      <c r="AB33" s="401">
        <v>2.7</v>
      </c>
      <c r="AC33" s="403">
        <v>2.7</v>
      </c>
      <c r="AD33" s="59" t="s">
        <v>194</v>
      </c>
      <c r="AE33" s="71">
        <v>9250</v>
      </c>
      <c r="AF33" s="119" t="s">
        <v>195</v>
      </c>
      <c r="AG33" s="404">
        <v>90</v>
      </c>
      <c r="AH33" s="405" t="s">
        <v>315</v>
      </c>
      <c r="AI33" s="257" t="s">
        <v>368</v>
      </c>
      <c r="AJ33" s="375" t="s">
        <v>194</v>
      </c>
      <c r="AK33" s="406" t="s">
        <v>369</v>
      </c>
      <c r="AL33" s="256" t="s">
        <v>194</v>
      </c>
      <c r="AM33" s="407">
        <v>2.5</v>
      </c>
      <c r="AN33" s="408"/>
      <c r="AP33" s="76"/>
      <c r="AQ33" s="74"/>
      <c r="AR33" s="76"/>
      <c r="AS33" s="599"/>
      <c r="AT33" s="600"/>
      <c r="AU33" s="599"/>
      <c r="AV33" s="600"/>
      <c r="AW33" s="599"/>
      <c r="AX33" s="600"/>
      <c r="AZ33" s="74"/>
      <c r="BA33" s="74"/>
      <c r="BB33" s="409"/>
      <c r="BC33" s="410"/>
      <c r="BD33" s="74"/>
      <c r="BE33" s="410"/>
      <c r="BF33" s="74"/>
      <c r="BG33" s="410"/>
      <c r="BH33" s="74"/>
      <c r="BI33" s="1594"/>
      <c r="BK33" s="148"/>
      <c r="BL33" s="1516"/>
      <c r="BM33" s="74"/>
      <c r="BN33" s="74"/>
      <c r="BO33" s="74"/>
      <c r="BP33" s="74"/>
      <c r="BQ33" s="74"/>
      <c r="BR33" s="74"/>
      <c r="BS33" s="74"/>
      <c r="BT33" s="83"/>
      <c r="BU33" s="1595"/>
      <c r="BV33" s="93"/>
      <c r="BW33" s="1516"/>
      <c r="BX33" s="1663"/>
      <c r="BY33" s="133">
        <v>17480</v>
      </c>
      <c r="BZ33" s="1516"/>
      <c r="CA33" s="1529"/>
      <c r="CB33" s="1600"/>
      <c r="CC33" s="1601"/>
      <c r="CD33" s="1600"/>
      <c r="CE33" s="1603"/>
      <c r="CF33" s="1600"/>
      <c r="CG33" s="1607"/>
      <c r="CH33" s="1595"/>
      <c r="CI33" s="1610"/>
      <c r="CJ33" s="1598"/>
      <c r="CK33" s="1529"/>
      <c r="CL33" s="1600"/>
      <c r="CM33" s="1601"/>
      <c r="CN33" s="1600"/>
      <c r="CO33" s="1603"/>
      <c r="CP33" s="1600"/>
      <c r="CQ33" s="1623"/>
      <c r="CR33" s="1625"/>
      <c r="CS33" s="1626"/>
      <c r="CT33" s="1615"/>
      <c r="CU33" s="1618"/>
      <c r="CV33" s="1615"/>
      <c r="CW33" s="1618"/>
      <c r="CX33" s="1598"/>
      <c r="CY33" s="86" t="s">
        <v>200</v>
      </c>
      <c r="CZ33" s="134">
        <v>5400</v>
      </c>
      <c r="DA33" s="135">
        <v>6000</v>
      </c>
      <c r="DB33" s="136">
        <v>3700</v>
      </c>
      <c r="DC33" s="137">
        <v>3700</v>
      </c>
      <c r="DD33" s="1516"/>
      <c r="DE33" s="177">
        <v>14160</v>
      </c>
      <c r="DF33" s="1598"/>
      <c r="DG33" s="1621"/>
      <c r="DH33" s="1516"/>
      <c r="DI33" s="1656"/>
      <c r="DJ33" s="1516"/>
      <c r="DK33" s="1529"/>
      <c r="DL33" s="1600"/>
      <c r="DM33" s="1601"/>
      <c r="DN33" s="1600"/>
      <c r="DO33" s="1603"/>
      <c r="DP33" s="1600"/>
      <c r="DQ33" s="1607"/>
      <c r="DR33" s="1516"/>
      <c r="DS33" s="177"/>
      <c r="DT33" s="1516"/>
      <c r="DU33" s="1643"/>
      <c r="DV33" s="1645"/>
      <c r="DW33" s="1645"/>
      <c r="DX33" s="1647"/>
      <c r="DY33" s="1516"/>
      <c r="DZ33" s="1640"/>
      <c r="EA33" s="1600"/>
      <c r="EB33" s="1521"/>
      <c r="EC33" s="1600"/>
      <c r="ED33" s="1601"/>
      <c r="EE33" s="1600"/>
      <c r="EF33" s="1603"/>
      <c r="EG33" s="1600"/>
      <c r="EH33" s="1623"/>
      <c r="EI33" s="1637"/>
      <c r="EJ33" s="1516"/>
      <c r="EK33" s="1640"/>
      <c r="EL33" s="1600"/>
      <c r="EM33" s="1521"/>
      <c r="EN33" s="1600"/>
      <c r="EO33" s="1601"/>
      <c r="EP33" s="1600"/>
      <c r="EQ33" s="1603"/>
      <c r="ER33" s="1600"/>
      <c r="ES33" s="1623"/>
      <c r="ET33" s="1653"/>
      <c r="EU33" s="1637"/>
      <c r="EV33" s="1516"/>
      <c r="EW33" s="138">
        <v>9690</v>
      </c>
      <c r="EX33" s="1516"/>
      <c r="EY33" s="1532"/>
      <c r="FD33" s="365"/>
      <c r="FE33" s="365"/>
      <c r="FF33" s="365"/>
      <c r="FG33" s="365"/>
    </row>
    <row r="34" spans="1:163" ht="15.75" customHeight="1">
      <c r="A34" s="74" t="s">
        <v>538</v>
      </c>
      <c r="B34" s="1524"/>
      <c r="C34" s="1662"/>
      <c r="D34" s="1658" t="s">
        <v>201</v>
      </c>
      <c r="E34" s="128" t="s">
        <v>202</v>
      </c>
      <c r="F34" s="56"/>
      <c r="G34" s="129">
        <v>171390</v>
      </c>
      <c r="H34" s="130">
        <v>263900</v>
      </c>
      <c r="I34" s="129">
        <v>156070</v>
      </c>
      <c r="J34" s="130">
        <v>248580</v>
      </c>
      <c r="K34" s="59" t="s">
        <v>194</v>
      </c>
      <c r="L34" s="131">
        <v>1590</v>
      </c>
      <c r="M34" s="132">
        <v>2510</v>
      </c>
      <c r="N34" s="398" t="s">
        <v>315</v>
      </c>
      <c r="O34" s="399" t="s">
        <v>368</v>
      </c>
      <c r="P34" s="400" t="s">
        <v>195</v>
      </c>
      <c r="Q34" s="399" t="s">
        <v>369</v>
      </c>
      <c r="R34" s="400" t="s">
        <v>194</v>
      </c>
      <c r="S34" s="401">
        <v>2.8</v>
      </c>
      <c r="T34" s="402">
        <v>2.7</v>
      </c>
      <c r="U34" s="131">
        <v>1440</v>
      </c>
      <c r="V34" s="132">
        <v>2360</v>
      </c>
      <c r="W34" s="398" t="s">
        <v>315</v>
      </c>
      <c r="X34" s="399" t="s">
        <v>368</v>
      </c>
      <c r="Y34" s="400" t="s">
        <v>195</v>
      </c>
      <c r="Z34" s="399" t="s">
        <v>369</v>
      </c>
      <c r="AA34" s="400" t="s">
        <v>194</v>
      </c>
      <c r="AB34" s="401">
        <v>2.7</v>
      </c>
      <c r="AC34" s="403">
        <v>2.7</v>
      </c>
      <c r="AD34" s="66"/>
      <c r="AG34" s="139"/>
      <c r="AO34" s="66"/>
      <c r="AY34" s="59" t="s">
        <v>194</v>
      </c>
      <c r="AZ34" s="412">
        <v>18500</v>
      </c>
      <c r="BA34" s="59" t="s">
        <v>194</v>
      </c>
      <c r="BB34" s="389">
        <v>180</v>
      </c>
      <c r="BC34" s="390" t="s">
        <v>315</v>
      </c>
      <c r="BD34" s="391" t="s">
        <v>368</v>
      </c>
      <c r="BE34" s="392" t="s">
        <v>194</v>
      </c>
      <c r="BF34" s="393" t="s">
        <v>369</v>
      </c>
      <c r="BG34" s="390" t="s">
        <v>194</v>
      </c>
      <c r="BH34" s="394">
        <v>2.5</v>
      </c>
      <c r="BI34" s="1594"/>
      <c r="BK34" s="148"/>
      <c r="BL34" s="1516"/>
      <c r="BM34" s="74"/>
      <c r="BN34" s="74"/>
      <c r="BO34" s="74"/>
      <c r="BP34" s="74"/>
      <c r="BQ34" s="74"/>
      <c r="BR34" s="74"/>
      <c r="BS34" s="74"/>
      <c r="BT34" s="83"/>
      <c r="BU34" s="1595"/>
      <c r="BV34" s="93"/>
      <c r="BW34" s="1516" t="s">
        <v>194</v>
      </c>
      <c r="BX34" s="1629">
        <v>17480</v>
      </c>
      <c r="BY34" s="141"/>
      <c r="BZ34" s="1516"/>
      <c r="CA34" s="1529">
        <v>0</v>
      </c>
      <c r="CB34" s="1600"/>
      <c r="CC34" s="1601"/>
      <c r="CD34" s="1600"/>
      <c r="CE34" s="1603"/>
      <c r="CF34" s="1600"/>
      <c r="CG34" s="1607"/>
      <c r="CH34" s="1595"/>
      <c r="CI34" s="1631">
        <v>14440</v>
      </c>
      <c r="CJ34" s="1598"/>
      <c r="CK34" s="1529"/>
      <c r="CL34" s="1600"/>
      <c r="CM34" s="1601"/>
      <c r="CN34" s="1600"/>
      <c r="CO34" s="1603"/>
      <c r="CP34" s="1600"/>
      <c r="CQ34" s="1623"/>
      <c r="CR34" s="1625"/>
      <c r="CS34" s="1626"/>
      <c r="CT34" s="1615"/>
      <c r="CU34" s="1618"/>
      <c r="CV34" s="1615"/>
      <c r="CW34" s="1618"/>
      <c r="CX34" s="1598"/>
      <c r="CY34" s="86" t="s">
        <v>203</v>
      </c>
      <c r="CZ34" s="134">
        <v>4700</v>
      </c>
      <c r="DA34" s="135">
        <v>5200</v>
      </c>
      <c r="DB34" s="136">
        <v>3300</v>
      </c>
      <c r="DC34" s="137">
        <v>3300</v>
      </c>
      <c r="DD34" s="1516"/>
      <c r="DE34" s="177"/>
      <c r="DF34" s="120"/>
      <c r="DG34" s="142"/>
      <c r="DH34" s="1595"/>
      <c r="DI34" s="1656"/>
      <c r="DJ34" s="1516"/>
      <c r="DK34" s="1529"/>
      <c r="DL34" s="1600"/>
      <c r="DM34" s="1601"/>
      <c r="DN34" s="1600"/>
      <c r="DO34" s="1603"/>
      <c r="DP34" s="1600"/>
      <c r="DQ34" s="1607"/>
      <c r="DR34" s="1516"/>
      <c r="DS34" s="149"/>
      <c r="DT34" s="1516"/>
      <c r="DU34" s="1632">
        <v>0.01</v>
      </c>
      <c r="DV34" s="1648">
        <v>0.02</v>
      </c>
      <c r="DW34" s="1648">
        <v>0.04</v>
      </c>
      <c r="DX34" s="1650">
        <v>0.05</v>
      </c>
      <c r="DY34" s="1516"/>
      <c r="DZ34" s="1640"/>
      <c r="EA34" s="1600"/>
      <c r="EB34" s="1521"/>
      <c r="EC34" s="1600"/>
      <c r="ED34" s="1601"/>
      <c r="EE34" s="1600"/>
      <c r="EF34" s="1603"/>
      <c r="EG34" s="1600"/>
      <c r="EH34" s="1623"/>
      <c r="EI34" s="1637"/>
      <c r="EJ34" s="1516"/>
      <c r="EK34" s="1640"/>
      <c r="EL34" s="1600"/>
      <c r="EM34" s="1521"/>
      <c r="EN34" s="1600"/>
      <c r="EO34" s="1601"/>
      <c r="EP34" s="1600"/>
      <c r="EQ34" s="1603"/>
      <c r="ER34" s="1600"/>
      <c r="ES34" s="1623"/>
      <c r="ET34" s="1653"/>
      <c r="EU34" s="1637"/>
      <c r="EV34" s="1516"/>
      <c r="EW34" s="413">
        <v>90</v>
      </c>
      <c r="EX34" s="1516"/>
      <c r="EY34" s="1532"/>
      <c r="FD34" s="365"/>
      <c r="FE34" s="365"/>
      <c r="FF34" s="365"/>
      <c r="FG34" s="365"/>
    </row>
    <row r="35" spans="1:163" ht="15.75" customHeight="1">
      <c r="A35" s="74" t="s">
        <v>539</v>
      </c>
      <c r="B35" s="1524"/>
      <c r="C35" s="1662"/>
      <c r="D35" s="1659"/>
      <c r="E35" s="68" t="s">
        <v>15</v>
      </c>
      <c r="F35" s="56"/>
      <c r="G35" s="69">
        <v>263900</v>
      </c>
      <c r="H35" s="70"/>
      <c r="I35" s="69">
        <v>248580</v>
      </c>
      <c r="J35" s="70"/>
      <c r="K35" s="59" t="s">
        <v>194</v>
      </c>
      <c r="L35" s="71">
        <v>2510</v>
      </c>
      <c r="M35" s="72"/>
      <c r="N35" s="415" t="s">
        <v>315</v>
      </c>
      <c r="O35" s="416" t="s">
        <v>368</v>
      </c>
      <c r="P35" s="417" t="s">
        <v>195</v>
      </c>
      <c r="Q35" s="416" t="s">
        <v>369</v>
      </c>
      <c r="R35" s="417" t="s">
        <v>194</v>
      </c>
      <c r="S35" s="418">
        <v>2.7</v>
      </c>
      <c r="T35" s="419"/>
      <c r="U35" s="71">
        <v>2360</v>
      </c>
      <c r="V35" s="72"/>
      <c r="W35" s="415" t="s">
        <v>315</v>
      </c>
      <c r="X35" s="416" t="s">
        <v>368</v>
      </c>
      <c r="Y35" s="417" t="s">
        <v>195</v>
      </c>
      <c r="Z35" s="416" t="s">
        <v>369</v>
      </c>
      <c r="AA35" s="417" t="s">
        <v>194</v>
      </c>
      <c r="AB35" s="418">
        <v>2.7</v>
      </c>
      <c r="AC35" s="420"/>
      <c r="AD35" s="66"/>
      <c r="AG35" s="75"/>
      <c r="AO35" s="66"/>
      <c r="AP35" s="73"/>
      <c r="AQ35" s="89"/>
      <c r="AR35" s="75"/>
      <c r="AY35" s="74"/>
      <c r="AZ35" s="74"/>
      <c r="BA35" s="74"/>
      <c r="BB35" s="74"/>
      <c r="BC35" s="74"/>
      <c r="BD35" s="74"/>
      <c r="BE35" s="74"/>
      <c r="BF35" s="74"/>
      <c r="BG35" s="74"/>
      <c r="BH35" s="74"/>
      <c r="BI35" s="1594"/>
      <c r="BK35" s="1664" t="s">
        <v>207</v>
      </c>
      <c r="BL35" s="1516"/>
      <c r="BM35" s="1665" t="s">
        <v>207</v>
      </c>
      <c r="BN35" s="1666"/>
      <c r="BO35" s="1666"/>
      <c r="BP35" s="1666"/>
      <c r="BQ35" s="1666"/>
      <c r="BR35" s="1666"/>
      <c r="BS35" s="1667"/>
      <c r="BT35" s="150"/>
      <c r="BU35" s="1595"/>
      <c r="BV35" s="177"/>
      <c r="BW35" s="1516"/>
      <c r="BX35" s="1630"/>
      <c r="BY35" s="143"/>
      <c r="BZ35" s="1516"/>
      <c r="CA35" s="1530"/>
      <c r="CB35" s="1604"/>
      <c r="CC35" s="1613"/>
      <c r="CD35" s="1604"/>
      <c r="CE35" s="1605"/>
      <c r="CF35" s="1604"/>
      <c r="CG35" s="1608"/>
      <c r="CH35" s="1595"/>
      <c r="CI35" s="1631"/>
      <c r="CJ35" s="1598"/>
      <c r="CK35" s="1529"/>
      <c r="CL35" s="1600"/>
      <c r="CM35" s="1601"/>
      <c r="CN35" s="1600"/>
      <c r="CO35" s="1603"/>
      <c r="CP35" s="1600"/>
      <c r="CQ35" s="1623"/>
      <c r="CR35" s="1625"/>
      <c r="CS35" s="1626"/>
      <c r="CT35" s="1616"/>
      <c r="CU35" s="1619"/>
      <c r="CV35" s="1616"/>
      <c r="CW35" s="1619"/>
      <c r="CX35" s="1598"/>
      <c r="CY35" s="171" t="s">
        <v>204</v>
      </c>
      <c r="CZ35" s="144">
        <v>4200</v>
      </c>
      <c r="DA35" s="145">
        <v>4600</v>
      </c>
      <c r="DB35" s="146">
        <v>2900</v>
      </c>
      <c r="DC35" s="143">
        <v>2900</v>
      </c>
      <c r="DD35" s="1516"/>
      <c r="DE35" s="177" t="s">
        <v>392</v>
      </c>
      <c r="DF35" s="120"/>
      <c r="DG35" s="89"/>
      <c r="DH35" s="1595"/>
      <c r="DI35" s="1657"/>
      <c r="DJ35" s="1516"/>
      <c r="DK35" s="1529"/>
      <c r="DL35" s="1604"/>
      <c r="DM35" s="1613"/>
      <c r="DN35" s="1604"/>
      <c r="DO35" s="1605"/>
      <c r="DP35" s="1604"/>
      <c r="DQ35" s="1608"/>
      <c r="DR35" s="1516"/>
      <c r="DS35" s="177"/>
      <c r="DT35" s="1516"/>
      <c r="DU35" s="1633"/>
      <c r="DV35" s="1649"/>
      <c r="DW35" s="1649"/>
      <c r="DX35" s="1651"/>
      <c r="DY35" s="1516"/>
      <c r="DZ35" s="1641"/>
      <c r="EA35" s="1604"/>
      <c r="EB35" s="1634"/>
      <c r="EC35" s="1604"/>
      <c r="ED35" s="1613"/>
      <c r="EE35" s="1604"/>
      <c r="EF35" s="1605"/>
      <c r="EG35" s="1604"/>
      <c r="EH35" s="1635"/>
      <c r="EI35" s="1638"/>
      <c r="EJ35" s="1516"/>
      <c r="EK35" s="1641"/>
      <c r="EL35" s="1604"/>
      <c r="EM35" s="1634"/>
      <c r="EN35" s="1604"/>
      <c r="EO35" s="1613"/>
      <c r="EP35" s="1604"/>
      <c r="EQ35" s="1605"/>
      <c r="ER35" s="1604"/>
      <c r="ES35" s="1635"/>
      <c r="ET35" s="1654"/>
      <c r="EU35" s="1638"/>
      <c r="EV35" s="1516"/>
      <c r="EW35" s="147" t="s">
        <v>205</v>
      </c>
      <c r="EX35" s="1516"/>
      <c r="EY35" s="1532"/>
      <c r="FD35" s="365"/>
      <c r="FE35" s="365"/>
      <c r="FF35" s="365"/>
      <c r="FG35" s="365"/>
    </row>
    <row r="36" spans="1:163" ht="15.75" customHeight="1">
      <c r="A36" s="74" t="s">
        <v>458</v>
      </c>
      <c r="B36" s="1524"/>
      <c r="C36" s="1661" t="s">
        <v>397</v>
      </c>
      <c r="D36" s="1596" t="s">
        <v>193</v>
      </c>
      <c r="E36" s="55" t="s">
        <v>31</v>
      </c>
      <c r="F36" s="56"/>
      <c r="G36" s="57">
        <v>90900</v>
      </c>
      <c r="H36" s="58">
        <v>100150</v>
      </c>
      <c r="I36" s="57">
        <v>77290</v>
      </c>
      <c r="J36" s="58">
        <v>86540</v>
      </c>
      <c r="K36" s="59" t="s">
        <v>194</v>
      </c>
      <c r="L36" s="60">
        <v>880</v>
      </c>
      <c r="M36" s="61">
        <v>970</v>
      </c>
      <c r="N36" s="378" t="s">
        <v>315</v>
      </c>
      <c r="O36" s="379" t="s">
        <v>368</v>
      </c>
      <c r="P36" s="380" t="s">
        <v>194</v>
      </c>
      <c r="Q36" s="381" t="s">
        <v>369</v>
      </c>
      <c r="R36" s="380" t="s">
        <v>194</v>
      </c>
      <c r="S36" s="382">
        <v>2.9</v>
      </c>
      <c r="T36" s="383">
        <v>2.8</v>
      </c>
      <c r="U36" s="60">
        <v>750</v>
      </c>
      <c r="V36" s="61">
        <v>840</v>
      </c>
      <c r="W36" s="378" t="s">
        <v>315</v>
      </c>
      <c r="X36" s="379" t="s">
        <v>368</v>
      </c>
      <c r="Y36" s="380" t="s">
        <v>194</v>
      </c>
      <c r="Z36" s="381" t="s">
        <v>369</v>
      </c>
      <c r="AA36" s="380" t="s">
        <v>194</v>
      </c>
      <c r="AB36" s="382">
        <v>2.8</v>
      </c>
      <c r="AC36" s="384">
        <v>2.8</v>
      </c>
      <c r="AD36" s="59" t="s">
        <v>194</v>
      </c>
      <c r="AE36" s="62">
        <v>9250</v>
      </c>
      <c r="AF36" s="118" t="s">
        <v>195</v>
      </c>
      <c r="AG36" s="385">
        <v>90</v>
      </c>
      <c r="AH36" s="386" t="s">
        <v>315</v>
      </c>
      <c r="AI36" s="379" t="s">
        <v>368</v>
      </c>
      <c r="AJ36" s="380" t="s">
        <v>194</v>
      </c>
      <c r="AK36" s="381" t="s">
        <v>369</v>
      </c>
      <c r="AL36" s="380" t="s">
        <v>194</v>
      </c>
      <c r="AM36" s="387">
        <v>2.5</v>
      </c>
      <c r="AN36" s="388" t="s">
        <v>373</v>
      </c>
      <c r="AO36" s="59" t="s">
        <v>194</v>
      </c>
      <c r="AP36" s="71">
        <v>3700</v>
      </c>
      <c r="AQ36" s="119" t="s">
        <v>195</v>
      </c>
      <c r="AR36" s="389">
        <v>30</v>
      </c>
      <c r="AS36" s="390" t="s">
        <v>315</v>
      </c>
      <c r="AT36" s="391" t="s">
        <v>368</v>
      </c>
      <c r="AU36" s="392" t="s">
        <v>194</v>
      </c>
      <c r="AV36" s="393" t="s">
        <v>369</v>
      </c>
      <c r="AW36" s="392" t="s">
        <v>194</v>
      </c>
      <c r="AX36" s="394">
        <v>3.8</v>
      </c>
      <c r="AZ36" s="74"/>
      <c r="BI36" s="1594"/>
      <c r="BK36" s="1664"/>
      <c r="BL36" s="1516"/>
      <c r="BM36" s="1665"/>
      <c r="BN36" s="1666"/>
      <c r="BO36" s="1666"/>
      <c r="BP36" s="1666"/>
      <c r="BQ36" s="1666"/>
      <c r="BR36" s="1666"/>
      <c r="BS36" s="1667"/>
      <c r="BT36" s="150"/>
      <c r="BU36" s="1595"/>
      <c r="BV36" s="177"/>
      <c r="BW36" s="1516" t="s">
        <v>194</v>
      </c>
      <c r="BX36" s="1611">
        <v>18040</v>
      </c>
      <c r="BY36" s="121"/>
      <c r="BZ36" s="1516" t="s">
        <v>194</v>
      </c>
      <c r="CA36" s="1528">
        <v>100</v>
      </c>
      <c r="CB36" s="1599" t="s">
        <v>315</v>
      </c>
      <c r="CC36" s="1546" t="s">
        <v>368</v>
      </c>
      <c r="CD36" s="1599" t="s">
        <v>194</v>
      </c>
      <c r="CE36" s="1602" t="s">
        <v>372</v>
      </c>
      <c r="CF36" s="1599" t="s">
        <v>194</v>
      </c>
      <c r="CG36" s="1606">
        <v>6.8</v>
      </c>
      <c r="CH36" s="1595"/>
      <c r="CI36" s="1610" t="s">
        <v>398</v>
      </c>
      <c r="CJ36" s="1598" t="s">
        <v>194</v>
      </c>
      <c r="CK36" s="1529">
        <v>120</v>
      </c>
      <c r="CL36" s="1600" t="s">
        <v>315</v>
      </c>
      <c r="CM36" s="1601" t="s">
        <v>368</v>
      </c>
      <c r="CN36" s="1600" t="s">
        <v>194</v>
      </c>
      <c r="CO36" s="1603" t="s">
        <v>372</v>
      </c>
      <c r="CP36" s="1600" t="s">
        <v>194</v>
      </c>
      <c r="CQ36" s="1623">
        <v>2.4</v>
      </c>
      <c r="CR36" s="1625" t="s">
        <v>375</v>
      </c>
      <c r="CS36" s="1626" t="s">
        <v>194</v>
      </c>
      <c r="CT36" s="1614">
        <v>5500</v>
      </c>
      <c r="CU36" s="1617">
        <v>6000</v>
      </c>
      <c r="CV36" s="1614">
        <v>3800</v>
      </c>
      <c r="CW36" s="1617">
        <v>3800</v>
      </c>
      <c r="CX36" s="1598" t="s">
        <v>194</v>
      </c>
      <c r="CY36" s="122" t="s">
        <v>198</v>
      </c>
      <c r="CZ36" s="123">
        <v>9200</v>
      </c>
      <c r="DA36" s="124">
        <v>10300</v>
      </c>
      <c r="DB36" s="125">
        <v>6400</v>
      </c>
      <c r="DC36" s="126">
        <v>6400</v>
      </c>
      <c r="DD36" s="1516"/>
      <c r="DE36" s="177">
        <v>12280</v>
      </c>
      <c r="DF36" s="1598" t="s">
        <v>194</v>
      </c>
      <c r="DG36" s="1620">
        <v>4900</v>
      </c>
      <c r="DH36" s="1516" t="s">
        <v>194</v>
      </c>
      <c r="DI36" s="1655">
        <v>4890</v>
      </c>
      <c r="DJ36" s="1516" t="s">
        <v>194</v>
      </c>
      <c r="DK36" s="1528">
        <v>40</v>
      </c>
      <c r="DL36" s="1599" t="s">
        <v>315</v>
      </c>
      <c r="DM36" s="1546" t="s">
        <v>368</v>
      </c>
      <c r="DN36" s="1599" t="s">
        <v>194</v>
      </c>
      <c r="DO36" s="1602" t="s">
        <v>372</v>
      </c>
      <c r="DP36" s="1599" t="s">
        <v>194</v>
      </c>
      <c r="DQ36" s="1606">
        <v>7.6</v>
      </c>
      <c r="DR36" s="1516"/>
      <c r="DS36" s="177"/>
      <c r="DT36" s="1516" t="s">
        <v>199</v>
      </c>
      <c r="DU36" s="1642" t="s">
        <v>431</v>
      </c>
      <c r="DV36" s="1644" t="s">
        <v>431</v>
      </c>
      <c r="DW36" s="1644" t="s">
        <v>431</v>
      </c>
      <c r="DX36" s="1646" t="s">
        <v>431</v>
      </c>
      <c r="DY36" s="1516" t="s">
        <v>199</v>
      </c>
      <c r="DZ36" s="1639">
        <v>2970</v>
      </c>
      <c r="EA36" s="1599" t="s">
        <v>194</v>
      </c>
      <c r="EB36" s="1518">
        <v>30</v>
      </c>
      <c r="EC36" s="1599" t="s">
        <v>315</v>
      </c>
      <c r="ED36" s="1546" t="s">
        <v>368</v>
      </c>
      <c r="EE36" s="1599" t="s">
        <v>194</v>
      </c>
      <c r="EF36" s="1602" t="s">
        <v>372</v>
      </c>
      <c r="EG36" s="1599" t="s">
        <v>194</v>
      </c>
      <c r="EH36" s="1622">
        <v>5</v>
      </c>
      <c r="EI36" s="1636" t="s">
        <v>373</v>
      </c>
      <c r="EJ36" s="1516" t="s">
        <v>199</v>
      </c>
      <c r="EK36" s="1639">
        <v>12330</v>
      </c>
      <c r="EL36" s="1599" t="s">
        <v>194</v>
      </c>
      <c r="EM36" s="1518">
        <v>120</v>
      </c>
      <c r="EN36" s="1599" t="s">
        <v>315</v>
      </c>
      <c r="EO36" s="1546" t="s">
        <v>368</v>
      </c>
      <c r="EP36" s="1599" t="s">
        <v>194</v>
      </c>
      <c r="EQ36" s="1602" t="s">
        <v>372</v>
      </c>
      <c r="ER36" s="1599" t="s">
        <v>194</v>
      </c>
      <c r="ES36" s="1622">
        <v>2.5</v>
      </c>
      <c r="ET36" s="1652" t="s">
        <v>373</v>
      </c>
      <c r="EU36" s="1636" t="s">
        <v>205</v>
      </c>
      <c r="EV36" s="1516" t="s">
        <v>199</v>
      </c>
      <c r="EW36" s="127"/>
      <c r="EX36" s="196"/>
      <c r="EY36" s="1532"/>
      <c r="FD36" s="365"/>
      <c r="FE36" s="365"/>
      <c r="FF36" s="365"/>
      <c r="FG36" s="365"/>
    </row>
    <row r="37" spans="1:163" ht="15.75" customHeight="1">
      <c r="A37" s="74" t="s">
        <v>459</v>
      </c>
      <c r="B37" s="1524"/>
      <c r="C37" s="1662"/>
      <c r="D37" s="1597"/>
      <c r="E37" s="128" t="s">
        <v>11</v>
      </c>
      <c r="F37" s="56"/>
      <c r="G37" s="129">
        <v>100150</v>
      </c>
      <c r="H37" s="130">
        <v>173730</v>
      </c>
      <c r="I37" s="129">
        <v>86540</v>
      </c>
      <c r="J37" s="130">
        <v>160120</v>
      </c>
      <c r="K37" s="59" t="s">
        <v>194</v>
      </c>
      <c r="L37" s="131">
        <v>970</v>
      </c>
      <c r="M37" s="132">
        <v>1620</v>
      </c>
      <c r="N37" s="398" t="s">
        <v>315</v>
      </c>
      <c r="O37" s="399" t="s">
        <v>368</v>
      </c>
      <c r="P37" s="400" t="s">
        <v>195</v>
      </c>
      <c r="Q37" s="399" t="s">
        <v>369</v>
      </c>
      <c r="R37" s="400" t="s">
        <v>194</v>
      </c>
      <c r="S37" s="401">
        <v>2.8</v>
      </c>
      <c r="T37" s="402">
        <v>2.8</v>
      </c>
      <c r="U37" s="131">
        <v>840</v>
      </c>
      <c r="V37" s="132">
        <v>1480</v>
      </c>
      <c r="W37" s="398" t="s">
        <v>315</v>
      </c>
      <c r="X37" s="399" t="s">
        <v>368</v>
      </c>
      <c r="Y37" s="400" t="s">
        <v>195</v>
      </c>
      <c r="Z37" s="399" t="s">
        <v>369</v>
      </c>
      <c r="AA37" s="400" t="s">
        <v>194</v>
      </c>
      <c r="AB37" s="401">
        <v>2.8</v>
      </c>
      <c r="AC37" s="403">
        <v>2.7</v>
      </c>
      <c r="AD37" s="59" t="s">
        <v>194</v>
      </c>
      <c r="AE37" s="71">
        <v>9250</v>
      </c>
      <c r="AF37" s="119" t="s">
        <v>195</v>
      </c>
      <c r="AG37" s="404">
        <v>90</v>
      </c>
      <c r="AH37" s="405" t="s">
        <v>315</v>
      </c>
      <c r="AI37" s="257" t="s">
        <v>368</v>
      </c>
      <c r="AJ37" s="375" t="s">
        <v>194</v>
      </c>
      <c r="AK37" s="406" t="s">
        <v>369</v>
      </c>
      <c r="AL37" s="256" t="s">
        <v>194</v>
      </c>
      <c r="AM37" s="407">
        <v>2.5</v>
      </c>
      <c r="AN37" s="408"/>
      <c r="AP37" s="76"/>
      <c r="AQ37" s="74"/>
      <c r="AR37" s="76"/>
      <c r="AS37" s="599"/>
      <c r="AT37" s="600"/>
      <c r="AU37" s="599"/>
      <c r="AV37" s="600"/>
      <c r="AW37" s="599"/>
      <c r="AX37" s="600"/>
      <c r="AZ37" s="74"/>
      <c r="BA37" s="74"/>
      <c r="BB37" s="409"/>
      <c r="BC37" s="410"/>
      <c r="BD37" s="74"/>
      <c r="BE37" s="410"/>
      <c r="BF37" s="74"/>
      <c r="BG37" s="410"/>
      <c r="BH37" s="74"/>
      <c r="BI37" s="1594"/>
      <c r="BK37" s="1664"/>
      <c r="BL37" s="1516"/>
      <c r="BM37" s="1665"/>
      <c r="BN37" s="1666"/>
      <c r="BO37" s="1666"/>
      <c r="BP37" s="1666"/>
      <c r="BQ37" s="1666"/>
      <c r="BR37" s="1666"/>
      <c r="BS37" s="1667"/>
      <c r="BT37" s="150"/>
      <c r="BU37" s="1595"/>
      <c r="BV37" s="177"/>
      <c r="BW37" s="1516"/>
      <c r="BX37" s="1663"/>
      <c r="BY37" s="133">
        <v>16170</v>
      </c>
      <c r="BZ37" s="1516"/>
      <c r="CA37" s="1529"/>
      <c r="CB37" s="1600"/>
      <c r="CC37" s="1601"/>
      <c r="CD37" s="1600"/>
      <c r="CE37" s="1603"/>
      <c r="CF37" s="1600"/>
      <c r="CG37" s="1607"/>
      <c r="CH37" s="1595"/>
      <c r="CI37" s="1610"/>
      <c r="CJ37" s="1598"/>
      <c r="CK37" s="1529"/>
      <c r="CL37" s="1600"/>
      <c r="CM37" s="1601"/>
      <c r="CN37" s="1600"/>
      <c r="CO37" s="1603"/>
      <c r="CP37" s="1600"/>
      <c r="CQ37" s="1623"/>
      <c r="CR37" s="1625"/>
      <c r="CS37" s="1626"/>
      <c r="CT37" s="1615"/>
      <c r="CU37" s="1618"/>
      <c r="CV37" s="1615"/>
      <c r="CW37" s="1618"/>
      <c r="CX37" s="1598"/>
      <c r="CY37" s="86" t="s">
        <v>200</v>
      </c>
      <c r="CZ37" s="134">
        <v>5100</v>
      </c>
      <c r="DA37" s="135">
        <v>5600</v>
      </c>
      <c r="DB37" s="136">
        <v>3500</v>
      </c>
      <c r="DC37" s="137">
        <v>3500</v>
      </c>
      <c r="DD37" s="1516"/>
      <c r="DE37" s="177"/>
      <c r="DF37" s="1598"/>
      <c r="DG37" s="1621"/>
      <c r="DH37" s="1516"/>
      <c r="DI37" s="1656"/>
      <c r="DJ37" s="1516"/>
      <c r="DK37" s="1529"/>
      <c r="DL37" s="1600"/>
      <c r="DM37" s="1601"/>
      <c r="DN37" s="1600"/>
      <c r="DO37" s="1603"/>
      <c r="DP37" s="1600"/>
      <c r="DQ37" s="1607"/>
      <c r="DR37" s="1516"/>
      <c r="DS37" s="177"/>
      <c r="DT37" s="1516"/>
      <c r="DU37" s="1643"/>
      <c r="DV37" s="1645"/>
      <c r="DW37" s="1645"/>
      <c r="DX37" s="1647"/>
      <c r="DY37" s="1516"/>
      <c r="DZ37" s="1640"/>
      <c r="EA37" s="1600"/>
      <c r="EB37" s="1521"/>
      <c r="EC37" s="1600"/>
      <c r="ED37" s="1601"/>
      <c r="EE37" s="1600"/>
      <c r="EF37" s="1603"/>
      <c r="EG37" s="1600"/>
      <c r="EH37" s="1623"/>
      <c r="EI37" s="1637"/>
      <c r="EJ37" s="1516"/>
      <c r="EK37" s="1640"/>
      <c r="EL37" s="1600"/>
      <c r="EM37" s="1521"/>
      <c r="EN37" s="1600"/>
      <c r="EO37" s="1601"/>
      <c r="EP37" s="1600"/>
      <c r="EQ37" s="1603"/>
      <c r="ER37" s="1600"/>
      <c r="ES37" s="1623"/>
      <c r="ET37" s="1653"/>
      <c r="EU37" s="1637"/>
      <c r="EV37" s="1516"/>
      <c r="EW37" s="138">
        <v>8610</v>
      </c>
      <c r="EX37" s="196"/>
      <c r="EY37" s="1532"/>
      <c r="FD37" s="365"/>
      <c r="FE37" s="365"/>
      <c r="FF37" s="365"/>
      <c r="FG37" s="365"/>
    </row>
    <row r="38" spans="1:163" ht="15.75" customHeight="1">
      <c r="A38" s="74" t="s">
        <v>540</v>
      </c>
      <c r="B38" s="1524"/>
      <c r="C38" s="1662"/>
      <c r="D38" s="1658" t="s">
        <v>201</v>
      </c>
      <c r="E38" s="128" t="s">
        <v>202</v>
      </c>
      <c r="F38" s="56"/>
      <c r="G38" s="129">
        <v>173730</v>
      </c>
      <c r="H38" s="130">
        <v>266240</v>
      </c>
      <c r="I38" s="129">
        <v>160120</v>
      </c>
      <c r="J38" s="130">
        <v>252630</v>
      </c>
      <c r="K38" s="59" t="s">
        <v>194</v>
      </c>
      <c r="L38" s="131">
        <v>1620</v>
      </c>
      <c r="M38" s="132">
        <v>2540</v>
      </c>
      <c r="N38" s="398" t="s">
        <v>315</v>
      </c>
      <c r="O38" s="399" t="s">
        <v>368</v>
      </c>
      <c r="P38" s="400" t="s">
        <v>195</v>
      </c>
      <c r="Q38" s="399" t="s">
        <v>369</v>
      </c>
      <c r="R38" s="400" t="s">
        <v>194</v>
      </c>
      <c r="S38" s="401">
        <v>2.8</v>
      </c>
      <c r="T38" s="402">
        <v>2.7</v>
      </c>
      <c r="U38" s="131">
        <v>1480</v>
      </c>
      <c r="V38" s="132">
        <v>2400</v>
      </c>
      <c r="W38" s="398" t="s">
        <v>315</v>
      </c>
      <c r="X38" s="399" t="s">
        <v>368</v>
      </c>
      <c r="Y38" s="400" t="s">
        <v>195</v>
      </c>
      <c r="Z38" s="399" t="s">
        <v>369</v>
      </c>
      <c r="AA38" s="400" t="s">
        <v>194</v>
      </c>
      <c r="AB38" s="401">
        <v>2.7</v>
      </c>
      <c r="AC38" s="403">
        <v>2.7</v>
      </c>
      <c r="AD38" s="66"/>
      <c r="AG38" s="139"/>
      <c r="AO38" s="66"/>
      <c r="AY38" s="59" t="s">
        <v>194</v>
      </c>
      <c r="AZ38" s="412">
        <v>18500</v>
      </c>
      <c r="BA38" s="59" t="s">
        <v>194</v>
      </c>
      <c r="BB38" s="389">
        <v>180</v>
      </c>
      <c r="BC38" s="390" t="s">
        <v>315</v>
      </c>
      <c r="BD38" s="391" t="s">
        <v>368</v>
      </c>
      <c r="BE38" s="392" t="s">
        <v>194</v>
      </c>
      <c r="BF38" s="393" t="s">
        <v>369</v>
      </c>
      <c r="BG38" s="390" t="s">
        <v>194</v>
      </c>
      <c r="BH38" s="394">
        <v>2.5</v>
      </c>
      <c r="BI38" s="1594"/>
      <c r="BK38" s="177" t="s">
        <v>208</v>
      </c>
      <c r="BL38" s="1516"/>
      <c r="BM38" s="1668" t="s">
        <v>208</v>
      </c>
      <c r="BN38" s="1669"/>
      <c r="BO38" s="1669"/>
      <c r="BP38" s="74"/>
      <c r="BQ38" s="74"/>
      <c r="BR38" s="74"/>
      <c r="BS38" s="74"/>
      <c r="BT38" s="150"/>
      <c r="BU38" s="1595"/>
      <c r="BV38" s="177"/>
      <c r="BW38" s="1516" t="s">
        <v>194</v>
      </c>
      <c r="BX38" s="1629">
        <v>16170</v>
      </c>
      <c r="BY38" s="141"/>
      <c r="BZ38" s="1516"/>
      <c r="CA38" s="1529">
        <v>0</v>
      </c>
      <c r="CB38" s="1600"/>
      <c r="CC38" s="1601"/>
      <c r="CD38" s="1600"/>
      <c r="CE38" s="1603"/>
      <c r="CF38" s="1600"/>
      <c r="CG38" s="1607"/>
      <c r="CH38" s="1595"/>
      <c r="CI38" s="1631">
        <v>12830</v>
      </c>
      <c r="CJ38" s="1598"/>
      <c r="CK38" s="1529"/>
      <c r="CL38" s="1600"/>
      <c r="CM38" s="1601"/>
      <c r="CN38" s="1600"/>
      <c r="CO38" s="1603"/>
      <c r="CP38" s="1600"/>
      <c r="CQ38" s="1623"/>
      <c r="CR38" s="1625"/>
      <c r="CS38" s="1626"/>
      <c r="CT38" s="1615"/>
      <c r="CU38" s="1618"/>
      <c r="CV38" s="1615"/>
      <c r="CW38" s="1618"/>
      <c r="CX38" s="1598"/>
      <c r="CY38" s="86" t="s">
        <v>203</v>
      </c>
      <c r="CZ38" s="134">
        <v>4400</v>
      </c>
      <c r="DA38" s="135">
        <v>4900</v>
      </c>
      <c r="DB38" s="136">
        <v>3100</v>
      </c>
      <c r="DC38" s="137">
        <v>3100</v>
      </c>
      <c r="DD38" s="1516"/>
      <c r="DE38" s="177" t="s">
        <v>396</v>
      </c>
      <c r="DF38" s="120"/>
      <c r="DG38" s="142"/>
      <c r="DH38" s="1595"/>
      <c r="DI38" s="1656"/>
      <c r="DJ38" s="1516"/>
      <c r="DK38" s="1529"/>
      <c r="DL38" s="1600"/>
      <c r="DM38" s="1601"/>
      <c r="DN38" s="1600"/>
      <c r="DO38" s="1603"/>
      <c r="DP38" s="1600"/>
      <c r="DQ38" s="1607"/>
      <c r="DR38" s="1516"/>
      <c r="DS38" s="177"/>
      <c r="DT38" s="1516"/>
      <c r="DU38" s="1632">
        <v>0.01</v>
      </c>
      <c r="DV38" s="1648">
        <v>0.02</v>
      </c>
      <c r="DW38" s="1648">
        <v>0.04</v>
      </c>
      <c r="DX38" s="1650">
        <v>0.05</v>
      </c>
      <c r="DY38" s="1516"/>
      <c r="DZ38" s="1640"/>
      <c r="EA38" s="1600"/>
      <c r="EB38" s="1521"/>
      <c r="EC38" s="1600"/>
      <c r="ED38" s="1601"/>
      <c r="EE38" s="1600"/>
      <c r="EF38" s="1603"/>
      <c r="EG38" s="1600"/>
      <c r="EH38" s="1623"/>
      <c r="EI38" s="1637"/>
      <c r="EJ38" s="1516"/>
      <c r="EK38" s="1640"/>
      <c r="EL38" s="1600"/>
      <c r="EM38" s="1521"/>
      <c r="EN38" s="1600"/>
      <c r="EO38" s="1601"/>
      <c r="EP38" s="1600"/>
      <c r="EQ38" s="1603"/>
      <c r="ER38" s="1600"/>
      <c r="ES38" s="1623"/>
      <c r="ET38" s="1653"/>
      <c r="EU38" s="1637"/>
      <c r="EV38" s="1516"/>
      <c r="EW38" s="413">
        <v>80</v>
      </c>
      <c r="EX38" s="196"/>
      <c r="EY38" s="1532"/>
      <c r="FD38" s="365"/>
      <c r="FE38" s="365"/>
      <c r="FF38" s="365"/>
      <c r="FG38" s="365"/>
    </row>
    <row r="39" spans="1:163" ht="15.75" customHeight="1">
      <c r="A39" s="74" t="s">
        <v>541</v>
      </c>
      <c r="B39" s="1524"/>
      <c r="C39" s="1662"/>
      <c r="D39" s="1659"/>
      <c r="E39" s="68" t="s">
        <v>15</v>
      </c>
      <c r="F39" s="56"/>
      <c r="G39" s="69">
        <v>266240</v>
      </c>
      <c r="H39" s="70"/>
      <c r="I39" s="69">
        <v>252630</v>
      </c>
      <c r="J39" s="70"/>
      <c r="K39" s="59" t="s">
        <v>194</v>
      </c>
      <c r="L39" s="71">
        <v>2540</v>
      </c>
      <c r="M39" s="72"/>
      <c r="N39" s="415" t="s">
        <v>315</v>
      </c>
      <c r="O39" s="416" t="s">
        <v>368</v>
      </c>
      <c r="P39" s="417" t="s">
        <v>195</v>
      </c>
      <c r="Q39" s="416" t="s">
        <v>369</v>
      </c>
      <c r="R39" s="417" t="s">
        <v>194</v>
      </c>
      <c r="S39" s="418">
        <v>2.7</v>
      </c>
      <c r="T39" s="419"/>
      <c r="U39" s="71">
        <v>2400</v>
      </c>
      <c r="V39" s="72"/>
      <c r="W39" s="415" t="s">
        <v>315</v>
      </c>
      <c r="X39" s="416" t="s">
        <v>368</v>
      </c>
      <c r="Y39" s="417" t="s">
        <v>195</v>
      </c>
      <c r="Z39" s="416" t="s">
        <v>369</v>
      </c>
      <c r="AA39" s="417" t="s">
        <v>194</v>
      </c>
      <c r="AB39" s="418">
        <v>2.7</v>
      </c>
      <c r="AC39" s="420"/>
      <c r="AD39" s="66"/>
      <c r="AG39" s="75"/>
      <c r="AO39" s="66"/>
      <c r="AP39" s="73"/>
      <c r="AQ39" s="89"/>
      <c r="AR39" s="75"/>
      <c r="AY39" s="74"/>
      <c r="AZ39" s="74"/>
      <c r="BA39" s="74"/>
      <c r="BB39" s="74"/>
      <c r="BC39" s="74"/>
      <c r="BD39" s="74"/>
      <c r="BE39" s="74"/>
      <c r="BF39" s="74"/>
      <c r="BG39" s="74"/>
      <c r="BH39" s="74"/>
      <c r="BI39" s="1594"/>
      <c r="BK39" s="177">
        <v>308200</v>
      </c>
      <c r="BL39" s="1516"/>
      <c r="BM39" s="156">
        <v>3080</v>
      </c>
      <c r="BN39" s="140" t="s">
        <v>370</v>
      </c>
      <c r="BO39" s="77" t="s">
        <v>368</v>
      </c>
      <c r="BP39" s="84" t="s">
        <v>194</v>
      </c>
      <c r="BQ39" s="411" t="s">
        <v>369</v>
      </c>
      <c r="BR39" s="368" t="s">
        <v>194</v>
      </c>
      <c r="BS39" s="421">
        <v>1.8</v>
      </c>
      <c r="BT39" s="150"/>
      <c r="BU39" s="1595"/>
      <c r="BV39" s="177"/>
      <c r="BW39" s="1516"/>
      <c r="BX39" s="1630"/>
      <c r="BY39" s="143"/>
      <c r="BZ39" s="1516"/>
      <c r="CA39" s="1530"/>
      <c r="CB39" s="1604"/>
      <c r="CC39" s="1613"/>
      <c r="CD39" s="1604"/>
      <c r="CE39" s="1605"/>
      <c r="CF39" s="1604"/>
      <c r="CG39" s="1608"/>
      <c r="CH39" s="1595"/>
      <c r="CI39" s="1631"/>
      <c r="CJ39" s="1598"/>
      <c r="CK39" s="1529"/>
      <c r="CL39" s="1600"/>
      <c r="CM39" s="1601"/>
      <c r="CN39" s="1600"/>
      <c r="CO39" s="1603"/>
      <c r="CP39" s="1600"/>
      <c r="CQ39" s="1623"/>
      <c r="CR39" s="1625"/>
      <c r="CS39" s="1626"/>
      <c r="CT39" s="1616"/>
      <c r="CU39" s="1619"/>
      <c r="CV39" s="1616"/>
      <c r="CW39" s="1619"/>
      <c r="CX39" s="1598"/>
      <c r="CY39" s="171" t="s">
        <v>204</v>
      </c>
      <c r="CZ39" s="144">
        <v>3900</v>
      </c>
      <c r="DA39" s="145">
        <v>4400</v>
      </c>
      <c r="DB39" s="146">
        <v>2700</v>
      </c>
      <c r="DC39" s="143">
        <v>2700</v>
      </c>
      <c r="DD39" s="1516"/>
      <c r="DE39" s="177">
        <v>10870</v>
      </c>
      <c r="DF39" s="120"/>
      <c r="DG39" s="89"/>
      <c r="DH39" s="1595"/>
      <c r="DI39" s="1657"/>
      <c r="DJ39" s="1516"/>
      <c r="DK39" s="1529"/>
      <c r="DL39" s="1604"/>
      <c r="DM39" s="1613"/>
      <c r="DN39" s="1604"/>
      <c r="DO39" s="1605"/>
      <c r="DP39" s="1604"/>
      <c r="DQ39" s="1608"/>
      <c r="DR39" s="1516"/>
      <c r="DS39" s="177"/>
      <c r="DT39" s="1516"/>
      <c r="DU39" s="1633"/>
      <c r="DV39" s="1649"/>
      <c r="DW39" s="1649"/>
      <c r="DX39" s="1651"/>
      <c r="DY39" s="1516"/>
      <c r="DZ39" s="1641"/>
      <c r="EA39" s="1604"/>
      <c r="EB39" s="1634"/>
      <c r="EC39" s="1604"/>
      <c r="ED39" s="1613"/>
      <c r="EE39" s="1604"/>
      <c r="EF39" s="1605"/>
      <c r="EG39" s="1604"/>
      <c r="EH39" s="1635"/>
      <c r="EI39" s="1638"/>
      <c r="EJ39" s="1516"/>
      <c r="EK39" s="1641"/>
      <c r="EL39" s="1604"/>
      <c r="EM39" s="1634"/>
      <c r="EN39" s="1604"/>
      <c r="EO39" s="1613"/>
      <c r="EP39" s="1604"/>
      <c r="EQ39" s="1605"/>
      <c r="ER39" s="1604"/>
      <c r="ES39" s="1635"/>
      <c r="ET39" s="1654"/>
      <c r="EU39" s="1638"/>
      <c r="EV39" s="1516"/>
      <c r="EW39" s="147" t="s">
        <v>205</v>
      </c>
      <c r="EX39" s="196"/>
      <c r="EY39" s="1532"/>
      <c r="FD39" s="365"/>
      <c r="FE39" s="365"/>
      <c r="FF39" s="365"/>
      <c r="FG39" s="365"/>
    </row>
    <row r="40" spans="1:163" ht="15.75" customHeight="1">
      <c r="A40" s="74" t="s">
        <v>460</v>
      </c>
      <c r="B40" s="1524"/>
      <c r="C40" s="1661" t="s">
        <v>400</v>
      </c>
      <c r="D40" s="1596" t="s">
        <v>193</v>
      </c>
      <c r="E40" s="55" t="s">
        <v>31</v>
      </c>
      <c r="F40" s="56"/>
      <c r="G40" s="57">
        <v>82980</v>
      </c>
      <c r="H40" s="58">
        <v>92230</v>
      </c>
      <c r="I40" s="57">
        <v>70730</v>
      </c>
      <c r="J40" s="58">
        <v>79980</v>
      </c>
      <c r="K40" s="59" t="s">
        <v>194</v>
      </c>
      <c r="L40" s="60">
        <v>810</v>
      </c>
      <c r="M40" s="61">
        <v>900</v>
      </c>
      <c r="N40" s="378" t="s">
        <v>315</v>
      </c>
      <c r="O40" s="379" t="s">
        <v>368</v>
      </c>
      <c r="P40" s="380" t="s">
        <v>194</v>
      </c>
      <c r="Q40" s="381" t="s">
        <v>369</v>
      </c>
      <c r="R40" s="380" t="s">
        <v>194</v>
      </c>
      <c r="S40" s="382">
        <v>2.8</v>
      </c>
      <c r="T40" s="383">
        <v>2.8</v>
      </c>
      <c r="U40" s="60">
        <v>680</v>
      </c>
      <c r="V40" s="61">
        <v>770</v>
      </c>
      <c r="W40" s="378" t="s">
        <v>315</v>
      </c>
      <c r="X40" s="379" t="s">
        <v>368</v>
      </c>
      <c r="Y40" s="380" t="s">
        <v>194</v>
      </c>
      <c r="Z40" s="381" t="s">
        <v>369</v>
      </c>
      <c r="AA40" s="380" t="s">
        <v>194</v>
      </c>
      <c r="AB40" s="382">
        <v>2.8</v>
      </c>
      <c r="AC40" s="384">
        <v>2.8</v>
      </c>
      <c r="AD40" s="59" t="s">
        <v>194</v>
      </c>
      <c r="AE40" s="62">
        <v>9250</v>
      </c>
      <c r="AF40" s="118" t="s">
        <v>195</v>
      </c>
      <c r="AG40" s="385">
        <v>90</v>
      </c>
      <c r="AH40" s="386" t="s">
        <v>315</v>
      </c>
      <c r="AI40" s="379" t="s">
        <v>368</v>
      </c>
      <c r="AJ40" s="380" t="s">
        <v>194</v>
      </c>
      <c r="AK40" s="381" t="s">
        <v>369</v>
      </c>
      <c r="AL40" s="380" t="s">
        <v>194</v>
      </c>
      <c r="AM40" s="387">
        <v>2.5</v>
      </c>
      <c r="AN40" s="388" t="s">
        <v>373</v>
      </c>
      <c r="AO40" s="59" t="s">
        <v>194</v>
      </c>
      <c r="AP40" s="71">
        <v>3700</v>
      </c>
      <c r="AQ40" s="119" t="s">
        <v>195</v>
      </c>
      <c r="AR40" s="389">
        <v>30</v>
      </c>
      <c r="AS40" s="390" t="s">
        <v>315</v>
      </c>
      <c r="AT40" s="391" t="s">
        <v>368</v>
      </c>
      <c r="AU40" s="392" t="s">
        <v>194</v>
      </c>
      <c r="AV40" s="393" t="s">
        <v>369</v>
      </c>
      <c r="AW40" s="392" t="s">
        <v>194</v>
      </c>
      <c r="AX40" s="394">
        <v>3.8</v>
      </c>
      <c r="AZ40" s="74"/>
      <c r="BI40" s="1594"/>
      <c r="BK40" s="148"/>
      <c r="BL40" s="1516"/>
      <c r="BM40" s="155"/>
      <c r="BN40" s="154"/>
      <c r="BO40" s="154"/>
      <c r="BP40" s="154"/>
      <c r="BQ40" s="154"/>
      <c r="BR40" s="154"/>
      <c r="BS40" s="422"/>
      <c r="BT40" s="120"/>
      <c r="BU40" s="1595"/>
      <c r="BV40" s="174"/>
      <c r="BW40" s="1516" t="s">
        <v>194</v>
      </c>
      <c r="BX40" s="1611">
        <v>16990</v>
      </c>
      <c r="BY40" s="121"/>
      <c r="BZ40" s="1516" t="s">
        <v>194</v>
      </c>
      <c r="CA40" s="1528">
        <v>90</v>
      </c>
      <c r="CB40" s="1599" t="s">
        <v>315</v>
      </c>
      <c r="CC40" s="1546" t="s">
        <v>368</v>
      </c>
      <c r="CD40" s="1599" t="s">
        <v>194</v>
      </c>
      <c r="CE40" s="1602" t="s">
        <v>372</v>
      </c>
      <c r="CF40" s="1599" t="s">
        <v>194</v>
      </c>
      <c r="CG40" s="1606">
        <v>6.8</v>
      </c>
      <c r="CH40" s="1595"/>
      <c r="CI40" s="1610" t="s">
        <v>401</v>
      </c>
      <c r="CJ40" s="1598" t="s">
        <v>194</v>
      </c>
      <c r="CK40" s="1529">
        <v>110</v>
      </c>
      <c r="CL40" s="1600" t="s">
        <v>315</v>
      </c>
      <c r="CM40" s="1601" t="s">
        <v>368</v>
      </c>
      <c r="CN40" s="1600" t="s">
        <v>194</v>
      </c>
      <c r="CO40" s="1603" t="s">
        <v>372</v>
      </c>
      <c r="CP40" s="1600" t="s">
        <v>194</v>
      </c>
      <c r="CQ40" s="1623">
        <v>2.2999999999999998</v>
      </c>
      <c r="CR40" s="1625" t="s">
        <v>375</v>
      </c>
      <c r="CS40" s="1626" t="s">
        <v>194</v>
      </c>
      <c r="CT40" s="1614">
        <v>4900</v>
      </c>
      <c r="CU40" s="1617">
        <v>5400</v>
      </c>
      <c r="CV40" s="1614">
        <v>3400</v>
      </c>
      <c r="CW40" s="1617">
        <v>3400</v>
      </c>
      <c r="CX40" s="1598" t="s">
        <v>194</v>
      </c>
      <c r="CY40" s="122" t="s">
        <v>198</v>
      </c>
      <c r="CZ40" s="123">
        <v>8800</v>
      </c>
      <c r="DA40" s="124">
        <v>9800</v>
      </c>
      <c r="DB40" s="125">
        <v>6100</v>
      </c>
      <c r="DC40" s="126">
        <v>6100</v>
      </c>
      <c r="DD40" s="1516"/>
      <c r="DE40" s="155"/>
      <c r="DF40" s="1598" t="s">
        <v>194</v>
      </c>
      <c r="DG40" s="1620">
        <v>4900</v>
      </c>
      <c r="DH40" s="1516" t="s">
        <v>194</v>
      </c>
      <c r="DI40" s="1655">
        <v>4400</v>
      </c>
      <c r="DJ40" s="1516" t="s">
        <v>194</v>
      </c>
      <c r="DK40" s="1528">
        <v>40</v>
      </c>
      <c r="DL40" s="1599" t="s">
        <v>315</v>
      </c>
      <c r="DM40" s="1546" t="s">
        <v>368</v>
      </c>
      <c r="DN40" s="1599" t="s">
        <v>194</v>
      </c>
      <c r="DO40" s="1602" t="s">
        <v>372</v>
      </c>
      <c r="DP40" s="1599" t="s">
        <v>194</v>
      </c>
      <c r="DQ40" s="1606">
        <v>6.8</v>
      </c>
      <c r="DR40" s="1516"/>
      <c r="DS40" s="177"/>
      <c r="DT40" s="1516" t="s">
        <v>199</v>
      </c>
      <c r="DU40" s="1642" t="s">
        <v>431</v>
      </c>
      <c r="DV40" s="1644" t="s">
        <v>431</v>
      </c>
      <c r="DW40" s="1644" t="s">
        <v>431</v>
      </c>
      <c r="DX40" s="1646" t="s">
        <v>431</v>
      </c>
      <c r="DY40" s="1516" t="s">
        <v>199</v>
      </c>
      <c r="DZ40" s="1639">
        <v>2680</v>
      </c>
      <c r="EA40" s="1599" t="s">
        <v>194</v>
      </c>
      <c r="EB40" s="1518">
        <v>20</v>
      </c>
      <c r="EC40" s="1599" t="s">
        <v>315</v>
      </c>
      <c r="ED40" s="1546" t="s">
        <v>368</v>
      </c>
      <c r="EE40" s="1599" t="s">
        <v>194</v>
      </c>
      <c r="EF40" s="1602" t="s">
        <v>372</v>
      </c>
      <c r="EG40" s="1599" t="s">
        <v>194</v>
      </c>
      <c r="EH40" s="1622">
        <v>6.8</v>
      </c>
      <c r="EI40" s="1636" t="s">
        <v>373</v>
      </c>
      <c r="EJ40" s="1516" t="s">
        <v>199</v>
      </c>
      <c r="EK40" s="1639">
        <v>11100</v>
      </c>
      <c r="EL40" s="1599" t="s">
        <v>194</v>
      </c>
      <c r="EM40" s="1518">
        <v>110</v>
      </c>
      <c r="EN40" s="1599" t="s">
        <v>315</v>
      </c>
      <c r="EO40" s="1546" t="s">
        <v>368</v>
      </c>
      <c r="EP40" s="1599" t="s">
        <v>194</v>
      </c>
      <c r="EQ40" s="1602" t="s">
        <v>372</v>
      </c>
      <c r="ER40" s="1599" t="s">
        <v>194</v>
      </c>
      <c r="ES40" s="1622">
        <v>2.5</v>
      </c>
      <c r="ET40" s="1652" t="s">
        <v>373</v>
      </c>
      <c r="EU40" s="1636" t="s">
        <v>205</v>
      </c>
      <c r="EV40" s="1516" t="s">
        <v>199</v>
      </c>
      <c r="EW40" s="127"/>
      <c r="EX40" s="1516"/>
      <c r="EY40" s="1532"/>
      <c r="FD40" s="365"/>
      <c r="FE40" s="365"/>
      <c r="FF40" s="365"/>
      <c r="FG40" s="365"/>
    </row>
    <row r="41" spans="1:163" ht="15.75" customHeight="1">
      <c r="A41" s="74" t="s">
        <v>461</v>
      </c>
      <c r="B41" s="1524"/>
      <c r="C41" s="1662"/>
      <c r="D41" s="1597"/>
      <c r="E41" s="128" t="s">
        <v>11</v>
      </c>
      <c r="F41" s="56"/>
      <c r="G41" s="129">
        <v>92230</v>
      </c>
      <c r="H41" s="130">
        <v>165810</v>
      </c>
      <c r="I41" s="129">
        <v>79980</v>
      </c>
      <c r="J41" s="130">
        <v>153560</v>
      </c>
      <c r="K41" s="59" t="s">
        <v>194</v>
      </c>
      <c r="L41" s="131">
        <v>900</v>
      </c>
      <c r="M41" s="132">
        <v>1540</v>
      </c>
      <c r="N41" s="398" t="s">
        <v>315</v>
      </c>
      <c r="O41" s="399" t="s">
        <v>368</v>
      </c>
      <c r="P41" s="400" t="s">
        <v>195</v>
      </c>
      <c r="Q41" s="399" t="s">
        <v>369</v>
      </c>
      <c r="R41" s="400" t="s">
        <v>194</v>
      </c>
      <c r="S41" s="401">
        <v>2.8</v>
      </c>
      <c r="T41" s="402">
        <v>2.7</v>
      </c>
      <c r="U41" s="131">
        <v>770</v>
      </c>
      <c r="V41" s="132">
        <v>1420</v>
      </c>
      <c r="W41" s="398" t="s">
        <v>315</v>
      </c>
      <c r="X41" s="399" t="s">
        <v>368</v>
      </c>
      <c r="Y41" s="400" t="s">
        <v>195</v>
      </c>
      <c r="Z41" s="399" t="s">
        <v>369</v>
      </c>
      <c r="AA41" s="400" t="s">
        <v>194</v>
      </c>
      <c r="AB41" s="401">
        <v>2.8</v>
      </c>
      <c r="AC41" s="403">
        <v>2.7</v>
      </c>
      <c r="AD41" s="59" t="s">
        <v>194</v>
      </c>
      <c r="AE41" s="71">
        <v>9250</v>
      </c>
      <c r="AF41" s="119" t="s">
        <v>195</v>
      </c>
      <c r="AG41" s="404">
        <v>90</v>
      </c>
      <c r="AH41" s="405" t="s">
        <v>315</v>
      </c>
      <c r="AI41" s="257" t="s">
        <v>368</v>
      </c>
      <c r="AJ41" s="375" t="s">
        <v>194</v>
      </c>
      <c r="AK41" s="406" t="s">
        <v>369</v>
      </c>
      <c r="AL41" s="256" t="s">
        <v>194</v>
      </c>
      <c r="AM41" s="407">
        <v>2.5</v>
      </c>
      <c r="AN41" s="408"/>
      <c r="AP41" s="76"/>
      <c r="AQ41" s="74"/>
      <c r="AR41" s="76"/>
      <c r="AS41" s="599"/>
      <c r="AT41" s="600"/>
      <c r="AU41" s="599"/>
      <c r="AV41" s="600"/>
      <c r="AW41" s="599"/>
      <c r="AX41" s="600"/>
      <c r="AZ41" s="74"/>
      <c r="BA41" s="74"/>
      <c r="BB41" s="409"/>
      <c r="BC41" s="410"/>
      <c r="BD41" s="74"/>
      <c r="BE41" s="410"/>
      <c r="BF41" s="74"/>
      <c r="BG41" s="410"/>
      <c r="BH41" s="74"/>
      <c r="BI41" s="1594"/>
      <c r="BK41" s="177" t="s">
        <v>209</v>
      </c>
      <c r="BL41" s="1516"/>
      <c r="BM41" s="1668" t="s">
        <v>209</v>
      </c>
      <c r="BN41" s="1669"/>
      <c r="BO41" s="1669"/>
      <c r="BS41" s="423"/>
      <c r="BT41" s="151"/>
      <c r="BU41" s="1595"/>
      <c r="BV41" s="149"/>
      <c r="BW41" s="1516"/>
      <c r="BX41" s="1663"/>
      <c r="BY41" s="133">
        <v>15110</v>
      </c>
      <c r="BZ41" s="1516"/>
      <c r="CA41" s="1529"/>
      <c r="CB41" s="1600"/>
      <c r="CC41" s="1601"/>
      <c r="CD41" s="1600"/>
      <c r="CE41" s="1603"/>
      <c r="CF41" s="1600"/>
      <c r="CG41" s="1607"/>
      <c r="CH41" s="1595"/>
      <c r="CI41" s="1610"/>
      <c r="CJ41" s="1598"/>
      <c r="CK41" s="1529"/>
      <c r="CL41" s="1600"/>
      <c r="CM41" s="1601"/>
      <c r="CN41" s="1600"/>
      <c r="CO41" s="1603"/>
      <c r="CP41" s="1600"/>
      <c r="CQ41" s="1623"/>
      <c r="CR41" s="1625"/>
      <c r="CS41" s="1626"/>
      <c r="CT41" s="1615"/>
      <c r="CU41" s="1618"/>
      <c r="CV41" s="1615"/>
      <c r="CW41" s="1618"/>
      <c r="CX41" s="1598"/>
      <c r="CY41" s="86" t="s">
        <v>200</v>
      </c>
      <c r="CZ41" s="134">
        <v>4800</v>
      </c>
      <c r="DA41" s="135">
        <v>5400</v>
      </c>
      <c r="DB41" s="136">
        <v>3400</v>
      </c>
      <c r="DC41" s="137">
        <v>3400</v>
      </c>
      <c r="DD41" s="1516"/>
      <c r="DE41" s="424" t="s">
        <v>434</v>
      </c>
      <c r="DF41" s="1598"/>
      <c r="DG41" s="1621"/>
      <c r="DH41" s="1516"/>
      <c r="DI41" s="1656"/>
      <c r="DJ41" s="1516"/>
      <c r="DK41" s="1529"/>
      <c r="DL41" s="1600"/>
      <c r="DM41" s="1601"/>
      <c r="DN41" s="1600"/>
      <c r="DO41" s="1603"/>
      <c r="DP41" s="1600"/>
      <c r="DQ41" s="1607"/>
      <c r="DR41" s="1516"/>
      <c r="DS41" s="149"/>
      <c r="DT41" s="1516"/>
      <c r="DU41" s="1643"/>
      <c r="DV41" s="1645"/>
      <c r="DW41" s="1645"/>
      <c r="DX41" s="1647"/>
      <c r="DY41" s="1516"/>
      <c r="DZ41" s="1640"/>
      <c r="EA41" s="1600"/>
      <c r="EB41" s="1521"/>
      <c r="EC41" s="1600"/>
      <c r="ED41" s="1601"/>
      <c r="EE41" s="1600"/>
      <c r="EF41" s="1603"/>
      <c r="EG41" s="1600"/>
      <c r="EH41" s="1623"/>
      <c r="EI41" s="1637"/>
      <c r="EJ41" s="1516"/>
      <c r="EK41" s="1640"/>
      <c r="EL41" s="1600"/>
      <c r="EM41" s="1521"/>
      <c r="EN41" s="1600"/>
      <c r="EO41" s="1601"/>
      <c r="EP41" s="1600"/>
      <c r="EQ41" s="1603"/>
      <c r="ER41" s="1600"/>
      <c r="ES41" s="1623"/>
      <c r="ET41" s="1653"/>
      <c r="EU41" s="1637"/>
      <c r="EV41" s="1516"/>
      <c r="EW41" s="138">
        <v>7750</v>
      </c>
      <c r="EX41" s="1516"/>
      <c r="EY41" s="1532"/>
      <c r="FD41" s="365"/>
      <c r="FE41" s="365"/>
      <c r="FF41" s="365"/>
      <c r="FG41" s="365"/>
    </row>
    <row r="42" spans="1:163" ht="15.75" customHeight="1">
      <c r="A42" s="74" t="s">
        <v>542</v>
      </c>
      <c r="B42" s="1524"/>
      <c r="C42" s="1662"/>
      <c r="D42" s="1658" t="s">
        <v>201</v>
      </c>
      <c r="E42" s="128" t="s">
        <v>202</v>
      </c>
      <c r="F42" s="56"/>
      <c r="G42" s="129">
        <v>165810</v>
      </c>
      <c r="H42" s="130">
        <v>258320</v>
      </c>
      <c r="I42" s="129">
        <v>153560</v>
      </c>
      <c r="J42" s="130">
        <v>246070</v>
      </c>
      <c r="K42" s="59" t="s">
        <v>194</v>
      </c>
      <c r="L42" s="131">
        <v>1540</v>
      </c>
      <c r="M42" s="132">
        <v>2460</v>
      </c>
      <c r="N42" s="398" t="s">
        <v>315</v>
      </c>
      <c r="O42" s="399" t="s">
        <v>368</v>
      </c>
      <c r="P42" s="400" t="s">
        <v>195</v>
      </c>
      <c r="Q42" s="399" t="s">
        <v>369</v>
      </c>
      <c r="R42" s="400" t="s">
        <v>194</v>
      </c>
      <c r="S42" s="401">
        <v>2.7</v>
      </c>
      <c r="T42" s="402">
        <v>2.7</v>
      </c>
      <c r="U42" s="131">
        <v>1420</v>
      </c>
      <c r="V42" s="132">
        <v>2340</v>
      </c>
      <c r="W42" s="398" t="s">
        <v>315</v>
      </c>
      <c r="X42" s="399" t="s">
        <v>368</v>
      </c>
      <c r="Y42" s="400" t="s">
        <v>195</v>
      </c>
      <c r="Z42" s="399" t="s">
        <v>369</v>
      </c>
      <c r="AA42" s="400" t="s">
        <v>194</v>
      </c>
      <c r="AB42" s="401">
        <v>2.7</v>
      </c>
      <c r="AC42" s="403">
        <v>2.7</v>
      </c>
      <c r="AD42" s="66"/>
      <c r="AG42" s="139"/>
      <c r="AO42" s="66"/>
      <c r="AY42" s="59" t="s">
        <v>194</v>
      </c>
      <c r="AZ42" s="412">
        <v>18500</v>
      </c>
      <c r="BA42" s="59" t="s">
        <v>194</v>
      </c>
      <c r="BB42" s="389">
        <v>180</v>
      </c>
      <c r="BC42" s="390" t="s">
        <v>315</v>
      </c>
      <c r="BD42" s="391" t="s">
        <v>368</v>
      </c>
      <c r="BE42" s="392" t="s">
        <v>194</v>
      </c>
      <c r="BF42" s="393" t="s">
        <v>369</v>
      </c>
      <c r="BG42" s="390" t="s">
        <v>194</v>
      </c>
      <c r="BH42" s="394">
        <v>2.5</v>
      </c>
      <c r="BI42" s="1594"/>
      <c r="BK42" s="177">
        <v>330600</v>
      </c>
      <c r="BL42" s="1516"/>
      <c r="BM42" s="156">
        <v>3300</v>
      </c>
      <c r="BN42" s="140" t="s">
        <v>370</v>
      </c>
      <c r="BO42" s="77" t="s">
        <v>368</v>
      </c>
      <c r="BP42" s="84" t="s">
        <v>194</v>
      </c>
      <c r="BQ42" s="411" t="s">
        <v>369</v>
      </c>
      <c r="BR42" s="368" t="s">
        <v>194</v>
      </c>
      <c r="BS42" s="421">
        <v>1.7</v>
      </c>
      <c r="BT42" s="150"/>
      <c r="BU42" s="1595"/>
      <c r="BV42" s="177"/>
      <c r="BW42" s="1516" t="s">
        <v>194</v>
      </c>
      <c r="BX42" s="1629">
        <v>15110</v>
      </c>
      <c r="BY42" s="141"/>
      <c r="BZ42" s="1516"/>
      <c r="CA42" s="1529">
        <v>0</v>
      </c>
      <c r="CB42" s="1600"/>
      <c r="CC42" s="1601"/>
      <c r="CD42" s="1600"/>
      <c r="CE42" s="1603"/>
      <c r="CF42" s="1600"/>
      <c r="CG42" s="1607"/>
      <c r="CH42" s="1595"/>
      <c r="CI42" s="1631">
        <v>11550</v>
      </c>
      <c r="CJ42" s="1598"/>
      <c r="CK42" s="1529"/>
      <c r="CL42" s="1600"/>
      <c r="CM42" s="1601"/>
      <c r="CN42" s="1600"/>
      <c r="CO42" s="1603"/>
      <c r="CP42" s="1600"/>
      <c r="CQ42" s="1623"/>
      <c r="CR42" s="1625"/>
      <c r="CS42" s="1626"/>
      <c r="CT42" s="1615"/>
      <c r="CU42" s="1618"/>
      <c r="CV42" s="1615"/>
      <c r="CW42" s="1618"/>
      <c r="CX42" s="1598"/>
      <c r="CY42" s="86" t="s">
        <v>203</v>
      </c>
      <c r="CZ42" s="134">
        <v>4200</v>
      </c>
      <c r="DA42" s="135">
        <v>4700</v>
      </c>
      <c r="DB42" s="136">
        <v>2900</v>
      </c>
      <c r="DC42" s="137">
        <v>2900</v>
      </c>
      <c r="DD42" s="1516"/>
      <c r="DE42" s="177">
        <v>9770</v>
      </c>
      <c r="DF42" s="120"/>
      <c r="DG42" s="142"/>
      <c r="DH42" s="1595"/>
      <c r="DI42" s="1656"/>
      <c r="DJ42" s="1516"/>
      <c r="DK42" s="1529"/>
      <c r="DL42" s="1600"/>
      <c r="DM42" s="1601"/>
      <c r="DN42" s="1600"/>
      <c r="DO42" s="1603"/>
      <c r="DP42" s="1600"/>
      <c r="DQ42" s="1607"/>
      <c r="DR42" s="1516"/>
      <c r="DS42" s="177"/>
      <c r="DT42" s="1516"/>
      <c r="DU42" s="1632">
        <v>0.01</v>
      </c>
      <c r="DV42" s="1648">
        <v>0.02</v>
      </c>
      <c r="DW42" s="1648">
        <v>0.04</v>
      </c>
      <c r="DX42" s="1650">
        <v>0.05</v>
      </c>
      <c r="DY42" s="1516"/>
      <c r="DZ42" s="1640"/>
      <c r="EA42" s="1600"/>
      <c r="EB42" s="1521"/>
      <c r="EC42" s="1600"/>
      <c r="ED42" s="1601"/>
      <c r="EE42" s="1600"/>
      <c r="EF42" s="1603"/>
      <c r="EG42" s="1600"/>
      <c r="EH42" s="1623"/>
      <c r="EI42" s="1637"/>
      <c r="EJ42" s="1516"/>
      <c r="EK42" s="1640"/>
      <c r="EL42" s="1600"/>
      <c r="EM42" s="1521"/>
      <c r="EN42" s="1600"/>
      <c r="EO42" s="1601"/>
      <c r="EP42" s="1600"/>
      <c r="EQ42" s="1603"/>
      <c r="ER42" s="1600"/>
      <c r="ES42" s="1623"/>
      <c r="ET42" s="1653"/>
      <c r="EU42" s="1637"/>
      <c r="EV42" s="1516"/>
      <c r="EW42" s="413">
        <v>70</v>
      </c>
      <c r="EX42" s="1516"/>
      <c r="EY42" s="1532"/>
      <c r="FD42" s="365"/>
      <c r="FE42" s="365"/>
      <c r="FF42" s="365"/>
      <c r="FG42" s="365"/>
    </row>
    <row r="43" spans="1:163" ht="15.75" customHeight="1">
      <c r="A43" s="74" t="s">
        <v>543</v>
      </c>
      <c r="B43" s="1524"/>
      <c r="C43" s="1662"/>
      <c r="D43" s="1659"/>
      <c r="E43" s="68" t="s">
        <v>15</v>
      </c>
      <c r="F43" s="56"/>
      <c r="G43" s="69">
        <v>258320</v>
      </c>
      <c r="H43" s="70"/>
      <c r="I43" s="69">
        <v>246070</v>
      </c>
      <c r="J43" s="70"/>
      <c r="K43" s="59" t="s">
        <v>194</v>
      </c>
      <c r="L43" s="71">
        <v>2460</v>
      </c>
      <c r="M43" s="72"/>
      <c r="N43" s="415" t="s">
        <v>315</v>
      </c>
      <c r="O43" s="416" t="s">
        <v>368</v>
      </c>
      <c r="P43" s="417" t="s">
        <v>195</v>
      </c>
      <c r="Q43" s="416" t="s">
        <v>369</v>
      </c>
      <c r="R43" s="417" t="s">
        <v>194</v>
      </c>
      <c r="S43" s="418">
        <v>2.7</v>
      </c>
      <c r="T43" s="419"/>
      <c r="U43" s="71">
        <v>2340</v>
      </c>
      <c r="V43" s="72"/>
      <c r="W43" s="415" t="s">
        <v>315</v>
      </c>
      <c r="X43" s="416" t="s">
        <v>368</v>
      </c>
      <c r="Y43" s="417" t="s">
        <v>195</v>
      </c>
      <c r="Z43" s="416" t="s">
        <v>369</v>
      </c>
      <c r="AA43" s="417" t="s">
        <v>194</v>
      </c>
      <c r="AB43" s="418">
        <v>2.7</v>
      </c>
      <c r="AC43" s="420"/>
      <c r="AD43" s="66"/>
      <c r="AG43" s="75"/>
      <c r="AO43" s="66"/>
      <c r="AP43" s="73"/>
      <c r="AQ43" s="89"/>
      <c r="AR43" s="75"/>
      <c r="AY43" s="74"/>
      <c r="AZ43" s="74"/>
      <c r="BA43" s="74"/>
      <c r="BB43" s="74"/>
      <c r="BC43" s="74"/>
      <c r="BD43" s="74"/>
      <c r="BE43" s="74"/>
      <c r="BF43" s="74"/>
      <c r="BG43" s="74"/>
      <c r="BH43" s="74"/>
      <c r="BI43" s="1594"/>
      <c r="BK43" s="148"/>
      <c r="BL43" s="1516"/>
      <c r="BM43" s="155"/>
      <c r="BN43" s="154"/>
      <c r="BO43" s="154"/>
      <c r="BP43" s="154"/>
      <c r="BQ43" s="154"/>
      <c r="BR43" s="154"/>
      <c r="BS43" s="422"/>
      <c r="BT43" s="120"/>
      <c r="BU43" s="1595"/>
      <c r="BV43" s="174"/>
      <c r="BW43" s="1516"/>
      <c r="BX43" s="1630"/>
      <c r="BY43" s="143"/>
      <c r="BZ43" s="1516"/>
      <c r="CA43" s="1530"/>
      <c r="CB43" s="1604"/>
      <c r="CC43" s="1613"/>
      <c r="CD43" s="1604"/>
      <c r="CE43" s="1605"/>
      <c r="CF43" s="1604"/>
      <c r="CG43" s="1608"/>
      <c r="CH43" s="1595"/>
      <c r="CI43" s="1631"/>
      <c r="CJ43" s="1598"/>
      <c r="CK43" s="1529"/>
      <c r="CL43" s="1600"/>
      <c r="CM43" s="1601"/>
      <c r="CN43" s="1600"/>
      <c r="CO43" s="1603"/>
      <c r="CP43" s="1600"/>
      <c r="CQ43" s="1623"/>
      <c r="CR43" s="1625"/>
      <c r="CS43" s="1626"/>
      <c r="CT43" s="1616"/>
      <c r="CU43" s="1619"/>
      <c r="CV43" s="1616"/>
      <c r="CW43" s="1619"/>
      <c r="CX43" s="1598"/>
      <c r="CY43" s="171" t="s">
        <v>204</v>
      </c>
      <c r="CZ43" s="144">
        <v>3800</v>
      </c>
      <c r="DA43" s="145">
        <v>4200</v>
      </c>
      <c r="DB43" s="146">
        <v>2600</v>
      </c>
      <c r="DC43" s="143">
        <v>2600</v>
      </c>
      <c r="DD43" s="1516"/>
      <c r="DE43" s="155"/>
      <c r="DF43" s="120"/>
      <c r="DG43" s="89"/>
      <c r="DH43" s="1595"/>
      <c r="DI43" s="1657"/>
      <c r="DJ43" s="1516"/>
      <c r="DK43" s="1529"/>
      <c r="DL43" s="1604"/>
      <c r="DM43" s="1613"/>
      <c r="DN43" s="1604"/>
      <c r="DO43" s="1605"/>
      <c r="DP43" s="1604"/>
      <c r="DQ43" s="1608"/>
      <c r="DR43" s="1516"/>
      <c r="DS43" s="177"/>
      <c r="DT43" s="1516"/>
      <c r="DU43" s="1633"/>
      <c r="DV43" s="1649"/>
      <c r="DW43" s="1649"/>
      <c r="DX43" s="1651"/>
      <c r="DY43" s="1516"/>
      <c r="DZ43" s="1641"/>
      <c r="EA43" s="1604"/>
      <c r="EB43" s="1634"/>
      <c r="EC43" s="1604"/>
      <c r="ED43" s="1613"/>
      <c r="EE43" s="1604"/>
      <c r="EF43" s="1605"/>
      <c r="EG43" s="1604"/>
      <c r="EH43" s="1635"/>
      <c r="EI43" s="1638"/>
      <c r="EJ43" s="1516"/>
      <c r="EK43" s="1641"/>
      <c r="EL43" s="1604"/>
      <c r="EM43" s="1634"/>
      <c r="EN43" s="1604"/>
      <c r="EO43" s="1613"/>
      <c r="EP43" s="1604"/>
      <c r="EQ43" s="1605"/>
      <c r="ER43" s="1604"/>
      <c r="ES43" s="1635"/>
      <c r="ET43" s="1654"/>
      <c r="EU43" s="1638"/>
      <c r="EV43" s="1516"/>
      <c r="EW43" s="147" t="s">
        <v>205</v>
      </c>
      <c r="EX43" s="1516"/>
      <c r="EY43" s="1532"/>
      <c r="FD43" s="365"/>
      <c r="FE43" s="365"/>
      <c r="FF43" s="365"/>
      <c r="FG43" s="365"/>
    </row>
    <row r="44" spans="1:163" ht="15.75" customHeight="1">
      <c r="A44" s="74" t="s">
        <v>462</v>
      </c>
      <c r="B44" s="1524"/>
      <c r="C44" s="1661" t="s">
        <v>402</v>
      </c>
      <c r="D44" s="1596" t="s">
        <v>193</v>
      </c>
      <c r="E44" s="55" t="s">
        <v>31</v>
      </c>
      <c r="F44" s="56"/>
      <c r="G44" s="57">
        <v>77210</v>
      </c>
      <c r="H44" s="58">
        <v>86460</v>
      </c>
      <c r="I44" s="57">
        <v>66070</v>
      </c>
      <c r="J44" s="58">
        <v>75320</v>
      </c>
      <c r="K44" s="59" t="s">
        <v>194</v>
      </c>
      <c r="L44" s="60">
        <v>750</v>
      </c>
      <c r="M44" s="61">
        <v>840</v>
      </c>
      <c r="N44" s="378" t="s">
        <v>315</v>
      </c>
      <c r="O44" s="379" t="s">
        <v>368</v>
      </c>
      <c r="P44" s="380" t="s">
        <v>194</v>
      </c>
      <c r="Q44" s="381" t="s">
        <v>369</v>
      </c>
      <c r="R44" s="380" t="s">
        <v>194</v>
      </c>
      <c r="S44" s="382">
        <v>2.9</v>
      </c>
      <c r="T44" s="383">
        <v>2.8</v>
      </c>
      <c r="U44" s="60">
        <v>640</v>
      </c>
      <c r="V44" s="61">
        <v>730</v>
      </c>
      <c r="W44" s="378" t="s">
        <v>315</v>
      </c>
      <c r="X44" s="379" t="s">
        <v>368</v>
      </c>
      <c r="Y44" s="380" t="s">
        <v>194</v>
      </c>
      <c r="Z44" s="381" t="s">
        <v>369</v>
      </c>
      <c r="AA44" s="380" t="s">
        <v>194</v>
      </c>
      <c r="AB44" s="382">
        <v>2.8</v>
      </c>
      <c r="AC44" s="384">
        <v>2.8</v>
      </c>
      <c r="AD44" s="59" t="s">
        <v>194</v>
      </c>
      <c r="AE44" s="62">
        <v>9250</v>
      </c>
      <c r="AF44" s="118" t="s">
        <v>195</v>
      </c>
      <c r="AG44" s="385">
        <v>90</v>
      </c>
      <c r="AH44" s="386" t="s">
        <v>315</v>
      </c>
      <c r="AI44" s="379" t="s">
        <v>368</v>
      </c>
      <c r="AJ44" s="380" t="s">
        <v>194</v>
      </c>
      <c r="AK44" s="381" t="s">
        <v>369</v>
      </c>
      <c r="AL44" s="380" t="s">
        <v>194</v>
      </c>
      <c r="AM44" s="387">
        <v>2.5</v>
      </c>
      <c r="AN44" s="388" t="s">
        <v>373</v>
      </c>
      <c r="AO44" s="59" t="s">
        <v>194</v>
      </c>
      <c r="AP44" s="71">
        <v>3700</v>
      </c>
      <c r="AQ44" s="119" t="s">
        <v>195</v>
      </c>
      <c r="AR44" s="389">
        <v>30</v>
      </c>
      <c r="AS44" s="390" t="s">
        <v>315</v>
      </c>
      <c r="AT44" s="391" t="s">
        <v>368</v>
      </c>
      <c r="AU44" s="392" t="s">
        <v>194</v>
      </c>
      <c r="AV44" s="393" t="s">
        <v>369</v>
      </c>
      <c r="AW44" s="392" t="s">
        <v>194</v>
      </c>
      <c r="AX44" s="394">
        <v>3.8</v>
      </c>
      <c r="AZ44" s="74"/>
      <c r="BI44" s="1594"/>
      <c r="BK44" s="177" t="s">
        <v>211</v>
      </c>
      <c r="BL44" s="1516"/>
      <c r="BM44" s="1670" t="s">
        <v>211</v>
      </c>
      <c r="BN44" s="1671"/>
      <c r="BO44" s="1671"/>
      <c r="BS44" s="423"/>
      <c r="BT44" s="120"/>
      <c r="BU44" s="1595"/>
      <c r="BV44" s="174"/>
      <c r="BW44" s="1516" t="s">
        <v>194</v>
      </c>
      <c r="BX44" s="1611">
        <v>16130</v>
      </c>
      <c r="BY44" s="121"/>
      <c r="BZ44" s="1516" t="s">
        <v>194</v>
      </c>
      <c r="CA44" s="1528">
        <v>80</v>
      </c>
      <c r="CB44" s="1599" t="s">
        <v>315</v>
      </c>
      <c r="CC44" s="1546" t="s">
        <v>368</v>
      </c>
      <c r="CD44" s="1599" t="s">
        <v>194</v>
      </c>
      <c r="CE44" s="1602" t="s">
        <v>372</v>
      </c>
      <c r="CF44" s="1599" t="s">
        <v>194</v>
      </c>
      <c r="CG44" s="1606">
        <v>7</v>
      </c>
      <c r="CH44" s="1595"/>
      <c r="CI44" s="1610" t="s">
        <v>403</v>
      </c>
      <c r="CJ44" s="1598" t="s">
        <v>194</v>
      </c>
      <c r="CK44" s="1529">
        <v>100</v>
      </c>
      <c r="CL44" s="1600" t="s">
        <v>315</v>
      </c>
      <c r="CM44" s="1601" t="s">
        <v>368</v>
      </c>
      <c r="CN44" s="1600" t="s">
        <v>194</v>
      </c>
      <c r="CO44" s="1603" t="s">
        <v>372</v>
      </c>
      <c r="CP44" s="1600" t="s">
        <v>194</v>
      </c>
      <c r="CQ44" s="1623">
        <v>2.2999999999999998</v>
      </c>
      <c r="CR44" s="1625" t="s">
        <v>375</v>
      </c>
      <c r="CS44" s="1626" t="s">
        <v>194</v>
      </c>
      <c r="CT44" s="1614">
        <v>4500</v>
      </c>
      <c r="CU44" s="1617">
        <v>4900</v>
      </c>
      <c r="CV44" s="1614">
        <v>3100</v>
      </c>
      <c r="CW44" s="1617">
        <v>3100</v>
      </c>
      <c r="CX44" s="1598" t="s">
        <v>194</v>
      </c>
      <c r="CY44" s="122" t="s">
        <v>198</v>
      </c>
      <c r="CZ44" s="123">
        <v>8000</v>
      </c>
      <c r="DA44" s="124">
        <v>8900</v>
      </c>
      <c r="DB44" s="125">
        <v>5600</v>
      </c>
      <c r="DC44" s="126">
        <v>5600</v>
      </c>
      <c r="DD44" s="1516"/>
      <c r="DE44" s="424" t="s">
        <v>435</v>
      </c>
      <c r="DF44" s="1598" t="s">
        <v>194</v>
      </c>
      <c r="DG44" s="1620">
        <v>4900</v>
      </c>
      <c r="DH44" s="1516" t="s">
        <v>194</v>
      </c>
      <c r="DI44" s="1655">
        <v>4010</v>
      </c>
      <c r="DJ44" s="1516" t="s">
        <v>194</v>
      </c>
      <c r="DK44" s="1528">
        <v>40</v>
      </c>
      <c r="DL44" s="1599" t="s">
        <v>315</v>
      </c>
      <c r="DM44" s="1546" t="s">
        <v>368</v>
      </c>
      <c r="DN44" s="1599" t="s">
        <v>194</v>
      </c>
      <c r="DO44" s="1602" t="s">
        <v>372</v>
      </c>
      <c r="DP44" s="1599" t="s">
        <v>194</v>
      </c>
      <c r="DQ44" s="1606">
        <v>6.2</v>
      </c>
      <c r="DR44" s="1516"/>
      <c r="DS44" s="177"/>
      <c r="DT44" s="1516" t="s">
        <v>199</v>
      </c>
      <c r="DU44" s="1642" t="s">
        <v>431</v>
      </c>
      <c r="DV44" s="1644" t="s">
        <v>431</v>
      </c>
      <c r="DW44" s="1644" t="s">
        <v>431</v>
      </c>
      <c r="DX44" s="1646" t="s">
        <v>431</v>
      </c>
      <c r="DY44" s="1516" t="s">
        <v>199</v>
      </c>
      <c r="DZ44" s="1639">
        <v>2430</v>
      </c>
      <c r="EA44" s="1599" t="s">
        <v>194</v>
      </c>
      <c r="EB44" s="1518">
        <v>20</v>
      </c>
      <c r="EC44" s="1599" t="s">
        <v>315</v>
      </c>
      <c r="ED44" s="1546" t="s">
        <v>368</v>
      </c>
      <c r="EE44" s="1599" t="s">
        <v>194</v>
      </c>
      <c r="EF44" s="1602" t="s">
        <v>372</v>
      </c>
      <c r="EG44" s="1599" t="s">
        <v>194</v>
      </c>
      <c r="EH44" s="1622">
        <v>6.2</v>
      </c>
      <c r="EI44" s="1636" t="s">
        <v>373</v>
      </c>
      <c r="EJ44" s="1516" t="s">
        <v>199</v>
      </c>
      <c r="EK44" s="1639">
        <v>10090</v>
      </c>
      <c r="EL44" s="1599" t="s">
        <v>194</v>
      </c>
      <c r="EM44" s="1518">
        <v>100</v>
      </c>
      <c r="EN44" s="1599" t="s">
        <v>315</v>
      </c>
      <c r="EO44" s="1546" t="s">
        <v>368</v>
      </c>
      <c r="EP44" s="1599" t="s">
        <v>194</v>
      </c>
      <c r="EQ44" s="1602" t="s">
        <v>372</v>
      </c>
      <c r="ER44" s="1599" t="s">
        <v>194</v>
      </c>
      <c r="ES44" s="1622">
        <v>2.5</v>
      </c>
      <c r="ET44" s="1652" t="s">
        <v>373</v>
      </c>
      <c r="EU44" s="1636" t="s">
        <v>205</v>
      </c>
      <c r="EV44" s="1516" t="s">
        <v>199</v>
      </c>
      <c r="EW44" s="127"/>
      <c r="EX44" s="196"/>
      <c r="EY44" s="1532"/>
      <c r="FD44" s="365"/>
      <c r="FE44" s="365"/>
      <c r="FF44" s="365"/>
      <c r="FG44" s="365"/>
    </row>
    <row r="45" spans="1:163" ht="15.75" customHeight="1">
      <c r="A45" s="74" t="s">
        <v>463</v>
      </c>
      <c r="B45" s="1524"/>
      <c r="C45" s="1662"/>
      <c r="D45" s="1597"/>
      <c r="E45" s="128" t="s">
        <v>11</v>
      </c>
      <c r="F45" s="56"/>
      <c r="G45" s="129">
        <v>86460</v>
      </c>
      <c r="H45" s="130">
        <v>160040</v>
      </c>
      <c r="I45" s="129">
        <v>75320</v>
      </c>
      <c r="J45" s="130">
        <v>148900</v>
      </c>
      <c r="K45" s="59" t="s">
        <v>194</v>
      </c>
      <c r="L45" s="131">
        <v>840</v>
      </c>
      <c r="M45" s="132">
        <v>1480</v>
      </c>
      <c r="N45" s="398" t="s">
        <v>315</v>
      </c>
      <c r="O45" s="399" t="s">
        <v>368</v>
      </c>
      <c r="P45" s="400" t="s">
        <v>195</v>
      </c>
      <c r="Q45" s="399" t="s">
        <v>369</v>
      </c>
      <c r="R45" s="400" t="s">
        <v>194</v>
      </c>
      <c r="S45" s="401">
        <v>2.8</v>
      </c>
      <c r="T45" s="402">
        <v>2.7</v>
      </c>
      <c r="U45" s="131">
        <v>730</v>
      </c>
      <c r="V45" s="132">
        <v>1370</v>
      </c>
      <c r="W45" s="398" t="s">
        <v>315</v>
      </c>
      <c r="X45" s="399" t="s">
        <v>368</v>
      </c>
      <c r="Y45" s="400" t="s">
        <v>195</v>
      </c>
      <c r="Z45" s="399" t="s">
        <v>369</v>
      </c>
      <c r="AA45" s="400" t="s">
        <v>194</v>
      </c>
      <c r="AB45" s="401">
        <v>2.8</v>
      </c>
      <c r="AC45" s="403">
        <v>2.7</v>
      </c>
      <c r="AD45" s="59" t="s">
        <v>194</v>
      </c>
      <c r="AE45" s="71">
        <v>9250</v>
      </c>
      <c r="AF45" s="119" t="s">
        <v>195</v>
      </c>
      <c r="AG45" s="404">
        <v>90</v>
      </c>
      <c r="AH45" s="405" t="s">
        <v>315</v>
      </c>
      <c r="AI45" s="257" t="s">
        <v>368</v>
      </c>
      <c r="AJ45" s="375" t="s">
        <v>194</v>
      </c>
      <c r="AK45" s="406" t="s">
        <v>369</v>
      </c>
      <c r="AL45" s="256" t="s">
        <v>194</v>
      </c>
      <c r="AM45" s="407">
        <v>2.5</v>
      </c>
      <c r="AN45" s="408"/>
      <c r="AP45" s="76"/>
      <c r="AQ45" s="74"/>
      <c r="AR45" s="76"/>
      <c r="AS45" s="599"/>
      <c r="AT45" s="600"/>
      <c r="AU45" s="599"/>
      <c r="AV45" s="600"/>
      <c r="AW45" s="599"/>
      <c r="AX45" s="600"/>
      <c r="AZ45" s="74"/>
      <c r="BA45" s="74"/>
      <c r="BB45" s="409"/>
      <c r="BC45" s="410"/>
      <c r="BD45" s="74"/>
      <c r="BE45" s="410"/>
      <c r="BF45" s="74"/>
      <c r="BG45" s="410"/>
      <c r="BH45" s="74"/>
      <c r="BI45" s="1594"/>
      <c r="BK45" s="177">
        <v>375500</v>
      </c>
      <c r="BL45" s="1516"/>
      <c r="BM45" s="156">
        <v>3750</v>
      </c>
      <c r="BN45" s="140" t="s">
        <v>370</v>
      </c>
      <c r="BO45" s="77" t="s">
        <v>368</v>
      </c>
      <c r="BP45" s="84" t="s">
        <v>194</v>
      </c>
      <c r="BQ45" s="411" t="s">
        <v>369</v>
      </c>
      <c r="BR45" s="368" t="s">
        <v>194</v>
      </c>
      <c r="BS45" s="421">
        <v>1.8</v>
      </c>
      <c r="BT45" s="120"/>
      <c r="BU45" s="1595"/>
      <c r="BV45" s="174"/>
      <c r="BW45" s="1516"/>
      <c r="BX45" s="1663"/>
      <c r="BY45" s="133">
        <v>14250</v>
      </c>
      <c r="BZ45" s="1516"/>
      <c r="CA45" s="1529"/>
      <c r="CB45" s="1600"/>
      <c r="CC45" s="1601"/>
      <c r="CD45" s="1600"/>
      <c r="CE45" s="1603"/>
      <c r="CF45" s="1600"/>
      <c r="CG45" s="1607"/>
      <c r="CH45" s="1595"/>
      <c r="CI45" s="1610"/>
      <c r="CJ45" s="1598"/>
      <c r="CK45" s="1529"/>
      <c r="CL45" s="1600"/>
      <c r="CM45" s="1601"/>
      <c r="CN45" s="1600"/>
      <c r="CO45" s="1603"/>
      <c r="CP45" s="1600"/>
      <c r="CQ45" s="1623"/>
      <c r="CR45" s="1625"/>
      <c r="CS45" s="1626"/>
      <c r="CT45" s="1615"/>
      <c r="CU45" s="1618"/>
      <c r="CV45" s="1615"/>
      <c r="CW45" s="1618"/>
      <c r="CX45" s="1598"/>
      <c r="CY45" s="86" t="s">
        <v>200</v>
      </c>
      <c r="CZ45" s="134">
        <v>4400</v>
      </c>
      <c r="DA45" s="135">
        <v>4900</v>
      </c>
      <c r="DB45" s="136">
        <v>3000</v>
      </c>
      <c r="DC45" s="137">
        <v>3000</v>
      </c>
      <c r="DD45" s="1516"/>
      <c r="DE45" s="177">
        <v>8860</v>
      </c>
      <c r="DF45" s="1598"/>
      <c r="DG45" s="1621"/>
      <c r="DH45" s="1516"/>
      <c r="DI45" s="1656"/>
      <c r="DJ45" s="1516"/>
      <c r="DK45" s="1529"/>
      <c r="DL45" s="1600"/>
      <c r="DM45" s="1601"/>
      <c r="DN45" s="1600"/>
      <c r="DO45" s="1603"/>
      <c r="DP45" s="1600"/>
      <c r="DQ45" s="1607"/>
      <c r="DR45" s="1516"/>
      <c r="DS45" s="177"/>
      <c r="DT45" s="1516"/>
      <c r="DU45" s="1643"/>
      <c r="DV45" s="1645"/>
      <c r="DW45" s="1645"/>
      <c r="DX45" s="1647"/>
      <c r="DY45" s="1516"/>
      <c r="DZ45" s="1640"/>
      <c r="EA45" s="1600"/>
      <c r="EB45" s="1521"/>
      <c r="EC45" s="1600"/>
      <c r="ED45" s="1601"/>
      <c r="EE45" s="1600"/>
      <c r="EF45" s="1603"/>
      <c r="EG45" s="1600"/>
      <c r="EH45" s="1623"/>
      <c r="EI45" s="1637"/>
      <c r="EJ45" s="1516"/>
      <c r="EK45" s="1640"/>
      <c r="EL45" s="1600"/>
      <c r="EM45" s="1521"/>
      <c r="EN45" s="1600"/>
      <c r="EO45" s="1601"/>
      <c r="EP45" s="1600"/>
      <c r="EQ45" s="1603"/>
      <c r="ER45" s="1600"/>
      <c r="ES45" s="1623"/>
      <c r="ET45" s="1653"/>
      <c r="EU45" s="1637"/>
      <c r="EV45" s="1516"/>
      <c r="EW45" s="138">
        <v>7040</v>
      </c>
      <c r="EX45" s="196"/>
      <c r="EY45" s="1532"/>
      <c r="FD45" s="365"/>
      <c r="FE45" s="365"/>
      <c r="FF45" s="365"/>
      <c r="FG45" s="365"/>
    </row>
    <row r="46" spans="1:163" ht="15.75" customHeight="1">
      <c r="A46" s="74" t="s">
        <v>544</v>
      </c>
      <c r="B46" s="1524"/>
      <c r="C46" s="1662"/>
      <c r="D46" s="1658" t="s">
        <v>201</v>
      </c>
      <c r="E46" s="128" t="s">
        <v>202</v>
      </c>
      <c r="F46" s="56"/>
      <c r="G46" s="129">
        <v>160040</v>
      </c>
      <c r="H46" s="130">
        <v>252550</v>
      </c>
      <c r="I46" s="129">
        <v>148900</v>
      </c>
      <c r="J46" s="130">
        <v>241410</v>
      </c>
      <c r="K46" s="59" t="s">
        <v>194</v>
      </c>
      <c r="L46" s="131">
        <v>1480</v>
      </c>
      <c r="M46" s="132">
        <v>2400</v>
      </c>
      <c r="N46" s="398" t="s">
        <v>315</v>
      </c>
      <c r="O46" s="399" t="s">
        <v>368</v>
      </c>
      <c r="P46" s="400" t="s">
        <v>195</v>
      </c>
      <c r="Q46" s="399" t="s">
        <v>369</v>
      </c>
      <c r="R46" s="400" t="s">
        <v>194</v>
      </c>
      <c r="S46" s="401">
        <v>2.7</v>
      </c>
      <c r="T46" s="402">
        <v>2.7</v>
      </c>
      <c r="U46" s="131">
        <v>1370</v>
      </c>
      <c r="V46" s="132">
        <v>2290</v>
      </c>
      <c r="W46" s="398" t="s">
        <v>315</v>
      </c>
      <c r="X46" s="399" t="s">
        <v>368</v>
      </c>
      <c r="Y46" s="400" t="s">
        <v>195</v>
      </c>
      <c r="Z46" s="399" t="s">
        <v>369</v>
      </c>
      <c r="AA46" s="400" t="s">
        <v>194</v>
      </c>
      <c r="AB46" s="401">
        <v>2.7</v>
      </c>
      <c r="AC46" s="403">
        <v>2.7</v>
      </c>
      <c r="AD46" s="66"/>
      <c r="AG46" s="139"/>
      <c r="AO46" s="66"/>
      <c r="AY46" s="59" t="s">
        <v>194</v>
      </c>
      <c r="AZ46" s="412">
        <v>18500</v>
      </c>
      <c r="BA46" s="59" t="s">
        <v>194</v>
      </c>
      <c r="BB46" s="389">
        <v>180</v>
      </c>
      <c r="BC46" s="390" t="s">
        <v>315</v>
      </c>
      <c r="BD46" s="391" t="s">
        <v>368</v>
      </c>
      <c r="BE46" s="392" t="s">
        <v>194</v>
      </c>
      <c r="BF46" s="393" t="s">
        <v>369</v>
      </c>
      <c r="BG46" s="390" t="s">
        <v>194</v>
      </c>
      <c r="BH46" s="394">
        <v>2.5</v>
      </c>
      <c r="BI46" s="1594"/>
      <c r="BK46" s="149"/>
      <c r="BL46" s="1516"/>
      <c r="BM46" s="425"/>
      <c r="BN46" s="154"/>
      <c r="BO46" s="154"/>
      <c r="BP46" s="154"/>
      <c r="BQ46" s="154"/>
      <c r="BR46" s="154"/>
      <c r="BS46" s="422"/>
      <c r="BT46" s="120"/>
      <c r="BU46" s="1595"/>
      <c r="BV46" s="174"/>
      <c r="BW46" s="1516" t="s">
        <v>194</v>
      </c>
      <c r="BX46" s="1629">
        <v>14250</v>
      </c>
      <c r="BY46" s="141"/>
      <c r="BZ46" s="1516"/>
      <c r="CA46" s="1529">
        <v>0</v>
      </c>
      <c r="CB46" s="1600"/>
      <c r="CC46" s="1601"/>
      <c r="CD46" s="1600"/>
      <c r="CE46" s="1603"/>
      <c r="CF46" s="1600"/>
      <c r="CG46" s="1607"/>
      <c r="CH46" s="1595"/>
      <c r="CI46" s="1631">
        <v>10500</v>
      </c>
      <c r="CJ46" s="1598"/>
      <c r="CK46" s="1529"/>
      <c r="CL46" s="1600"/>
      <c r="CM46" s="1601"/>
      <c r="CN46" s="1600"/>
      <c r="CO46" s="1603"/>
      <c r="CP46" s="1600"/>
      <c r="CQ46" s="1623"/>
      <c r="CR46" s="1625"/>
      <c r="CS46" s="1626"/>
      <c r="CT46" s="1615"/>
      <c r="CU46" s="1618"/>
      <c r="CV46" s="1615"/>
      <c r="CW46" s="1618"/>
      <c r="CX46" s="1598"/>
      <c r="CY46" s="86" t="s">
        <v>203</v>
      </c>
      <c r="CZ46" s="134">
        <v>3800</v>
      </c>
      <c r="DA46" s="135">
        <v>4200</v>
      </c>
      <c r="DB46" s="136">
        <v>2600</v>
      </c>
      <c r="DC46" s="137">
        <v>2600</v>
      </c>
      <c r="DD46" s="1516"/>
      <c r="DE46" s="155"/>
      <c r="DF46" s="120"/>
      <c r="DG46" s="142"/>
      <c r="DH46" s="1595"/>
      <c r="DI46" s="1656"/>
      <c r="DJ46" s="1516"/>
      <c r="DK46" s="1529"/>
      <c r="DL46" s="1600"/>
      <c r="DM46" s="1601"/>
      <c r="DN46" s="1600"/>
      <c r="DO46" s="1603"/>
      <c r="DP46" s="1600"/>
      <c r="DQ46" s="1607"/>
      <c r="DR46" s="1516"/>
      <c r="DS46" s="177"/>
      <c r="DT46" s="1516"/>
      <c r="DU46" s="1632">
        <v>0.01</v>
      </c>
      <c r="DV46" s="1648">
        <v>0.02</v>
      </c>
      <c r="DW46" s="1648">
        <v>0.04</v>
      </c>
      <c r="DX46" s="1650">
        <v>0.05</v>
      </c>
      <c r="DY46" s="1516"/>
      <c r="DZ46" s="1640"/>
      <c r="EA46" s="1600"/>
      <c r="EB46" s="1521"/>
      <c r="EC46" s="1600"/>
      <c r="ED46" s="1601"/>
      <c r="EE46" s="1600"/>
      <c r="EF46" s="1603"/>
      <c r="EG46" s="1600"/>
      <c r="EH46" s="1623"/>
      <c r="EI46" s="1637"/>
      <c r="EJ46" s="1516"/>
      <c r="EK46" s="1640"/>
      <c r="EL46" s="1600"/>
      <c r="EM46" s="1521"/>
      <c r="EN46" s="1600"/>
      <c r="EO46" s="1601"/>
      <c r="EP46" s="1600"/>
      <c r="EQ46" s="1603"/>
      <c r="ER46" s="1600"/>
      <c r="ES46" s="1623"/>
      <c r="ET46" s="1653"/>
      <c r="EU46" s="1637"/>
      <c r="EV46" s="1516"/>
      <c r="EW46" s="413">
        <v>70</v>
      </c>
      <c r="EX46" s="196"/>
      <c r="EY46" s="1532"/>
      <c r="FD46" s="365"/>
      <c r="FE46" s="365"/>
      <c r="FF46" s="365"/>
      <c r="FG46" s="365"/>
    </row>
    <row r="47" spans="1:163" ht="15.75" customHeight="1">
      <c r="A47" s="74" t="s">
        <v>545</v>
      </c>
      <c r="B47" s="1524"/>
      <c r="C47" s="1662"/>
      <c r="D47" s="1659"/>
      <c r="E47" s="68" t="s">
        <v>15</v>
      </c>
      <c r="F47" s="56"/>
      <c r="G47" s="69">
        <v>252550</v>
      </c>
      <c r="H47" s="70"/>
      <c r="I47" s="69">
        <v>241410</v>
      </c>
      <c r="J47" s="70"/>
      <c r="K47" s="59" t="s">
        <v>194</v>
      </c>
      <c r="L47" s="71">
        <v>2400</v>
      </c>
      <c r="M47" s="72"/>
      <c r="N47" s="415" t="s">
        <v>315</v>
      </c>
      <c r="O47" s="416" t="s">
        <v>368</v>
      </c>
      <c r="P47" s="417" t="s">
        <v>195</v>
      </c>
      <c r="Q47" s="416" t="s">
        <v>369</v>
      </c>
      <c r="R47" s="417" t="s">
        <v>194</v>
      </c>
      <c r="S47" s="418">
        <v>2.7</v>
      </c>
      <c r="T47" s="419"/>
      <c r="U47" s="71">
        <v>2290</v>
      </c>
      <c r="V47" s="72"/>
      <c r="W47" s="415" t="s">
        <v>315</v>
      </c>
      <c r="X47" s="416" t="s">
        <v>368</v>
      </c>
      <c r="Y47" s="417" t="s">
        <v>195</v>
      </c>
      <c r="Z47" s="416" t="s">
        <v>369</v>
      </c>
      <c r="AA47" s="417" t="s">
        <v>194</v>
      </c>
      <c r="AB47" s="418">
        <v>2.7</v>
      </c>
      <c r="AC47" s="420"/>
      <c r="AD47" s="66"/>
      <c r="AG47" s="75"/>
      <c r="AO47" s="66"/>
      <c r="AP47" s="73"/>
      <c r="AQ47" s="89"/>
      <c r="AR47" s="75"/>
      <c r="AY47" s="74"/>
      <c r="AZ47" s="74"/>
      <c r="BA47" s="74"/>
      <c r="BB47" s="74"/>
      <c r="BC47" s="74"/>
      <c r="BD47" s="74"/>
      <c r="BE47" s="74"/>
      <c r="BF47" s="74"/>
      <c r="BG47" s="74"/>
      <c r="BH47" s="74"/>
      <c r="BI47" s="1594"/>
      <c r="BK47" s="177" t="s">
        <v>213</v>
      </c>
      <c r="BL47" s="1516"/>
      <c r="BM47" s="1670" t="s">
        <v>213</v>
      </c>
      <c r="BN47" s="1671"/>
      <c r="BO47" s="1671"/>
      <c r="BS47" s="423"/>
      <c r="BT47" s="120"/>
      <c r="BU47" s="1595"/>
      <c r="BV47" s="174"/>
      <c r="BW47" s="1516"/>
      <c r="BX47" s="1630"/>
      <c r="BY47" s="143"/>
      <c r="BZ47" s="1516"/>
      <c r="CA47" s="1530"/>
      <c r="CB47" s="1604"/>
      <c r="CC47" s="1613"/>
      <c r="CD47" s="1604"/>
      <c r="CE47" s="1605"/>
      <c r="CF47" s="1604"/>
      <c r="CG47" s="1608"/>
      <c r="CH47" s="1595"/>
      <c r="CI47" s="1631"/>
      <c r="CJ47" s="1598"/>
      <c r="CK47" s="1529"/>
      <c r="CL47" s="1600"/>
      <c r="CM47" s="1601"/>
      <c r="CN47" s="1600"/>
      <c r="CO47" s="1603"/>
      <c r="CP47" s="1600"/>
      <c r="CQ47" s="1623"/>
      <c r="CR47" s="1625"/>
      <c r="CS47" s="1626"/>
      <c r="CT47" s="1616"/>
      <c r="CU47" s="1619"/>
      <c r="CV47" s="1616"/>
      <c r="CW47" s="1619"/>
      <c r="CX47" s="1598"/>
      <c r="CY47" s="171" t="s">
        <v>204</v>
      </c>
      <c r="CZ47" s="144">
        <v>3400</v>
      </c>
      <c r="DA47" s="145">
        <v>3800</v>
      </c>
      <c r="DB47" s="146">
        <v>2400</v>
      </c>
      <c r="DC47" s="143">
        <v>2400</v>
      </c>
      <c r="DD47" s="1516"/>
      <c r="DE47" s="424" t="s">
        <v>436</v>
      </c>
      <c r="DF47" s="120"/>
      <c r="DG47" s="89"/>
      <c r="DH47" s="1595"/>
      <c r="DI47" s="1657"/>
      <c r="DJ47" s="1516"/>
      <c r="DK47" s="1529"/>
      <c r="DL47" s="1604"/>
      <c r="DM47" s="1613"/>
      <c r="DN47" s="1604"/>
      <c r="DO47" s="1605"/>
      <c r="DP47" s="1604"/>
      <c r="DQ47" s="1608"/>
      <c r="DR47" s="1516"/>
      <c r="DS47" s="177"/>
      <c r="DT47" s="1516"/>
      <c r="DU47" s="1633"/>
      <c r="DV47" s="1649"/>
      <c r="DW47" s="1649"/>
      <c r="DX47" s="1651"/>
      <c r="DY47" s="1516"/>
      <c r="DZ47" s="1641"/>
      <c r="EA47" s="1604"/>
      <c r="EB47" s="1634"/>
      <c r="EC47" s="1604"/>
      <c r="ED47" s="1613"/>
      <c r="EE47" s="1604"/>
      <c r="EF47" s="1605"/>
      <c r="EG47" s="1604"/>
      <c r="EH47" s="1635"/>
      <c r="EI47" s="1638"/>
      <c r="EJ47" s="1516"/>
      <c r="EK47" s="1641"/>
      <c r="EL47" s="1604"/>
      <c r="EM47" s="1634"/>
      <c r="EN47" s="1604"/>
      <c r="EO47" s="1613"/>
      <c r="EP47" s="1604"/>
      <c r="EQ47" s="1605"/>
      <c r="ER47" s="1604"/>
      <c r="ES47" s="1635"/>
      <c r="ET47" s="1654"/>
      <c r="EU47" s="1638"/>
      <c r="EV47" s="1516"/>
      <c r="EW47" s="147" t="s">
        <v>205</v>
      </c>
      <c r="EX47" s="196"/>
      <c r="EY47" s="1532"/>
      <c r="FD47" s="365"/>
      <c r="FE47" s="365"/>
      <c r="FF47" s="365"/>
      <c r="FG47" s="365"/>
    </row>
    <row r="48" spans="1:163" ht="15.75" customHeight="1">
      <c r="A48" s="74" t="s">
        <v>464</v>
      </c>
      <c r="B48" s="1524"/>
      <c r="C48" s="1672" t="s">
        <v>404</v>
      </c>
      <c r="D48" s="1674" t="s">
        <v>193</v>
      </c>
      <c r="E48" s="377" t="s">
        <v>31</v>
      </c>
      <c r="F48" s="56"/>
      <c r="G48" s="57">
        <v>72590</v>
      </c>
      <c r="H48" s="58">
        <v>81840</v>
      </c>
      <c r="I48" s="57">
        <v>62370</v>
      </c>
      <c r="J48" s="58">
        <v>71620</v>
      </c>
      <c r="K48" s="59" t="s">
        <v>194</v>
      </c>
      <c r="L48" s="60">
        <v>700</v>
      </c>
      <c r="M48" s="61">
        <v>790</v>
      </c>
      <c r="N48" s="378" t="s">
        <v>315</v>
      </c>
      <c r="O48" s="379" t="s">
        <v>368</v>
      </c>
      <c r="P48" s="380" t="s">
        <v>194</v>
      </c>
      <c r="Q48" s="381" t="s">
        <v>369</v>
      </c>
      <c r="R48" s="380" t="s">
        <v>194</v>
      </c>
      <c r="S48" s="382">
        <v>2.9</v>
      </c>
      <c r="T48" s="383">
        <v>2.8</v>
      </c>
      <c r="U48" s="60">
        <v>600</v>
      </c>
      <c r="V48" s="61">
        <v>690</v>
      </c>
      <c r="W48" s="378" t="s">
        <v>315</v>
      </c>
      <c r="X48" s="379" t="s">
        <v>368</v>
      </c>
      <c r="Y48" s="380" t="s">
        <v>194</v>
      </c>
      <c r="Z48" s="381" t="s">
        <v>369</v>
      </c>
      <c r="AA48" s="380" t="s">
        <v>194</v>
      </c>
      <c r="AB48" s="382">
        <v>2.8</v>
      </c>
      <c r="AC48" s="384">
        <v>2.8</v>
      </c>
      <c r="AD48" s="59" t="s">
        <v>194</v>
      </c>
      <c r="AE48" s="62">
        <v>9250</v>
      </c>
      <c r="AF48" s="118" t="s">
        <v>195</v>
      </c>
      <c r="AG48" s="385">
        <v>90</v>
      </c>
      <c r="AH48" s="386" t="s">
        <v>315</v>
      </c>
      <c r="AI48" s="379" t="s">
        <v>368</v>
      </c>
      <c r="AJ48" s="380" t="s">
        <v>194</v>
      </c>
      <c r="AK48" s="381" t="s">
        <v>369</v>
      </c>
      <c r="AL48" s="380" t="s">
        <v>194</v>
      </c>
      <c r="AM48" s="387">
        <v>2.5</v>
      </c>
      <c r="AN48" s="388" t="s">
        <v>373</v>
      </c>
      <c r="AO48" s="59" t="s">
        <v>194</v>
      </c>
      <c r="AP48" s="71">
        <v>3700</v>
      </c>
      <c r="AQ48" s="119" t="s">
        <v>195</v>
      </c>
      <c r="AR48" s="389">
        <v>30</v>
      </c>
      <c r="AS48" s="390" t="s">
        <v>315</v>
      </c>
      <c r="AT48" s="391" t="s">
        <v>368</v>
      </c>
      <c r="AU48" s="392" t="s">
        <v>194</v>
      </c>
      <c r="AV48" s="393" t="s">
        <v>369</v>
      </c>
      <c r="AW48" s="392" t="s">
        <v>194</v>
      </c>
      <c r="AX48" s="394">
        <v>3.8</v>
      </c>
      <c r="AZ48" s="74"/>
      <c r="BI48" s="1594"/>
      <c r="BK48" s="177">
        <v>420400</v>
      </c>
      <c r="BL48" s="1516"/>
      <c r="BM48" s="156">
        <v>4200</v>
      </c>
      <c r="BN48" s="140" t="s">
        <v>370</v>
      </c>
      <c r="BO48" s="77" t="s">
        <v>368</v>
      </c>
      <c r="BP48" s="84" t="s">
        <v>194</v>
      </c>
      <c r="BQ48" s="411" t="s">
        <v>369</v>
      </c>
      <c r="BR48" s="368" t="s">
        <v>194</v>
      </c>
      <c r="BS48" s="421">
        <v>1.9</v>
      </c>
      <c r="BT48" s="151"/>
      <c r="BU48" s="1595"/>
      <c r="BV48" s="149"/>
      <c r="BW48" s="1516" t="s">
        <v>194</v>
      </c>
      <c r="BX48" s="1611">
        <v>15410</v>
      </c>
      <c r="BY48" s="121"/>
      <c r="BZ48" s="1516" t="s">
        <v>194</v>
      </c>
      <c r="CA48" s="1528">
        <v>70</v>
      </c>
      <c r="CB48" s="1599" t="s">
        <v>315</v>
      </c>
      <c r="CC48" s="1546" t="s">
        <v>368</v>
      </c>
      <c r="CD48" s="1599" t="s">
        <v>194</v>
      </c>
      <c r="CE48" s="1602" t="s">
        <v>372</v>
      </c>
      <c r="CF48" s="1599" t="s">
        <v>194</v>
      </c>
      <c r="CG48" s="1606">
        <v>7.3</v>
      </c>
      <c r="CH48" s="1595"/>
      <c r="CI48" s="1610" t="s">
        <v>405</v>
      </c>
      <c r="CJ48" s="1598" t="s">
        <v>194</v>
      </c>
      <c r="CK48" s="1529">
        <v>90</v>
      </c>
      <c r="CL48" s="1600" t="s">
        <v>315</v>
      </c>
      <c r="CM48" s="1601" t="s">
        <v>368</v>
      </c>
      <c r="CN48" s="1600" t="s">
        <v>194</v>
      </c>
      <c r="CO48" s="1603" t="s">
        <v>372</v>
      </c>
      <c r="CP48" s="1600" t="s">
        <v>194</v>
      </c>
      <c r="CQ48" s="1623">
        <v>2.4</v>
      </c>
      <c r="CR48" s="1625" t="s">
        <v>375</v>
      </c>
      <c r="CS48" s="1626" t="s">
        <v>194</v>
      </c>
      <c r="CT48" s="1614">
        <v>4100</v>
      </c>
      <c r="CU48" s="1617">
        <v>4500</v>
      </c>
      <c r="CV48" s="1614">
        <v>2900</v>
      </c>
      <c r="CW48" s="1617">
        <v>2900</v>
      </c>
      <c r="CX48" s="1598" t="s">
        <v>194</v>
      </c>
      <c r="CY48" s="122" t="s">
        <v>198</v>
      </c>
      <c r="CZ48" s="123">
        <v>7200</v>
      </c>
      <c r="DA48" s="124">
        <v>8100</v>
      </c>
      <c r="DB48" s="125">
        <v>5100</v>
      </c>
      <c r="DC48" s="126">
        <v>5100</v>
      </c>
      <c r="DD48" s="1516"/>
      <c r="DE48" s="177">
        <v>8120</v>
      </c>
      <c r="DF48" s="1598" t="s">
        <v>194</v>
      </c>
      <c r="DG48" s="1620">
        <v>4900</v>
      </c>
      <c r="DH48" s="1516" t="s">
        <v>194</v>
      </c>
      <c r="DI48" s="1655">
        <v>3670</v>
      </c>
      <c r="DJ48" s="1516" t="s">
        <v>194</v>
      </c>
      <c r="DK48" s="1528">
        <v>30</v>
      </c>
      <c r="DL48" s="1599" t="s">
        <v>315</v>
      </c>
      <c r="DM48" s="1546" t="s">
        <v>368</v>
      </c>
      <c r="DN48" s="1599" t="s">
        <v>194</v>
      </c>
      <c r="DO48" s="1602" t="s">
        <v>372</v>
      </c>
      <c r="DP48" s="1599" t="s">
        <v>194</v>
      </c>
      <c r="DQ48" s="1606">
        <v>7.6</v>
      </c>
      <c r="DR48" s="1516"/>
      <c r="DS48" s="149"/>
      <c r="DT48" s="1516" t="s">
        <v>199</v>
      </c>
      <c r="DU48" s="1642" t="s">
        <v>431</v>
      </c>
      <c r="DV48" s="1644" t="s">
        <v>431</v>
      </c>
      <c r="DW48" s="1644" t="s">
        <v>431</v>
      </c>
      <c r="DX48" s="1646" t="s">
        <v>431</v>
      </c>
      <c r="DY48" s="1516" t="s">
        <v>199</v>
      </c>
      <c r="DZ48" s="1639">
        <v>2230</v>
      </c>
      <c r="EA48" s="1599" t="s">
        <v>194</v>
      </c>
      <c r="EB48" s="1518">
        <v>20</v>
      </c>
      <c r="EC48" s="1599" t="s">
        <v>315</v>
      </c>
      <c r="ED48" s="1546" t="s">
        <v>368</v>
      </c>
      <c r="EE48" s="1599" t="s">
        <v>194</v>
      </c>
      <c r="EF48" s="1602" t="s">
        <v>372</v>
      </c>
      <c r="EG48" s="1599" t="s">
        <v>194</v>
      </c>
      <c r="EH48" s="1622">
        <v>5.7</v>
      </c>
      <c r="EI48" s="1636" t="s">
        <v>373</v>
      </c>
      <c r="EJ48" s="1516" t="s">
        <v>199</v>
      </c>
      <c r="EK48" s="1639">
        <v>9250</v>
      </c>
      <c r="EL48" s="1599" t="s">
        <v>194</v>
      </c>
      <c r="EM48" s="1518">
        <v>90</v>
      </c>
      <c r="EN48" s="1599" t="s">
        <v>315</v>
      </c>
      <c r="EO48" s="1546" t="s">
        <v>368</v>
      </c>
      <c r="EP48" s="1599" t="s">
        <v>194</v>
      </c>
      <c r="EQ48" s="1602" t="s">
        <v>372</v>
      </c>
      <c r="ER48" s="1599" t="s">
        <v>194</v>
      </c>
      <c r="ES48" s="1622">
        <v>2.5</v>
      </c>
      <c r="ET48" s="1652" t="s">
        <v>373</v>
      </c>
      <c r="EU48" s="1636" t="s">
        <v>205</v>
      </c>
      <c r="EV48" s="1516" t="s">
        <v>199</v>
      </c>
      <c r="EW48" s="127"/>
      <c r="EX48" s="1516"/>
      <c r="EY48" s="1532"/>
      <c r="FD48" s="365"/>
      <c r="FE48" s="365"/>
      <c r="FF48" s="365"/>
      <c r="FG48" s="365"/>
    </row>
    <row r="49" spans="1:163" ht="15.75" customHeight="1">
      <c r="A49" s="74" t="s">
        <v>465</v>
      </c>
      <c r="B49" s="1524"/>
      <c r="C49" s="1673"/>
      <c r="D49" s="1675"/>
      <c r="E49" s="397" t="s">
        <v>11</v>
      </c>
      <c r="F49" s="56"/>
      <c r="G49" s="129">
        <v>81840</v>
      </c>
      <c r="H49" s="130">
        <v>155420</v>
      </c>
      <c r="I49" s="129">
        <v>71620</v>
      </c>
      <c r="J49" s="130">
        <v>145200</v>
      </c>
      <c r="K49" s="59" t="s">
        <v>194</v>
      </c>
      <c r="L49" s="131">
        <v>790</v>
      </c>
      <c r="M49" s="132">
        <v>1430</v>
      </c>
      <c r="N49" s="398" t="s">
        <v>315</v>
      </c>
      <c r="O49" s="399" t="s">
        <v>368</v>
      </c>
      <c r="P49" s="400" t="s">
        <v>195</v>
      </c>
      <c r="Q49" s="399" t="s">
        <v>369</v>
      </c>
      <c r="R49" s="400" t="s">
        <v>194</v>
      </c>
      <c r="S49" s="401">
        <v>2.8</v>
      </c>
      <c r="T49" s="402">
        <v>2.7</v>
      </c>
      <c r="U49" s="131">
        <v>690</v>
      </c>
      <c r="V49" s="132">
        <v>1330</v>
      </c>
      <c r="W49" s="398" t="s">
        <v>315</v>
      </c>
      <c r="X49" s="399" t="s">
        <v>368</v>
      </c>
      <c r="Y49" s="400" t="s">
        <v>195</v>
      </c>
      <c r="Z49" s="399" t="s">
        <v>369</v>
      </c>
      <c r="AA49" s="400" t="s">
        <v>194</v>
      </c>
      <c r="AB49" s="401">
        <v>2.8</v>
      </c>
      <c r="AC49" s="403">
        <v>2.7</v>
      </c>
      <c r="AD49" s="59" t="s">
        <v>194</v>
      </c>
      <c r="AE49" s="71">
        <v>9250</v>
      </c>
      <c r="AF49" s="119" t="s">
        <v>195</v>
      </c>
      <c r="AG49" s="404">
        <v>90</v>
      </c>
      <c r="AH49" s="405" t="s">
        <v>315</v>
      </c>
      <c r="AI49" s="257" t="s">
        <v>368</v>
      </c>
      <c r="AJ49" s="375" t="s">
        <v>194</v>
      </c>
      <c r="AK49" s="406" t="s">
        <v>369</v>
      </c>
      <c r="AL49" s="256" t="s">
        <v>194</v>
      </c>
      <c r="AM49" s="407">
        <v>2.5</v>
      </c>
      <c r="AN49" s="408"/>
      <c r="AP49" s="76"/>
      <c r="AQ49" s="74"/>
      <c r="AR49" s="76"/>
      <c r="AS49" s="599"/>
      <c r="AT49" s="600"/>
      <c r="AU49" s="599"/>
      <c r="AV49" s="600"/>
      <c r="AW49" s="599"/>
      <c r="AX49" s="600"/>
      <c r="AZ49" s="74"/>
      <c r="BA49" s="74"/>
      <c r="BB49" s="409"/>
      <c r="BC49" s="410"/>
      <c r="BD49" s="74"/>
      <c r="BE49" s="410"/>
      <c r="BF49" s="74"/>
      <c r="BG49" s="410"/>
      <c r="BH49" s="74"/>
      <c r="BI49" s="1594"/>
      <c r="BK49" s="149"/>
      <c r="BL49" s="1516"/>
      <c r="BM49" s="425"/>
      <c r="BN49" s="154"/>
      <c r="BO49" s="154"/>
      <c r="BP49" s="154"/>
      <c r="BQ49" s="154"/>
      <c r="BR49" s="154"/>
      <c r="BS49" s="422"/>
      <c r="BT49" s="150"/>
      <c r="BU49" s="1595"/>
      <c r="BV49" s="177"/>
      <c r="BW49" s="1516"/>
      <c r="BX49" s="1663"/>
      <c r="BY49" s="133">
        <v>13530</v>
      </c>
      <c r="BZ49" s="1516"/>
      <c r="CA49" s="1529"/>
      <c r="CB49" s="1600"/>
      <c r="CC49" s="1601"/>
      <c r="CD49" s="1600"/>
      <c r="CE49" s="1603"/>
      <c r="CF49" s="1600"/>
      <c r="CG49" s="1607"/>
      <c r="CH49" s="1595"/>
      <c r="CI49" s="1610"/>
      <c r="CJ49" s="1598"/>
      <c r="CK49" s="1529"/>
      <c r="CL49" s="1600"/>
      <c r="CM49" s="1601"/>
      <c r="CN49" s="1600"/>
      <c r="CO49" s="1603"/>
      <c r="CP49" s="1600"/>
      <c r="CQ49" s="1623"/>
      <c r="CR49" s="1625"/>
      <c r="CS49" s="1626"/>
      <c r="CT49" s="1615"/>
      <c r="CU49" s="1618"/>
      <c r="CV49" s="1615"/>
      <c r="CW49" s="1618"/>
      <c r="CX49" s="1598"/>
      <c r="CY49" s="86" t="s">
        <v>200</v>
      </c>
      <c r="CZ49" s="134">
        <v>4000</v>
      </c>
      <c r="DA49" s="135">
        <v>4400</v>
      </c>
      <c r="DB49" s="136">
        <v>2800</v>
      </c>
      <c r="DC49" s="137">
        <v>2800</v>
      </c>
      <c r="DD49" s="1516"/>
      <c r="DE49" s="149"/>
      <c r="DF49" s="1598"/>
      <c r="DG49" s="1621"/>
      <c r="DH49" s="1516"/>
      <c r="DI49" s="1656"/>
      <c r="DJ49" s="1516"/>
      <c r="DK49" s="1529"/>
      <c r="DL49" s="1600"/>
      <c r="DM49" s="1601"/>
      <c r="DN49" s="1600"/>
      <c r="DO49" s="1603"/>
      <c r="DP49" s="1600"/>
      <c r="DQ49" s="1607"/>
      <c r="DR49" s="1516"/>
      <c r="DS49" s="177"/>
      <c r="DT49" s="1516"/>
      <c r="DU49" s="1643"/>
      <c r="DV49" s="1645"/>
      <c r="DW49" s="1645"/>
      <c r="DX49" s="1647"/>
      <c r="DY49" s="1516"/>
      <c r="DZ49" s="1640"/>
      <c r="EA49" s="1600"/>
      <c r="EB49" s="1521"/>
      <c r="EC49" s="1600"/>
      <c r="ED49" s="1601"/>
      <c r="EE49" s="1600"/>
      <c r="EF49" s="1603"/>
      <c r="EG49" s="1600"/>
      <c r="EH49" s="1623"/>
      <c r="EI49" s="1637"/>
      <c r="EJ49" s="1516"/>
      <c r="EK49" s="1640"/>
      <c r="EL49" s="1600"/>
      <c r="EM49" s="1521"/>
      <c r="EN49" s="1600"/>
      <c r="EO49" s="1601"/>
      <c r="EP49" s="1600"/>
      <c r="EQ49" s="1603"/>
      <c r="ER49" s="1600"/>
      <c r="ES49" s="1623"/>
      <c r="ET49" s="1653"/>
      <c r="EU49" s="1637"/>
      <c r="EV49" s="1516"/>
      <c r="EW49" s="138">
        <v>6460</v>
      </c>
      <c r="EX49" s="1516"/>
      <c r="EY49" s="1532"/>
      <c r="FD49" s="365"/>
      <c r="FE49" s="365"/>
      <c r="FF49" s="365"/>
      <c r="FG49" s="365"/>
    </row>
    <row r="50" spans="1:163" ht="15.75" customHeight="1">
      <c r="A50" s="74" t="s">
        <v>546</v>
      </c>
      <c r="B50" s="1524"/>
      <c r="C50" s="1673"/>
      <c r="D50" s="1677" t="s">
        <v>201</v>
      </c>
      <c r="E50" s="397" t="s">
        <v>202</v>
      </c>
      <c r="F50" s="56"/>
      <c r="G50" s="129">
        <v>155420</v>
      </c>
      <c r="H50" s="130">
        <v>247930</v>
      </c>
      <c r="I50" s="129">
        <v>145200</v>
      </c>
      <c r="J50" s="130">
        <v>237710</v>
      </c>
      <c r="K50" s="59" t="s">
        <v>194</v>
      </c>
      <c r="L50" s="131">
        <v>1430</v>
      </c>
      <c r="M50" s="132">
        <v>2350</v>
      </c>
      <c r="N50" s="398" t="s">
        <v>315</v>
      </c>
      <c r="O50" s="399" t="s">
        <v>368</v>
      </c>
      <c r="P50" s="400" t="s">
        <v>195</v>
      </c>
      <c r="Q50" s="399" t="s">
        <v>369</v>
      </c>
      <c r="R50" s="400" t="s">
        <v>194</v>
      </c>
      <c r="S50" s="401">
        <v>2.7</v>
      </c>
      <c r="T50" s="402">
        <v>2.7</v>
      </c>
      <c r="U50" s="131">
        <v>1330</v>
      </c>
      <c r="V50" s="132">
        <v>2250</v>
      </c>
      <c r="W50" s="398" t="s">
        <v>315</v>
      </c>
      <c r="X50" s="399" t="s">
        <v>368</v>
      </c>
      <c r="Y50" s="400" t="s">
        <v>195</v>
      </c>
      <c r="Z50" s="399" t="s">
        <v>369</v>
      </c>
      <c r="AA50" s="400" t="s">
        <v>194</v>
      </c>
      <c r="AB50" s="401">
        <v>2.7</v>
      </c>
      <c r="AC50" s="403">
        <v>2.7</v>
      </c>
      <c r="AD50" s="66"/>
      <c r="AG50" s="139"/>
      <c r="AO50" s="66"/>
      <c r="AY50" s="59" t="s">
        <v>194</v>
      </c>
      <c r="AZ50" s="412">
        <v>18500</v>
      </c>
      <c r="BA50" s="59" t="s">
        <v>194</v>
      </c>
      <c r="BB50" s="389">
        <v>180</v>
      </c>
      <c r="BC50" s="390" t="s">
        <v>315</v>
      </c>
      <c r="BD50" s="391" t="s">
        <v>368</v>
      </c>
      <c r="BE50" s="392" t="s">
        <v>194</v>
      </c>
      <c r="BF50" s="393" t="s">
        <v>369</v>
      </c>
      <c r="BG50" s="390" t="s">
        <v>194</v>
      </c>
      <c r="BH50" s="394">
        <v>2.5</v>
      </c>
      <c r="BI50" s="1594"/>
      <c r="BK50" s="177" t="s">
        <v>215</v>
      </c>
      <c r="BL50" s="1516"/>
      <c r="BM50" s="1670" t="s">
        <v>215</v>
      </c>
      <c r="BN50" s="1671"/>
      <c r="BO50" s="1671"/>
      <c r="BS50" s="423"/>
      <c r="BT50" s="120"/>
      <c r="BU50" s="1595"/>
      <c r="BV50" s="174"/>
      <c r="BW50" s="1516" t="s">
        <v>194</v>
      </c>
      <c r="BX50" s="1629">
        <v>13530</v>
      </c>
      <c r="BY50" s="141"/>
      <c r="BZ50" s="1516"/>
      <c r="CA50" s="1529">
        <v>0</v>
      </c>
      <c r="CB50" s="1600"/>
      <c r="CC50" s="1601"/>
      <c r="CD50" s="1600"/>
      <c r="CE50" s="1603"/>
      <c r="CF50" s="1600"/>
      <c r="CG50" s="1607"/>
      <c r="CH50" s="1595"/>
      <c r="CI50" s="1631">
        <v>9620</v>
      </c>
      <c r="CJ50" s="1598"/>
      <c r="CK50" s="1529"/>
      <c r="CL50" s="1600"/>
      <c r="CM50" s="1601"/>
      <c r="CN50" s="1600"/>
      <c r="CO50" s="1603"/>
      <c r="CP50" s="1600"/>
      <c r="CQ50" s="1623"/>
      <c r="CR50" s="1625"/>
      <c r="CS50" s="1626"/>
      <c r="CT50" s="1615"/>
      <c r="CU50" s="1618"/>
      <c r="CV50" s="1615"/>
      <c r="CW50" s="1618"/>
      <c r="CX50" s="1598"/>
      <c r="CY50" s="86" t="s">
        <v>203</v>
      </c>
      <c r="CZ50" s="134">
        <v>3500</v>
      </c>
      <c r="DA50" s="135">
        <v>3800</v>
      </c>
      <c r="DB50" s="136">
        <v>2400</v>
      </c>
      <c r="DC50" s="137">
        <v>2400</v>
      </c>
      <c r="DD50" s="1516"/>
      <c r="DE50" s="177" t="s">
        <v>406</v>
      </c>
      <c r="DF50" s="120"/>
      <c r="DG50" s="142"/>
      <c r="DH50" s="1595"/>
      <c r="DI50" s="1656"/>
      <c r="DJ50" s="1516"/>
      <c r="DK50" s="1529"/>
      <c r="DL50" s="1600"/>
      <c r="DM50" s="1601"/>
      <c r="DN50" s="1600"/>
      <c r="DO50" s="1603"/>
      <c r="DP50" s="1600"/>
      <c r="DQ50" s="1607"/>
      <c r="DR50" s="1516"/>
      <c r="DS50" s="177"/>
      <c r="DT50" s="1516"/>
      <c r="DU50" s="1632">
        <v>0.01</v>
      </c>
      <c r="DV50" s="1648">
        <v>0.03</v>
      </c>
      <c r="DW50" s="1648">
        <v>0.04</v>
      </c>
      <c r="DX50" s="1650">
        <v>0.05</v>
      </c>
      <c r="DY50" s="1516"/>
      <c r="DZ50" s="1640"/>
      <c r="EA50" s="1600"/>
      <c r="EB50" s="1521"/>
      <c r="EC50" s="1600"/>
      <c r="ED50" s="1601"/>
      <c r="EE50" s="1600"/>
      <c r="EF50" s="1603"/>
      <c r="EG50" s="1600"/>
      <c r="EH50" s="1623"/>
      <c r="EI50" s="1637"/>
      <c r="EJ50" s="1516"/>
      <c r="EK50" s="1640"/>
      <c r="EL50" s="1600"/>
      <c r="EM50" s="1521"/>
      <c r="EN50" s="1600"/>
      <c r="EO50" s="1601"/>
      <c r="EP50" s="1600"/>
      <c r="EQ50" s="1603"/>
      <c r="ER50" s="1600"/>
      <c r="ES50" s="1623"/>
      <c r="ET50" s="1653"/>
      <c r="EU50" s="1637"/>
      <c r="EV50" s="1516"/>
      <c r="EW50" s="413">
        <v>60</v>
      </c>
      <c r="EX50" s="1516"/>
      <c r="EY50" s="1532"/>
      <c r="FD50" s="365"/>
      <c r="FE50" s="365"/>
      <c r="FF50" s="365"/>
      <c r="FG50" s="365"/>
    </row>
    <row r="51" spans="1:163" ht="15.75" customHeight="1">
      <c r="A51" s="74" t="s">
        <v>547</v>
      </c>
      <c r="B51" s="1524"/>
      <c r="C51" s="1673"/>
      <c r="D51" s="1678"/>
      <c r="E51" s="414" t="s">
        <v>15</v>
      </c>
      <c r="F51" s="56"/>
      <c r="G51" s="69">
        <v>247930</v>
      </c>
      <c r="H51" s="70"/>
      <c r="I51" s="69">
        <v>237710</v>
      </c>
      <c r="J51" s="70"/>
      <c r="K51" s="59" t="s">
        <v>194</v>
      </c>
      <c r="L51" s="71">
        <v>2350</v>
      </c>
      <c r="M51" s="72"/>
      <c r="N51" s="415" t="s">
        <v>315</v>
      </c>
      <c r="O51" s="416" t="s">
        <v>368</v>
      </c>
      <c r="P51" s="417" t="s">
        <v>195</v>
      </c>
      <c r="Q51" s="416" t="s">
        <v>369</v>
      </c>
      <c r="R51" s="417" t="s">
        <v>194</v>
      </c>
      <c r="S51" s="418">
        <v>2.7</v>
      </c>
      <c r="T51" s="419"/>
      <c r="U51" s="71">
        <v>2250</v>
      </c>
      <c r="V51" s="72"/>
      <c r="W51" s="415" t="s">
        <v>315</v>
      </c>
      <c r="X51" s="416" t="s">
        <v>368</v>
      </c>
      <c r="Y51" s="417" t="s">
        <v>195</v>
      </c>
      <c r="Z51" s="416" t="s">
        <v>369</v>
      </c>
      <c r="AA51" s="417" t="s">
        <v>194</v>
      </c>
      <c r="AB51" s="418">
        <v>2.7</v>
      </c>
      <c r="AC51" s="420"/>
      <c r="AD51" s="66"/>
      <c r="AG51" s="75"/>
      <c r="AO51" s="66"/>
      <c r="AP51" s="73"/>
      <c r="AQ51" s="89"/>
      <c r="AR51" s="75"/>
      <c r="AY51" s="74"/>
      <c r="AZ51" s="74"/>
      <c r="BA51" s="74"/>
      <c r="BB51" s="74"/>
      <c r="BC51" s="74"/>
      <c r="BD51" s="74"/>
      <c r="BE51" s="74"/>
      <c r="BF51" s="74"/>
      <c r="BG51" s="74"/>
      <c r="BH51" s="74"/>
      <c r="BI51" s="1594"/>
      <c r="BK51" s="177">
        <v>465400</v>
      </c>
      <c r="BL51" s="1516"/>
      <c r="BM51" s="156">
        <v>4650</v>
      </c>
      <c r="BN51" s="140" t="s">
        <v>370</v>
      </c>
      <c r="BO51" s="77" t="s">
        <v>368</v>
      </c>
      <c r="BP51" s="84" t="s">
        <v>194</v>
      </c>
      <c r="BQ51" s="411" t="s">
        <v>369</v>
      </c>
      <c r="BR51" s="368" t="s">
        <v>194</v>
      </c>
      <c r="BS51" s="421">
        <v>2</v>
      </c>
      <c r="BT51" s="151"/>
      <c r="BU51" s="1595"/>
      <c r="BV51" s="149"/>
      <c r="BW51" s="1516"/>
      <c r="BX51" s="1630"/>
      <c r="BY51" s="143"/>
      <c r="BZ51" s="1516"/>
      <c r="CA51" s="1530"/>
      <c r="CB51" s="1604"/>
      <c r="CC51" s="1613"/>
      <c r="CD51" s="1604"/>
      <c r="CE51" s="1605"/>
      <c r="CF51" s="1604"/>
      <c r="CG51" s="1608"/>
      <c r="CH51" s="1595"/>
      <c r="CI51" s="1631"/>
      <c r="CJ51" s="1598"/>
      <c r="CK51" s="1529"/>
      <c r="CL51" s="1600"/>
      <c r="CM51" s="1601"/>
      <c r="CN51" s="1600"/>
      <c r="CO51" s="1603"/>
      <c r="CP51" s="1600"/>
      <c r="CQ51" s="1623"/>
      <c r="CR51" s="1625"/>
      <c r="CS51" s="1626"/>
      <c r="CT51" s="1616"/>
      <c r="CU51" s="1619"/>
      <c r="CV51" s="1616"/>
      <c r="CW51" s="1619"/>
      <c r="CX51" s="1598"/>
      <c r="CY51" s="171" t="s">
        <v>204</v>
      </c>
      <c r="CZ51" s="144">
        <v>3100</v>
      </c>
      <c r="DA51" s="145">
        <v>3400</v>
      </c>
      <c r="DB51" s="146">
        <v>2100</v>
      </c>
      <c r="DC51" s="143">
        <v>2100</v>
      </c>
      <c r="DD51" s="1516"/>
      <c r="DE51" s="177">
        <v>7500</v>
      </c>
      <c r="DF51" s="120"/>
      <c r="DG51" s="89"/>
      <c r="DH51" s="1595"/>
      <c r="DI51" s="1657"/>
      <c r="DJ51" s="1516"/>
      <c r="DK51" s="1529"/>
      <c r="DL51" s="1604"/>
      <c r="DM51" s="1613"/>
      <c r="DN51" s="1604"/>
      <c r="DO51" s="1605"/>
      <c r="DP51" s="1604"/>
      <c r="DQ51" s="1608"/>
      <c r="DR51" s="1516"/>
      <c r="DS51" s="149"/>
      <c r="DT51" s="1516"/>
      <c r="DU51" s="1633"/>
      <c r="DV51" s="1649"/>
      <c r="DW51" s="1649"/>
      <c r="DX51" s="1651"/>
      <c r="DY51" s="1516"/>
      <c r="DZ51" s="1641"/>
      <c r="EA51" s="1604"/>
      <c r="EB51" s="1634"/>
      <c r="EC51" s="1604"/>
      <c r="ED51" s="1613"/>
      <c r="EE51" s="1604"/>
      <c r="EF51" s="1605"/>
      <c r="EG51" s="1604"/>
      <c r="EH51" s="1635"/>
      <c r="EI51" s="1638"/>
      <c r="EJ51" s="1516"/>
      <c r="EK51" s="1641"/>
      <c r="EL51" s="1604"/>
      <c r="EM51" s="1634"/>
      <c r="EN51" s="1604"/>
      <c r="EO51" s="1613"/>
      <c r="EP51" s="1604"/>
      <c r="EQ51" s="1605"/>
      <c r="ER51" s="1604"/>
      <c r="ES51" s="1635"/>
      <c r="ET51" s="1654"/>
      <c r="EU51" s="1638"/>
      <c r="EV51" s="1516"/>
      <c r="EW51" s="147" t="s">
        <v>205</v>
      </c>
      <c r="EX51" s="1516"/>
      <c r="EY51" s="1532"/>
      <c r="FD51" s="365"/>
      <c r="FE51" s="365"/>
      <c r="FF51" s="365"/>
      <c r="FG51" s="365"/>
    </row>
    <row r="52" spans="1:163" ht="15.75" customHeight="1">
      <c r="A52" s="74" t="s">
        <v>548</v>
      </c>
      <c r="B52" s="1524"/>
      <c r="C52" s="1676" t="s">
        <v>212</v>
      </c>
      <c r="D52" s="1596" t="s">
        <v>193</v>
      </c>
      <c r="E52" s="55" t="s">
        <v>31</v>
      </c>
      <c r="F52" s="56"/>
      <c r="G52" s="57">
        <v>65240</v>
      </c>
      <c r="H52" s="58">
        <v>74490</v>
      </c>
      <c r="I52" s="57">
        <v>56490</v>
      </c>
      <c r="J52" s="58">
        <v>65740</v>
      </c>
      <c r="K52" s="59" t="s">
        <v>194</v>
      </c>
      <c r="L52" s="60">
        <v>630</v>
      </c>
      <c r="M52" s="61">
        <v>720</v>
      </c>
      <c r="N52" s="378" t="s">
        <v>315</v>
      </c>
      <c r="O52" s="379" t="s">
        <v>368</v>
      </c>
      <c r="P52" s="380" t="s">
        <v>194</v>
      </c>
      <c r="Q52" s="381" t="s">
        <v>369</v>
      </c>
      <c r="R52" s="380" t="s">
        <v>194</v>
      </c>
      <c r="S52" s="382">
        <v>2.8</v>
      </c>
      <c r="T52" s="383">
        <v>2.8</v>
      </c>
      <c r="U52" s="60">
        <v>540</v>
      </c>
      <c r="V52" s="61">
        <v>630</v>
      </c>
      <c r="W52" s="378" t="s">
        <v>315</v>
      </c>
      <c r="X52" s="379" t="s">
        <v>368</v>
      </c>
      <c r="Y52" s="380" t="s">
        <v>194</v>
      </c>
      <c r="Z52" s="381" t="s">
        <v>369</v>
      </c>
      <c r="AA52" s="380" t="s">
        <v>194</v>
      </c>
      <c r="AB52" s="382">
        <v>2.8</v>
      </c>
      <c r="AC52" s="384">
        <v>2.8</v>
      </c>
      <c r="AD52" s="59" t="s">
        <v>194</v>
      </c>
      <c r="AE52" s="62">
        <v>9250</v>
      </c>
      <c r="AF52" s="118" t="s">
        <v>195</v>
      </c>
      <c r="AG52" s="385">
        <v>90</v>
      </c>
      <c r="AH52" s="386" t="s">
        <v>315</v>
      </c>
      <c r="AI52" s="379" t="s">
        <v>368</v>
      </c>
      <c r="AJ52" s="380" t="s">
        <v>194</v>
      </c>
      <c r="AK52" s="381" t="s">
        <v>369</v>
      </c>
      <c r="AL52" s="380" t="s">
        <v>194</v>
      </c>
      <c r="AM52" s="387">
        <v>2.5</v>
      </c>
      <c r="AN52" s="388" t="s">
        <v>373</v>
      </c>
      <c r="AO52" s="59" t="s">
        <v>194</v>
      </c>
      <c r="AP52" s="71">
        <v>3700</v>
      </c>
      <c r="AQ52" s="119" t="s">
        <v>195</v>
      </c>
      <c r="AR52" s="389">
        <v>30</v>
      </c>
      <c r="AS52" s="390" t="s">
        <v>315</v>
      </c>
      <c r="AT52" s="391" t="s">
        <v>368</v>
      </c>
      <c r="AU52" s="392" t="s">
        <v>194</v>
      </c>
      <c r="AV52" s="393" t="s">
        <v>369</v>
      </c>
      <c r="AW52" s="392" t="s">
        <v>194</v>
      </c>
      <c r="AX52" s="394">
        <v>3.8</v>
      </c>
      <c r="AZ52" s="74"/>
      <c r="BI52" s="1594"/>
      <c r="BK52" s="149"/>
      <c r="BL52" s="1516"/>
      <c r="BM52" s="425"/>
      <c r="BN52" s="154"/>
      <c r="BO52" s="154"/>
      <c r="BP52" s="154"/>
      <c r="BQ52" s="154"/>
      <c r="BR52" s="154"/>
      <c r="BS52" s="422"/>
      <c r="BT52" s="150"/>
      <c r="BU52" s="1595"/>
      <c r="BV52" s="177"/>
      <c r="BW52" s="1516" t="s">
        <v>194</v>
      </c>
      <c r="BX52" s="1611">
        <v>14280</v>
      </c>
      <c r="BY52" s="121"/>
      <c r="BZ52" s="1516" t="s">
        <v>194</v>
      </c>
      <c r="CA52" s="1528">
        <v>60</v>
      </c>
      <c r="CB52" s="1599" t="s">
        <v>315</v>
      </c>
      <c r="CC52" s="1546" t="s">
        <v>368</v>
      </c>
      <c r="CD52" s="1599" t="s">
        <v>194</v>
      </c>
      <c r="CE52" s="1602" t="s">
        <v>372</v>
      </c>
      <c r="CF52" s="1599" t="s">
        <v>194</v>
      </c>
      <c r="CG52" s="1606">
        <v>6.4</v>
      </c>
      <c r="CH52" s="1595"/>
      <c r="CI52" s="1610" t="s">
        <v>210</v>
      </c>
      <c r="CJ52" s="1598" t="s">
        <v>194</v>
      </c>
      <c r="CK52" s="1529">
        <v>70</v>
      </c>
      <c r="CL52" s="1600" t="s">
        <v>315</v>
      </c>
      <c r="CM52" s="1601" t="s">
        <v>368</v>
      </c>
      <c r="CN52" s="1600" t="s">
        <v>194</v>
      </c>
      <c r="CO52" s="1603" t="s">
        <v>372</v>
      </c>
      <c r="CP52" s="1600" t="s">
        <v>194</v>
      </c>
      <c r="CQ52" s="1623">
        <v>2.4</v>
      </c>
      <c r="CR52" s="1625" t="s">
        <v>375</v>
      </c>
      <c r="CS52" s="1626" t="s">
        <v>194</v>
      </c>
      <c r="CT52" s="1614">
        <v>3500</v>
      </c>
      <c r="CU52" s="1617">
        <v>3900</v>
      </c>
      <c r="CV52" s="1614">
        <v>2400</v>
      </c>
      <c r="CW52" s="1617">
        <v>2400</v>
      </c>
      <c r="CX52" s="1598" t="s">
        <v>194</v>
      </c>
      <c r="CY52" s="122" t="s">
        <v>198</v>
      </c>
      <c r="CZ52" s="123">
        <v>6300</v>
      </c>
      <c r="DA52" s="124">
        <v>7100</v>
      </c>
      <c r="DB52" s="125">
        <v>4400</v>
      </c>
      <c r="DC52" s="126">
        <v>4400</v>
      </c>
      <c r="DD52" s="1516"/>
      <c r="DE52" s="149"/>
      <c r="DF52" s="1598" t="s">
        <v>194</v>
      </c>
      <c r="DG52" s="1620">
        <v>4900</v>
      </c>
      <c r="DH52" s="1516" t="s">
        <v>194</v>
      </c>
      <c r="DI52" s="1655">
        <v>3140</v>
      </c>
      <c r="DJ52" s="1516" t="s">
        <v>194</v>
      </c>
      <c r="DK52" s="1528">
        <v>30</v>
      </c>
      <c r="DL52" s="1599" t="s">
        <v>315</v>
      </c>
      <c r="DM52" s="1546" t="s">
        <v>368</v>
      </c>
      <c r="DN52" s="1599" t="s">
        <v>194</v>
      </c>
      <c r="DO52" s="1602" t="s">
        <v>372</v>
      </c>
      <c r="DP52" s="1599" t="s">
        <v>194</v>
      </c>
      <c r="DQ52" s="1606">
        <v>6.5</v>
      </c>
      <c r="DR52" s="1516"/>
      <c r="DS52" s="1664" t="s">
        <v>227</v>
      </c>
      <c r="DT52" s="1516" t="s">
        <v>199</v>
      </c>
      <c r="DU52" s="1642" t="s">
        <v>431</v>
      </c>
      <c r="DV52" s="1644" t="s">
        <v>431</v>
      </c>
      <c r="DW52" s="1644" t="s">
        <v>431</v>
      </c>
      <c r="DX52" s="1646" t="s">
        <v>431</v>
      </c>
      <c r="DY52" s="1516" t="s">
        <v>199</v>
      </c>
      <c r="DZ52" s="1639">
        <v>1910</v>
      </c>
      <c r="EA52" s="1599" t="s">
        <v>194</v>
      </c>
      <c r="EB52" s="1518">
        <v>10</v>
      </c>
      <c r="EC52" s="1599" t="s">
        <v>315</v>
      </c>
      <c r="ED52" s="1546" t="s">
        <v>368</v>
      </c>
      <c r="EE52" s="1599" t="s">
        <v>194</v>
      </c>
      <c r="EF52" s="1602" t="s">
        <v>372</v>
      </c>
      <c r="EG52" s="1599" t="s">
        <v>194</v>
      </c>
      <c r="EH52" s="1622">
        <v>9.6999999999999993</v>
      </c>
      <c r="EI52" s="1636" t="s">
        <v>373</v>
      </c>
      <c r="EJ52" s="1516" t="s">
        <v>199</v>
      </c>
      <c r="EK52" s="1639">
        <v>7930</v>
      </c>
      <c r="EL52" s="1599" t="s">
        <v>194</v>
      </c>
      <c r="EM52" s="1518">
        <v>70</v>
      </c>
      <c r="EN52" s="1599" t="s">
        <v>315</v>
      </c>
      <c r="EO52" s="1546" t="s">
        <v>368</v>
      </c>
      <c r="EP52" s="1599" t="s">
        <v>194</v>
      </c>
      <c r="EQ52" s="1602" t="s">
        <v>372</v>
      </c>
      <c r="ER52" s="1599" t="s">
        <v>194</v>
      </c>
      <c r="ES52" s="1622">
        <v>2.8</v>
      </c>
      <c r="ET52" s="1652" t="s">
        <v>373</v>
      </c>
      <c r="EU52" s="1636" t="s">
        <v>205</v>
      </c>
      <c r="EV52" s="1516" t="s">
        <v>199</v>
      </c>
      <c r="EW52" s="127"/>
      <c r="EX52" s="1516"/>
      <c r="EY52" s="1532"/>
      <c r="FD52" s="365"/>
      <c r="FE52" s="365"/>
      <c r="FF52" s="365"/>
      <c r="FG52" s="365"/>
    </row>
    <row r="53" spans="1:163" ht="15.75" customHeight="1">
      <c r="A53" s="74" t="s">
        <v>549</v>
      </c>
      <c r="B53" s="1524"/>
      <c r="C53" s="1662"/>
      <c r="D53" s="1597"/>
      <c r="E53" s="128" t="s">
        <v>11</v>
      </c>
      <c r="F53" s="56"/>
      <c r="G53" s="129">
        <v>74490</v>
      </c>
      <c r="H53" s="130">
        <v>148070</v>
      </c>
      <c r="I53" s="129">
        <v>65740</v>
      </c>
      <c r="J53" s="130">
        <v>139320</v>
      </c>
      <c r="K53" s="59" t="s">
        <v>194</v>
      </c>
      <c r="L53" s="131">
        <v>720</v>
      </c>
      <c r="M53" s="132">
        <v>1360</v>
      </c>
      <c r="N53" s="398" t="s">
        <v>315</v>
      </c>
      <c r="O53" s="399" t="s">
        <v>368</v>
      </c>
      <c r="P53" s="400" t="s">
        <v>195</v>
      </c>
      <c r="Q53" s="399" t="s">
        <v>369</v>
      </c>
      <c r="R53" s="400" t="s">
        <v>194</v>
      </c>
      <c r="S53" s="401">
        <v>2.8</v>
      </c>
      <c r="T53" s="402">
        <v>2.7</v>
      </c>
      <c r="U53" s="131">
        <v>630</v>
      </c>
      <c r="V53" s="132">
        <v>1270</v>
      </c>
      <c r="W53" s="398" t="s">
        <v>315</v>
      </c>
      <c r="X53" s="399" t="s">
        <v>368</v>
      </c>
      <c r="Y53" s="400" t="s">
        <v>195</v>
      </c>
      <c r="Z53" s="399" t="s">
        <v>369</v>
      </c>
      <c r="AA53" s="400" t="s">
        <v>194</v>
      </c>
      <c r="AB53" s="401">
        <v>2.8</v>
      </c>
      <c r="AC53" s="403">
        <v>2.7</v>
      </c>
      <c r="AD53" s="59" t="s">
        <v>194</v>
      </c>
      <c r="AE53" s="71">
        <v>9250</v>
      </c>
      <c r="AF53" s="119" t="s">
        <v>195</v>
      </c>
      <c r="AG53" s="404">
        <v>90</v>
      </c>
      <c r="AH53" s="405" t="s">
        <v>315</v>
      </c>
      <c r="AI53" s="257" t="s">
        <v>368</v>
      </c>
      <c r="AJ53" s="375" t="s">
        <v>194</v>
      </c>
      <c r="AK53" s="406" t="s">
        <v>369</v>
      </c>
      <c r="AL53" s="256" t="s">
        <v>194</v>
      </c>
      <c r="AM53" s="407">
        <v>2.5</v>
      </c>
      <c r="AN53" s="408"/>
      <c r="AP53" s="76"/>
      <c r="AQ53" s="74"/>
      <c r="AR53" s="76"/>
      <c r="AS53" s="599"/>
      <c r="AT53" s="600"/>
      <c r="AU53" s="599"/>
      <c r="AV53" s="600"/>
      <c r="AW53" s="599"/>
      <c r="AX53" s="600"/>
      <c r="AZ53" s="74"/>
      <c r="BA53" s="74"/>
      <c r="BB53" s="409"/>
      <c r="BC53" s="410"/>
      <c r="BD53" s="74"/>
      <c r="BE53" s="410"/>
      <c r="BF53" s="74"/>
      <c r="BG53" s="410"/>
      <c r="BH53" s="74"/>
      <c r="BI53" s="1594"/>
      <c r="BK53" s="177" t="s">
        <v>219</v>
      </c>
      <c r="BL53" s="1516"/>
      <c r="BM53" s="1670" t="s">
        <v>219</v>
      </c>
      <c r="BN53" s="1671"/>
      <c r="BO53" s="1671"/>
      <c r="BS53" s="423"/>
      <c r="BT53" s="120"/>
      <c r="BU53" s="1595"/>
      <c r="BV53" s="177" t="s">
        <v>224</v>
      </c>
      <c r="BW53" s="1516"/>
      <c r="BX53" s="1663"/>
      <c r="BY53" s="133">
        <v>12400</v>
      </c>
      <c r="BZ53" s="1516"/>
      <c r="CA53" s="1529"/>
      <c r="CB53" s="1600"/>
      <c r="CC53" s="1601"/>
      <c r="CD53" s="1600"/>
      <c r="CE53" s="1603"/>
      <c r="CF53" s="1600"/>
      <c r="CG53" s="1607"/>
      <c r="CH53" s="1595"/>
      <c r="CI53" s="1610"/>
      <c r="CJ53" s="1598"/>
      <c r="CK53" s="1529"/>
      <c r="CL53" s="1600"/>
      <c r="CM53" s="1601"/>
      <c r="CN53" s="1600"/>
      <c r="CO53" s="1603"/>
      <c r="CP53" s="1600"/>
      <c r="CQ53" s="1623"/>
      <c r="CR53" s="1625"/>
      <c r="CS53" s="1626"/>
      <c r="CT53" s="1615"/>
      <c r="CU53" s="1618"/>
      <c r="CV53" s="1615"/>
      <c r="CW53" s="1618"/>
      <c r="CX53" s="1598"/>
      <c r="CY53" s="86" t="s">
        <v>200</v>
      </c>
      <c r="CZ53" s="134">
        <v>3500</v>
      </c>
      <c r="DA53" s="135">
        <v>3900</v>
      </c>
      <c r="DB53" s="136">
        <v>2400</v>
      </c>
      <c r="DC53" s="137">
        <v>2400</v>
      </c>
      <c r="DD53" s="1516"/>
      <c r="DE53" s="177" t="s">
        <v>216</v>
      </c>
      <c r="DF53" s="1598"/>
      <c r="DG53" s="1621"/>
      <c r="DH53" s="1516"/>
      <c r="DI53" s="1656"/>
      <c r="DJ53" s="1516"/>
      <c r="DK53" s="1529"/>
      <c r="DL53" s="1600"/>
      <c r="DM53" s="1601"/>
      <c r="DN53" s="1600"/>
      <c r="DO53" s="1603"/>
      <c r="DP53" s="1600"/>
      <c r="DQ53" s="1607"/>
      <c r="DR53" s="1516"/>
      <c r="DS53" s="1664"/>
      <c r="DT53" s="1516"/>
      <c r="DU53" s="1643"/>
      <c r="DV53" s="1645"/>
      <c r="DW53" s="1645"/>
      <c r="DX53" s="1647"/>
      <c r="DY53" s="1516"/>
      <c r="DZ53" s="1640"/>
      <c r="EA53" s="1600"/>
      <c r="EB53" s="1521"/>
      <c r="EC53" s="1600"/>
      <c r="ED53" s="1601"/>
      <c r="EE53" s="1600"/>
      <c r="EF53" s="1603"/>
      <c r="EG53" s="1600"/>
      <c r="EH53" s="1623"/>
      <c r="EI53" s="1637"/>
      <c r="EJ53" s="1516"/>
      <c r="EK53" s="1640"/>
      <c r="EL53" s="1600"/>
      <c r="EM53" s="1521"/>
      <c r="EN53" s="1600"/>
      <c r="EO53" s="1601"/>
      <c r="EP53" s="1600"/>
      <c r="EQ53" s="1603"/>
      <c r="ER53" s="1600"/>
      <c r="ES53" s="1623"/>
      <c r="ET53" s="1653"/>
      <c r="EU53" s="1637"/>
      <c r="EV53" s="1516"/>
      <c r="EW53" s="138">
        <v>5530</v>
      </c>
      <c r="EX53" s="1516"/>
      <c r="EY53" s="1532"/>
      <c r="FD53" s="365"/>
      <c r="FE53" s="365"/>
      <c r="FF53" s="365"/>
      <c r="FG53" s="365"/>
    </row>
    <row r="54" spans="1:163" ht="15.75" customHeight="1">
      <c r="A54" s="155" t="s">
        <v>550</v>
      </c>
      <c r="B54" s="1524"/>
      <c r="C54" s="1662"/>
      <c r="D54" s="1658" t="s">
        <v>201</v>
      </c>
      <c r="E54" s="128" t="s">
        <v>202</v>
      </c>
      <c r="F54" s="56"/>
      <c r="G54" s="129">
        <v>148070</v>
      </c>
      <c r="H54" s="130">
        <v>240580</v>
      </c>
      <c r="I54" s="129">
        <v>139320</v>
      </c>
      <c r="J54" s="130">
        <v>231830</v>
      </c>
      <c r="K54" s="59" t="s">
        <v>194</v>
      </c>
      <c r="L54" s="131">
        <v>1360</v>
      </c>
      <c r="M54" s="132">
        <v>2280</v>
      </c>
      <c r="N54" s="398" t="s">
        <v>315</v>
      </c>
      <c r="O54" s="399" t="s">
        <v>368</v>
      </c>
      <c r="P54" s="400" t="s">
        <v>195</v>
      </c>
      <c r="Q54" s="399" t="s">
        <v>369</v>
      </c>
      <c r="R54" s="400" t="s">
        <v>194</v>
      </c>
      <c r="S54" s="401">
        <v>2.7</v>
      </c>
      <c r="T54" s="402">
        <v>2.7</v>
      </c>
      <c r="U54" s="131">
        <v>1270</v>
      </c>
      <c r="V54" s="132">
        <v>2190</v>
      </c>
      <c r="W54" s="398" t="s">
        <v>315</v>
      </c>
      <c r="X54" s="399" t="s">
        <v>368</v>
      </c>
      <c r="Y54" s="400" t="s">
        <v>195</v>
      </c>
      <c r="Z54" s="399" t="s">
        <v>369</v>
      </c>
      <c r="AA54" s="400" t="s">
        <v>194</v>
      </c>
      <c r="AB54" s="401">
        <v>2.7</v>
      </c>
      <c r="AC54" s="403">
        <v>2.7</v>
      </c>
      <c r="AD54" s="66"/>
      <c r="AG54" s="139"/>
      <c r="AO54" s="66"/>
      <c r="AY54" s="59" t="s">
        <v>194</v>
      </c>
      <c r="AZ54" s="412">
        <v>18500</v>
      </c>
      <c r="BA54" s="59" t="s">
        <v>194</v>
      </c>
      <c r="BB54" s="389">
        <v>180</v>
      </c>
      <c r="BC54" s="390" t="s">
        <v>315</v>
      </c>
      <c r="BD54" s="391" t="s">
        <v>368</v>
      </c>
      <c r="BE54" s="392" t="s">
        <v>194</v>
      </c>
      <c r="BF54" s="393" t="s">
        <v>369</v>
      </c>
      <c r="BG54" s="390" t="s">
        <v>194</v>
      </c>
      <c r="BH54" s="394">
        <v>2.5</v>
      </c>
      <c r="BI54" s="1594"/>
      <c r="BK54" s="177">
        <v>510300</v>
      </c>
      <c r="BL54" s="1516"/>
      <c r="BM54" s="156">
        <v>5100</v>
      </c>
      <c r="BN54" s="140" t="s">
        <v>370</v>
      </c>
      <c r="BO54" s="77" t="s">
        <v>368</v>
      </c>
      <c r="BP54" s="84" t="s">
        <v>194</v>
      </c>
      <c r="BQ54" s="411" t="s">
        <v>369</v>
      </c>
      <c r="BR54" s="368" t="s">
        <v>194</v>
      </c>
      <c r="BS54" s="421">
        <v>1.8</v>
      </c>
      <c r="BT54" s="151"/>
      <c r="BU54" s="1595"/>
      <c r="BV54" s="152" t="s">
        <v>226</v>
      </c>
      <c r="BW54" s="1516" t="s">
        <v>194</v>
      </c>
      <c r="BX54" s="1629">
        <v>12400</v>
      </c>
      <c r="BY54" s="141"/>
      <c r="BZ54" s="1516"/>
      <c r="CA54" s="1529">
        <v>0</v>
      </c>
      <c r="CB54" s="1600"/>
      <c r="CC54" s="1601"/>
      <c r="CD54" s="1600"/>
      <c r="CE54" s="1603"/>
      <c r="CF54" s="1600"/>
      <c r="CG54" s="1607"/>
      <c r="CH54" s="1595"/>
      <c r="CI54" s="1631">
        <v>7700</v>
      </c>
      <c r="CJ54" s="1598"/>
      <c r="CK54" s="1529"/>
      <c r="CL54" s="1600"/>
      <c r="CM54" s="1601"/>
      <c r="CN54" s="1600"/>
      <c r="CO54" s="1603"/>
      <c r="CP54" s="1600"/>
      <c r="CQ54" s="1623"/>
      <c r="CR54" s="1625"/>
      <c r="CS54" s="1626"/>
      <c r="CT54" s="1615"/>
      <c r="CU54" s="1618"/>
      <c r="CV54" s="1615"/>
      <c r="CW54" s="1618"/>
      <c r="CX54" s="1598"/>
      <c r="CY54" s="86" t="s">
        <v>203</v>
      </c>
      <c r="CZ54" s="134">
        <v>3000</v>
      </c>
      <c r="DA54" s="135">
        <v>3400</v>
      </c>
      <c r="DB54" s="136">
        <v>2100</v>
      </c>
      <c r="DC54" s="137">
        <v>2100</v>
      </c>
      <c r="DD54" s="1516"/>
      <c r="DE54" s="177">
        <v>6130</v>
      </c>
      <c r="DF54" s="120"/>
      <c r="DG54" s="142"/>
      <c r="DH54" s="1595"/>
      <c r="DI54" s="1656"/>
      <c r="DJ54" s="1516"/>
      <c r="DK54" s="1529"/>
      <c r="DL54" s="1600"/>
      <c r="DM54" s="1601"/>
      <c r="DN54" s="1600"/>
      <c r="DO54" s="1603"/>
      <c r="DP54" s="1600"/>
      <c r="DQ54" s="1607"/>
      <c r="DR54" s="1516"/>
      <c r="DS54" s="1679">
        <v>0.1</v>
      </c>
      <c r="DT54" s="1516"/>
      <c r="DU54" s="1632">
        <v>0.01</v>
      </c>
      <c r="DV54" s="1648">
        <v>0.03</v>
      </c>
      <c r="DW54" s="1648">
        <v>0.04</v>
      </c>
      <c r="DX54" s="1650">
        <v>0.05</v>
      </c>
      <c r="DY54" s="1516"/>
      <c r="DZ54" s="1640"/>
      <c r="EA54" s="1600"/>
      <c r="EB54" s="1521"/>
      <c r="EC54" s="1600"/>
      <c r="ED54" s="1601"/>
      <c r="EE54" s="1600"/>
      <c r="EF54" s="1603"/>
      <c r="EG54" s="1600"/>
      <c r="EH54" s="1623"/>
      <c r="EI54" s="1637"/>
      <c r="EJ54" s="1516"/>
      <c r="EK54" s="1640"/>
      <c r="EL54" s="1600"/>
      <c r="EM54" s="1521"/>
      <c r="EN54" s="1600"/>
      <c r="EO54" s="1601"/>
      <c r="EP54" s="1600"/>
      <c r="EQ54" s="1603"/>
      <c r="ER54" s="1600"/>
      <c r="ES54" s="1623"/>
      <c r="ET54" s="1653"/>
      <c r="EU54" s="1637"/>
      <c r="EV54" s="1516"/>
      <c r="EW54" s="413">
        <v>50</v>
      </c>
      <c r="EX54" s="1516"/>
      <c r="EY54" s="1532"/>
      <c r="FD54" s="365"/>
      <c r="FE54" s="365"/>
      <c r="FF54" s="365"/>
      <c r="FG54" s="365"/>
    </row>
    <row r="55" spans="1:163" ht="15.75" customHeight="1">
      <c r="A55" s="155" t="s">
        <v>551</v>
      </c>
      <c r="B55" s="1524"/>
      <c r="C55" s="1662"/>
      <c r="D55" s="1659"/>
      <c r="E55" s="68" t="s">
        <v>15</v>
      </c>
      <c r="F55" s="56"/>
      <c r="G55" s="69">
        <v>240580</v>
      </c>
      <c r="H55" s="70"/>
      <c r="I55" s="69">
        <v>231830</v>
      </c>
      <c r="J55" s="70"/>
      <c r="K55" s="59" t="s">
        <v>194</v>
      </c>
      <c r="L55" s="71">
        <v>2280</v>
      </c>
      <c r="M55" s="72"/>
      <c r="N55" s="415" t="s">
        <v>315</v>
      </c>
      <c r="O55" s="416" t="s">
        <v>368</v>
      </c>
      <c r="P55" s="417" t="s">
        <v>195</v>
      </c>
      <c r="Q55" s="416" t="s">
        <v>369</v>
      </c>
      <c r="R55" s="417" t="s">
        <v>194</v>
      </c>
      <c r="S55" s="418">
        <v>2.7</v>
      </c>
      <c r="T55" s="419"/>
      <c r="U55" s="71">
        <v>2190</v>
      </c>
      <c r="V55" s="72"/>
      <c r="W55" s="415" t="s">
        <v>315</v>
      </c>
      <c r="X55" s="416" t="s">
        <v>368</v>
      </c>
      <c r="Y55" s="417" t="s">
        <v>195</v>
      </c>
      <c r="Z55" s="416" t="s">
        <v>369</v>
      </c>
      <c r="AA55" s="417" t="s">
        <v>194</v>
      </c>
      <c r="AB55" s="418">
        <v>2.7</v>
      </c>
      <c r="AC55" s="420"/>
      <c r="AD55" s="66"/>
      <c r="AG55" s="75"/>
      <c r="AO55" s="66"/>
      <c r="AP55" s="73"/>
      <c r="AQ55" s="89"/>
      <c r="AR55" s="75"/>
      <c r="AY55" s="74"/>
      <c r="AZ55" s="74"/>
      <c r="BA55" s="74"/>
      <c r="BB55" s="74"/>
      <c r="BC55" s="74"/>
      <c r="BD55" s="74"/>
      <c r="BE55" s="74"/>
      <c r="BF55" s="74"/>
      <c r="BG55" s="74"/>
      <c r="BH55" s="74"/>
      <c r="BI55" s="1594"/>
      <c r="BK55" s="149"/>
      <c r="BL55" s="1516"/>
      <c r="BM55" s="425"/>
      <c r="BN55" s="154"/>
      <c r="BO55" s="154"/>
      <c r="BP55" s="154"/>
      <c r="BQ55" s="154"/>
      <c r="BR55" s="154"/>
      <c r="BS55" s="422"/>
      <c r="BT55" s="150"/>
      <c r="BU55" s="1595"/>
      <c r="BV55" s="177"/>
      <c r="BW55" s="1516"/>
      <c r="BX55" s="1630"/>
      <c r="BY55" s="143"/>
      <c r="BZ55" s="1516"/>
      <c r="CA55" s="1530"/>
      <c r="CB55" s="1604"/>
      <c r="CC55" s="1613"/>
      <c r="CD55" s="1604"/>
      <c r="CE55" s="1605"/>
      <c r="CF55" s="1604"/>
      <c r="CG55" s="1608"/>
      <c r="CH55" s="1595"/>
      <c r="CI55" s="1631"/>
      <c r="CJ55" s="1598"/>
      <c r="CK55" s="1529"/>
      <c r="CL55" s="1600"/>
      <c r="CM55" s="1601"/>
      <c r="CN55" s="1600"/>
      <c r="CO55" s="1603"/>
      <c r="CP55" s="1600"/>
      <c r="CQ55" s="1623"/>
      <c r="CR55" s="1625"/>
      <c r="CS55" s="1626"/>
      <c r="CT55" s="1616"/>
      <c r="CU55" s="1619"/>
      <c r="CV55" s="1616"/>
      <c r="CW55" s="1619"/>
      <c r="CX55" s="1598"/>
      <c r="CY55" s="171" t="s">
        <v>204</v>
      </c>
      <c r="CZ55" s="144">
        <v>2700</v>
      </c>
      <c r="DA55" s="145">
        <v>3000</v>
      </c>
      <c r="DB55" s="146">
        <v>1900</v>
      </c>
      <c r="DC55" s="143">
        <v>1900</v>
      </c>
      <c r="DD55" s="1516"/>
      <c r="DE55" s="149"/>
      <c r="DF55" s="120"/>
      <c r="DG55" s="89"/>
      <c r="DH55" s="1595"/>
      <c r="DI55" s="1657"/>
      <c r="DJ55" s="1516"/>
      <c r="DK55" s="1529"/>
      <c r="DL55" s="1604"/>
      <c r="DM55" s="1613"/>
      <c r="DN55" s="1604"/>
      <c r="DO55" s="1605"/>
      <c r="DP55" s="1604"/>
      <c r="DQ55" s="1608"/>
      <c r="DR55" s="1516"/>
      <c r="DS55" s="1679"/>
      <c r="DT55" s="1516"/>
      <c r="DU55" s="1633"/>
      <c r="DV55" s="1649"/>
      <c r="DW55" s="1649"/>
      <c r="DX55" s="1651"/>
      <c r="DY55" s="1516"/>
      <c r="DZ55" s="1641"/>
      <c r="EA55" s="1604"/>
      <c r="EB55" s="1634"/>
      <c r="EC55" s="1604"/>
      <c r="ED55" s="1613"/>
      <c r="EE55" s="1604"/>
      <c r="EF55" s="1605"/>
      <c r="EG55" s="1604"/>
      <c r="EH55" s="1635"/>
      <c r="EI55" s="1638"/>
      <c r="EJ55" s="1516"/>
      <c r="EK55" s="1641"/>
      <c r="EL55" s="1604"/>
      <c r="EM55" s="1634"/>
      <c r="EN55" s="1604"/>
      <c r="EO55" s="1613"/>
      <c r="EP55" s="1604"/>
      <c r="EQ55" s="1605"/>
      <c r="ER55" s="1604"/>
      <c r="ES55" s="1635"/>
      <c r="ET55" s="1654"/>
      <c r="EU55" s="1638"/>
      <c r="EV55" s="1516"/>
      <c r="EW55" s="147" t="s">
        <v>205</v>
      </c>
      <c r="EX55" s="1516"/>
      <c r="EY55" s="1532"/>
      <c r="FD55" s="365"/>
      <c r="FE55" s="365"/>
      <c r="FF55" s="365"/>
      <c r="FG55" s="365"/>
    </row>
    <row r="56" spans="1:163" ht="15.75" customHeight="1">
      <c r="A56" s="155" t="s">
        <v>552</v>
      </c>
      <c r="B56" s="1524"/>
      <c r="C56" s="1672" t="s">
        <v>217</v>
      </c>
      <c r="D56" s="1596" t="s">
        <v>193</v>
      </c>
      <c r="E56" s="55" t="s">
        <v>31</v>
      </c>
      <c r="F56" s="56"/>
      <c r="G56" s="57">
        <v>59800</v>
      </c>
      <c r="H56" s="58">
        <v>69050</v>
      </c>
      <c r="I56" s="57">
        <v>52140</v>
      </c>
      <c r="J56" s="58">
        <v>61390</v>
      </c>
      <c r="K56" s="59" t="s">
        <v>194</v>
      </c>
      <c r="L56" s="60">
        <v>570</v>
      </c>
      <c r="M56" s="61">
        <v>660</v>
      </c>
      <c r="N56" s="378" t="s">
        <v>315</v>
      </c>
      <c r="O56" s="379" t="s">
        <v>368</v>
      </c>
      <c r="P56" s="380" t="s">
        <v>194</v>
      </c>
      <c r="Q56" s="381" t="s">
        <v>369</v>
      </c>
      <c r="R56" s="380" t="s">
        <v>194</v>
      </c>
      <c r="S56" s="382">
        <v>2.9</v>
      </c>
      <c r="T56" s="383">
        <v>2.8</v>
      </c>
      <c r="U56" s="60">
        <v>500</v>
      </c>
      <c r="V56" s="61">
        <v>590</v>
      </c>
      <c r="W56" s="378" t="s">
        <v>315</v>
      </c>
      <c r="X56" s="379" t="s">
        <v>368</v>
      </c>
      <c r="Y56" s="380" t="s">
        <v>194</v>
      </c>
      <c r="Z56" s="381" t="s">
        <v>369</v>
      </c>
      <c r="AA56" s="380" t="s">
        <v>194</v>
      </c>
      <c r="AB56" s="382">
        <v>2.8</v>
      </c>
      <c r="AC56" s="384">
        <v>2.7</v>
      </c>
      <c r="AD56" s="59" t="s">
        <v>194</v>
      </c>
      <c r="AE56" s="62">
        <v>9250</v>
      </c>
      <c r="AF56" s="118" t="s">
        <v>195</v>
      </c>
      <c r="AG56" s="385">
        <v>90</v>
      </c>
      <c r="AH56" s="386" t="s">
        <v>315</v>
      </c>
      <c r="AI56" s="379" t="s">
        <v>368</v>
      </c>
      <c r="AJ56" s="380" t="s">
        <v>194</v>
      </c>
      <c r="AK56" s="381" t="s">
        <v>369</v>
      </c>
      <c r="AL56" s="380" t="s">
        <v>194</v>
      </c>
      <c r="AM56" s="387">
        <v>2.5</v>
      </c>
      <c r="AN56" s="388" t="s">
        <v>373</v>
      </c>
      <c r="AO56" s="59" t="s">
        <v>194</v>
      </c>
      <c r="AP56" s="71">
        <v>3700</v>
      </c>
      <c r="AQ56" s="119" t="s">
        <v>195</v>
      </c>
      <c r="AR56" s="389">
        <v>30</v>
      </c>
      <c r="AS56" s="390" t="s">
        <v>315</v>
      </c>
      <c r="AT56" s="391" t="s">
        <v>368</v>
      </c>
      <c r="AU56" s="392" t="s">
        <v>194</v>
      </c>
      <c r="AV56" s="393" t="s">
        <v>369</v>
      </c>
      <c r="AW56" s="392" t="s">
        <v>194</v>
      </c>
      <c r="AX56" s="394">
        <v>3.8</v>
      </c>
      <c r="AZ56" s="74"/>
      <c r="BI56" s="1594"/>
      <c r="BK56" s="177" t="s">
        <v>223</v>
      </c>
      <c r="BL56" s="1516"/>
      <c r="BM56" s="1670" t="s">
        <v>223</v>
      </c>
      <c r="BN56" s="1671"/>
      <c r="BO56" s="1671"/>
      <c r="BS56" s="423"/>
      <c r="BT56" s="120"/>
      <c r="BU56" s="1595"/>
      <c r="BV56" s="174"/>
      <c r="BW56" s="1516" t="s">
        <v>194</v>
      </c>
      <c r="BX56" s="1611">
        <v>13430</v>
      </c>
      <c r="BY56" s="121"/>
      <c r="BZ56" s="1516" t="s">
        <v>194</v>
      </c>
      <c r="CA56" s="1528">
        <v>50</v>
      </c>
      <c r="CB56" s="1599" t="s">
        <v>315</v>
      </c>
      <c r="CC56" s="1546" t="s">
        <v>368</v>
      </c>
      <c r="CD56" s="1599" t="s">
        <v>194</v>
      </c>
      <c r="CE56" s="1602" t="s">
        <v>372</v>
      </c>
      <c r="CF56" s="1599" t="s">
        <v>194</v>
      </c>
      <c r="CG56" s="1606">
        <v>7.7</v>
      </c>
      <c r="CH56" s="1595"/>
      <c r="CI56" s="1610" t="s">
        <v>214</v>
      </c>
      <c r="CJ56" s="1598" t="s">
        <v>194</v>
      </c>
      <c r="CK56" s="1529">
        <v>60</v>
      </c>
      <c r="CL56" s="1600" t="s">
        <v>315</v>
      </c>
      <c r="CM56" s="1601" t="s">
        <v>368</v>
      </c>
      <c r="CN56" s="1600" t="s">
        <v>194</v>
      </c>
      <c r="CO56" s="1603" t="s">
        <v>372</v>
      </c>
      <c r="CP56" s="1600" t="s">
        <v>194</v>
      </c>
      <c r="CQ56" s="1623">
        <v>2.4</v>
      </c>
      <c r="CR56" s="1625" t="s">
        <v>375</v>
      </c>
      <c r="CS56" s="1626" t="s">
        <v>194</v>
      </c>
      <c r="CT56" s="1614">
        <v>4000</v>
      </c>
      <c r="CU56" s="1617">
        <v>4400</v>
      </c>
      <c r="CV56" s="1614">
        <v>2800</v>
      </c>
      <c r="CW56" s="1617">
        <v>2800</v>
      </c>
      <c r="CX56" s="1598" t="s">
        <v>194</v>
      </c>
      <c r="CY56" s="122" t="s">
        <v>198</v>
      </c>
      <c r="CZ56" s="123">
        <v>7100</v>
      </c>
      <c r="DA56" s="124">
        <v>7900</v>
      </c>
      <c r="DB56" s="125">
        <v>4900</v>
      </c>
      <c r="DC56" s="126">
        <v>4900</v>
      </c>
      <c r="DD56" s="1516"/>
      <c r="DE56" s="177" t="s">
        <v>220</v>
      </c>
      <c r="DF56" s="1598" t="s">
        <v>194</v>
      </c>
      <c r="DG56" s="1620">
        <v>4900</v>
      </c>
      <c r="DH56" s="1516" t="s">
        <v>194</v>
      </c>
      <c r="DI56" s="1655">
        <v>2750</v>
      </c>
      <c r="DJ56" s="1516" t="s">
        <v>194</v>
      </c>
      <c r="DK56" s="1528">
        <v>20</v>
      </c>
      <c r="DL56" s="1599" t="s">
        <v>315</v>
      </c>
      <c r="DM56" s="1546" t="s">
        <v>368</v>
      </c>
      <c r="DN56" s="1599" t="s">
        <v>194</v>
      </c>
      <c r="DO56" s="1602" t="s">
        <v>372</v>
      </c>
      <c r="DP56" s="1599" t="s">
        <v>194</v>
      </c>
      <c r="DQ56" s="1606">
        <v>8.5</v>
      </c>
      <c r="DR56" s="1516"/>
      <c r="DS56" s="177"/>
      <c r="DT56" s="1516" t="s">
        <v>199</v>
      </c>
      <c r="DU56" s="1642" t="s">
        <v>431</v>
      </c>
      <c r="DV56" s="1644" t="s">
        <v>431</v>
      </c>
      <c r="DW56" s="1644" t="s">
        <v>431</v>
      </c>
      <c r="DX56" s="1646" t="s">
        <v>431</v>
      </c>
      <c r="DY56" s="1516" t="s">
        <v>199</v>
      </c>
      <c r="DZ56" s="1639">
        <v>1670</v>
      </c>
      <c r="EA56" s="1599" t="s">
        <v>194</v>
      </c>
      <c r="EB56" s="1518">
        <v>10</v>
      </c>
      <c r="EC56" s="1599" t="s">
        <v>315</v>
      </c>
      <c r="ED56" s="1546" t="s">
        <v>368</v>
      </c>
      <c r="EE56" s="1599" t="s">
        <v>194</v>
      </c>
      <c r="EF56" s="1602" t="s">
        <v>372</v>
      </c>
      <c r="EG56" s="1599" t="s">
        <v>194</v>
      </c>
      <c r="EH56" s="1622">
        <v>8.5</v>
      </c>
      <c r="EI56" s="1636" t="s">
        <v>373</v>
      </c>
      <c r="EJ56" s="1516" t="s">
        <v>199</v>
      </c>
      <c r="EK56" s="1639">
        <v>6930</v>
      </c>
      <c r="EL56" s="1599" t="s">
        <v>194</v>
      </c>
      <c r="EM56" s="1518">
        <v>60</v>
      </c>
      <c r="EN56" s="1599" t="s">
        <v>315</v>
      </c>
      <c r="EO56" s="1546" t="s">
        <v>368</v>
      </c>
      <c r="EP56" s="1599" t="s">
        <v>194</v>
      </c>
      <c r="EQ56" s="1602" t="s">
        <v>372</v>
      </c>
      <c r="ER56" s="1599" t="s">
        <v>194</v>
      </c>
      <c r="ES56" s="1622">
        <v>2.8</v>
      </c>
      <c r="ET56" s="1652" t="s">
        <v>373</v>
      </c>
      <c r="EU56" s="1636" t="s">
        <v>205</v>
      </c>
      <c r="EV56" s="1516" t="s">
        <v>199</v>
      </c>
      <c r="EW56" s="127"/>
      <c r="EX56" s="1516"/>
      <c r="EY56" s="1532"/>
      <c r="FD56" s="365"/>
      <c r="FE56" s="365"/>
      <c r="FF56" s="365"/>
      <c r="FG56" s="365"/>
    </row>
    <row r="57" spans="1:163" ht="15.75" customHeight="1">
      <c r="A57" s="155" t="s">
        <v>553</v>
      </c>
      <c r="B57" s="1524"/>
      <c r="C57" s="1680"/>
      <c r="D57" s="1597"/>
      <c r="E57" s="128" t="s">
        <v>11</v>
      </c>
      <c r="F57" s="56"/>
      <c r="G57" s="129">
        <v>69050</v>
      </c>
      <c r="H57" s="130">
        <v>142630</v>
      </c>
      <c r="I57" s="129">
        <v>61390</v>
      </c>
      <c r="J57" s="130">
        <v>134970</v>
      </c>
      <c r="K57" s="59" t="s">
        <v>194</v>
      </c>
      <c r="L57" s="131">
        <v>660</v>
      </c>
      <c r="M57" s="132">
        <v>1310</v>
      </c>
      <c r="N57" s="398" t="s">
        <v>315</v>
      </c>
      <c r="O57" s="399" t="s">
        <v>368</v>
      </c>
      <c r="P57" s="400" t="s">
        <v>195</v>
      </c>
      <c r="Q57" s="399" t="s">
        <v>369</v>
      </c>
      <c r="R57" s="400" t="s">
        <v>194</v>
      </c>
      <c r="S57" s="401">
        <v>2.8</v>
      </c>
      <c r="T57" s="402">
        <v>2.7</v>
      </c>
      <c r="U57" s="131">
        <v>590</v>
      </c>
      <c r="V57" s="132">
        <v>1230</v>
      </c>
      <c r="W57" s="398" t="s">
        <v>315</v>
      </c>
      <c r="X57" s="399" t="s">
        <v>368</v>
      </c>
      <c r="Y57" s="400" t="s">
        <v>195</v>
      </c>
      <c r="Z57" s="399" t="s">
        <v>369</v>
      </c>
      <c r="AA57" s="400" t="s">
        <v>194</v>
      </c>
      <c r="AB57" s="401">
        <v>2.7</v>
      </c>
      <c r="AC57" s="403">
        <v>2.7</v>
      </c>
      <c r="AD57" s="59" t="s">
        <v>194</v>
      </c>
      <c r="AE57" s="71">
        <v>9250</v>
      </c>
      <c r="AF57" s="119" t="s">
        <v>195</v>
      </c>
      <c r="AG57" s="404">
        <v>90</v>
      </c>
      <c r="AH57" s="405" t="s">
        <v>315</v>
      </c>
      <c r="AI57" s="257" t="s">
        <v>368</v>
      </c>
      <c r="AJ57" s="375" t="s">
        <v>194</v>
      </c>
      <c r="AK57" s="406" t="s">
        <v>369</v>
      </c>
      <c r="AL57" s="256" t="s">
        <v>194</v>
      </c>
      <c r="AM57" s="407">
        <v>2.5</v>
      </c>
      <c r="AN57" s="408"/>
      <c r="AP57" s="76"/>
      <c r="AQ57" s="74"/>
      <c r="AR57" s="76"/>
      <c r="AS57" s="599"/>
      <c r="AT57" s="600"/>
      <c r="AU57" s="599"/>
      <c r="AV57" s="600"/>
      <c r="AW57" s="599"/>
      <c r="AX57" s="600"/>
      <c r="AZ57" s="74"/>
      <c r="BA57" s="74"/>
      <c r="BB57" s="409"/>
      <c r="BC57" s="410"/>
      <c r="BD57" s="74"/>
      <c r="BE57" s="410"/>
      <c r="BF57" s="74"/>
      <c r="BG57" s="410"/>
      <c r="BH57" s="74"/>
      <c r="BI57" s="1594"/>
      <c r="BK57" s="177">
        <v>555200</v>
      </c>
      <c r="BL57" s="1516"/>
      <c r="BM57" s="156">
        <v>5550</v>
      </c>
      <c r="BN57" s="140" t="s">
        <v>370</v>
      </c>
      <c r="BO57" s="77" t="s">
        <v>368</v>
      </c>
      <c r="BP57" s="84" t="s">
        <v>194</v>
      </c>
      <c r="BQ57" s="411" t="s">
        <v>369</v>
      </c>
      <c r="BR57" s="368" t="s">
        <v>194</v>
      </c>
      <c r="BS57" s="421">
        <v>1.8</v>
      </c>
      <c r="BT57" s="151"/>
      <c r="BU57" s="1595"/>
      <c r="BV57" s="149"/>
      <c r="BW57" s="1516"/>
      <c r="BX57" s="1663"/>
      <c r="BY57" s="133">
        <v>11560</v>
      </c>
      <c r="BZ57" s="1516"/>
      <c r="CA57" s="1529"/>
      <c r="CB57" s="1600"/>
      <c r="CC57" s="1601"/>
      <c r="CD57" s="1600"/>
      <c r="CE57" s="1603"/>
      <c r="CF57" s="1600"/>
      <c r="CG57" s="1607"/>
      <c r="CH57" s="1595"/>
      <c r="CI57" s="1610"/>
      <c r="CJ57" s="1598"/>
      <c r="CK57" s="1529"/>
      <c r="CL57" s="1600"/>
      <c r="CM57" s="1601"/>
      <c r="CN57" s="1600"/>
      <c r="CO57" s="1603"/>
      <c r="CP57" s="1600"/>
      <c r="CQ57" s="1623"/>
      <c r="CR57" s="1625"/>
      <c r="CS57" s="1626"/>
      <c r="CT57" s="1615"/>
      <c r="CU57" s="1618"/>
      <c r="CV57" s="1615"/>
      <c r="CW57" s="1618"/>
      <c r="CX57" s="1598"/>
      <c r="CY57" s="86" t="s">
        <v>200</v>
      </c>
      <c r="CZ57" s="134">
        <v>3900</v>
      </c>
      <c r="DA57" s="135">
        <v>4300</v>
      </c>
      <c r="DB57" s="136">
        <v>2700</v>
      </c>
      <c r="DC57" s="137">
        <v>2700</v>
      </c>
      <c r="DD57" s="1516"/>
      <c r="DE57" s="177">
        <v>5220</v>
      </c>
      <c r="DF57" s="1598"/>
      <c r="DG57" s="1621"/>
      <c r="DH57" s="1516"/>
      <c r="DI57" s="1656"/>
      <c r="DJ57" s="1516"/>
      <c r="DK57" s="1529"/>
      <c r="DL57" s="1600"/>
      <c r="DM57" s="1601"/>
      <c r="DN57" s="1600"/>
      <c r="DO57" s="1603"/>
      <c r="DP57" s="1600"/>
      <c r="DQ57" s="1607"/>
      <c r="DR57" s="1516"/>
      <c r="DS57" s="149"/>
      <c r="DT57" s="1516"/>
      <c r="DU57" s="1643"/>
      <c r="DV57" s="1645"/>
      <c r="DW57" s="1645"/>
      <c r="DX57" s="1647"/>
      <c r="DY57" s="1516"/>
      <c r="DZ57" s="1640"/>
      <c r="EA57" s="1600"/>
      <c r="EB57" s="1521"/>
      <c r="EC57" s="1600"/>
      <c r="ED57" s="1601"/>
      <c r="EE57" s="1600"/>
      <c r="EF57" s="1603"/>
      <c r="EG57" s="1600"/>
      <c r="EH57" s="1623"/>
      <c r="EI57" s="1637"/>
      <c r="EJ57" s="1516"/>
      <c r="EK57" s="1640"/>
      <c r="EL57" s="1600"/>
      <c r="EM57" s="1521"/>
      <c r="EN57" s="1600"/>
      <c r="EO57" s="1601"/>
      <c r="EP57" s="1600"/>
      <c r="EQ57" s="1603"/>
      <c r="ER57" s="1600"/>
      <c r="ES57" s="1623"/>
      <c r="ET57" s="1653"/>
      <c r="EU57" s="1637"/>
      <c r="EV57" s="1516"/>
      <c r="EW57" s="138">
        <v>4840</v>
      </c>
      <c r="EX57" s="1516"/>
      <c r="EY57" s="1532"/>
      <c r="FD57" s="365"/>
      <c r="FE57" s="365"/>
      <c r="FF57" s="365"/>
      <c r="FG57" s="365"/>
    </row>
    <row r="58" spans="1:163" ht="15.75" customHeight="1">
      <c r="A58" s="155" t="s">
        <v>554</v>
      </c>
      <c r="B58" s="1524"/>
      <c r="C58" s="1680"/>
      <c r="D58" s="1658" t="s">
        <v>201</v>
      </c>
      <c r="E58" s="128" t="s">
        <v>202</v>
      </c>
      <c r="F58" s="56"/>
      <c r="G58" s="129">
        <v>142630</v>
      </c>
      <c r="H58" s="130">
        <v>235140</v>
      </c>
      <c r="I58" s="129">
        <v>134970</v>
      </c>
      <c r="J58" s="130">
        <v>227480</v>
      </c>
      <c r="K58" s="59" t="s">
        <v>194</v>
      </c>
      <c r="L58" s="131">
        <v>1310</v>
      </c>
      <c r="M58" s="132">
        <v>2230</v>
      </c>
      <c r="N58" s="398" t="s">
        <v>315</v>
      </c>
      <c r="O58" s="399" t="s">
        <v>368</v>
      </c>
      <c r="P58" s="400" t="s">
        <v>195</v>
      </c>
      <c r="Q58" s="399" t="s">
        <v>369</v>
      </c>
      <c r="R58" s="400" t="s">
        <v>194</v>
      </c>
      <c r="S58" s="401">
        <v>2.7</v>
      </c>
      <c r="T58" s="402">
        <v>2.7</v>
      </c>
      <c r="U58" s="131">
        <v>1230</v>
      </c>
      <c r="V58" s="132">
        <v>2150</v>
      </c>
      <c r="W58" s="398" t="s">
        <v>315</v>
      </c>
      <c r="X58" s="399" t="s">
        <v>368</v>
      </c>
      <c r="Y58" s="400" t="s">
        <v>195</v>
      </c>
      <c r="Z58" s="399" t="s">
        <v>369</v>
      </c>
      <c r="AA58" s="400" t="s">
        <v>194</v>
      </c>
      <c r="AB58" s="401">
        <v>2.7</v>
      </c>
      <c r="AC58" s="403">
        <v>2.7</v>
      </c>
      <c r="AD58" s="66"/>
      <c r="AG58" s="139"/>
      <c r="AO58" s="66"/>
      <c r="AY58" s="59" t="s">
        <v>194</v>
      </c>
      <c r="AZ58" s="412">
        <v>18500</v>
      </c>
      <c r="BA58" s="59" t="s">
        <v>194</v>
      </c>
      <c r="BB58" s="389">
        <v>180</v>
      </c>
      <c r="BC58" s="390" t="s">
        <v>315</v>
      </c>
      <c r="BD58" s="391" t="s">
        <v>368</v>
      </c>
      <c r="BE58" s="392" t="s">
        <v>194</v>
      </c>
      <c r="BF58" s="393" t="s">
        <v>369</v>
      </c>
      <c r="BG58" s="390" t="s">
        <v>194</v>
      </c>
      <c r="BH58" s="394">
        <v>2.5</v>
      </c>
      <c r="BI58" s="1594"/>
      <c r="BK58" s="149"/>
      <c r="BL58" s="1516"/>
      <c r="BM58" s="425"/>
      <c r="BN58" s="154"/>
      <c r="BO58" s="154"/>
      <c r="BP58" s="154"/>
      <c r="BQ58" s="154"/>
      <c r="BR58" s="154"/>
      <c r="BS58" s="422"/>
      <c r="BT58" s="150"/>
      <c r="BU58" s="1595"/>
      <c r="BV58" s="177"/>
      <c r="BW58" s="1516" t="s">
        <v>194</v>
      </c>
      <c r="BX58" s="1629">
        <v>11560</v>
      </c>
      <c r="BY58" s="141"/>
      <c r="BZ58" s="1516"/>
      <c r="CA58" s="1529">
        <v>0</v>
      </c>
      <c r="CB58" s="1600"/>
      <c r="CC58" s="1601"/>
      <c r="CD58" s="1600"/>
      <c r="CE58" s="1603"/>
      <c r="CF58" s="1600"/>
      <c r="CG58" s="1607"/>
      <c r="CH58" s="1595"/>
      <c r="CI58" s="1631">
        <v>6410</v>
      </c>
      <c r="CJ58" s="1598"/>
      <c r="CK58" s="1529"/>
      <c r="CL58" s="1600"/>
      <c r="CM58" s="1601"/>
      <c r="CN58" s="1600"/>
      <c r="CO58" s="1603"/>
      <c r="CP58" s="1600"/>
      <c r="CQ58" s="1623"/>
      <c r="CR58" s="1625"/>
      <c r="CS58" s="1626"/>
      <c r="CT58" s="1615"/>
      <c r="CU58" s="1618"/>
      <c r="CV58" s="1615"/>
      <c r="CW58" s="1618"/>
      <c r="CX58" s="1598"/>
      <c r="CY58" s="86" t="s">
        <v>203</v>
      </c>
      <c r="CZ58" s="134">
        <v>3400</v>
      </c>
      <c r="DA58" s="135">
        <v>3800</v>
      </c>
      <c r="DB58" s="136">
        <v>2300</v>
      </c>
      <c r="DC58" s="137">
        <v>2300</v>
      </c>
      <c r="DD58" s="1516"/>
      <c r="DE58" s="149"/>
      <c r="DF58" s="120"/>
      <c r="DG58" s="142"/>
      <c r="DH58" s="1595"/>
      <c r="DI58" s="1656"/>
      <c r="DJ58" s="1516"/>
      <c r="DK58" s="1529"/>
      <c r="DL58" s="1600"/>
      <c r="DM58" s="1601"/>
      <c r="DN58" s="1600"/>
      <c r="DO58" s="1603"/>
      <c r="DP58" s="1600"/>
      <c r="DQ58" s="1607"/>
      <c r="DR58" s="1516"/>
      <c r="DS58" s="177"/>
      <c r="DT58" s="1516"/>
      <c r="DU58" s="1632">
        <v>0.01</v>
      </c>
      <c r="DV58" s="1648">
        <v>0.03</v>
      </c>
      <c r="DW58" s="1648">
        <v>0.04</v>
      </c>
      <c r="DX58" s="1650">
        <v>0.05</v>
      </c>
      <c r="DY58" s="1516"/>
      <c r="DZ58" s="1640"/>
      <c r="EA58" s="1600"/>
      <c r="EB58" s="1521"/>
      <c r="EC58" s="1600"/>
      <c r="ED58" s="1601"/>
      <c r="EE58" s="1600"/>
      <c r="EF58" s="1603"/>
      <c r="EG58" s="1600"/>
      <c r="EH58" s="1623"/>
      <c r="EI58" s="1637"/>
      <c r="EJ58" s="1516"/>
      <c r="EK58" s="1640"/>
      <c r="EL58" s="1600"/>
      <c r="EM58" s="1521"/>
      <c r="EN58" s="1600"/>
      <c r="EO58" s="1601"/>
      <c r="EP58" s="1600"/>
      <c r="EQ58" s="1603"/>
      <c r="ER58" s="1600"/>
      <c r="ES58" s="1623"/>
      <c r="ET58" s="1653"/>
      <c r="EU58" s="1637"/>
      <c r="EV58" s="1516"/>
      <c r="EW58" s="413">
        <v>40</v>
      </c>
      <c r="EX58" s="1516"/>
      <c r="EY58" s="1532"/>
      <c r="FD58" s="365"/>
      <c r="FE58" s="365"/>
      <c r="FF58" s="365"/>
      <c r="FG58" s="365"/>
    </row>
    <row r="59" spans="1:163" ht="15.75" customHeight="1">
      <c r="A59" s="155" t="s">
        <v>555</v>
      </c>
      <c r="B59" s="1524"/>
      <c r="C59" s="1680"/>
      <c r="D59" s="1659"/>
      <c r="E59" s="68" t="s">
        <v>15</v>
      </c>
      <c r="F59" s="56"/>
      <c r="G59" s="69">
        <v>235140</v>
      </c>
      <c r="H59" s="70"/>
      <c r="I59" s="69">
        <v>227480</v>
      </c>
      <c r="J59" s="70"/>
      <c r="K59" s="59" t="s">
        <v>194</v>
      </c>
      <c r="L59" s="71">
        <v>2230</v>
      </c>
      <c r="M59" s="72"/>
      <c r="N59" s="415" t="s">
        <v>315</v>
      </c>
      <c r="O59" s="416" t="s">
        <v>368</v>
      </c>
      <c r="P59" s="417" t="s">
        <v>195</v>
      </c>
      <c r="Q59" s="416" t="s">
        <v>369</v>
      </c>
      <c r="R59" s="417" t="s">
        <v>194</v>
      </c>
      <c r="S59" s="418">
        <v>2.7</v>
      </c>
      <c r="T59" s="419"/>
      <c r="U59" s="71">
        <v>2150</v>
      </c>
      <c r="V59" s="72"/>
      <c r="W59" s="415" t="s">
        <v>315</v>
      </c>
      <c r="X59" s="416" t="s">
        <v>368</v>
      </c>
      <c r="Y59" s="417" t="s">
        <v>195</v>
      </c>
      <c r="Z59" s="416" t="s">
        <v>369</v>
      </c>
      <c r="AA59" s="417" t="s">
        <v>194</v>
      </c>
      <c r="AB59" s="418">
        <v>2.7</v>
      </c>
      <c r="AC59" s="420"/>
      <c r="AD59" s="66"/>
      <c r="AG59" s="75"/>
      <c r="AO59" s="66"/>
      <c r="AP59" s="73"/>
      <c r="AQ59" s="89"/>
      <c r="AR59" s="75"/>
      <c r="AY59" s="74"/>
      <c r="AZ59" s="74"/>
      <c r="BA59" s="74"/>
      <c r="BB59" s="74"/>
      <c r="BC59" s="74"/>
      <c r="BD59" s="74"/>
      <c r="BE59" s="74"/>
      <c r="BF59" s="74"/>
      <c r="BG59" s="74"/>
      <c r="BH59" s="74"/>
      <c r="BI59" s="1594"/>
      <c r="BK59" s="177" t="s">
        <v>229</v>
      </c>
      <c r="BL59" s="1516"/>
      <c r="BM59" s="1670" t="s">
        <v>229</v>
      </c>
      <c r="BN59" s="1671"/>
      <c r="BO59" s="1671"/>
      <c r="BS59" s="423"/>
      <c r="BT59" s="120"/>
      <c r="BU59" s="1595"/>
      <c r="BV59" s="174"/>
      <c r="BW59" s="1516"/>
      <c r="BX59" s="1630"/>
      <c r="BY59" s="143"/>
      <c r="BZ59" s="1516"/>
      <c r="CA59" s="1530"/>
      <c r="CB59" s="1604"/>
      <c r="CC59" s="1613"/>
      <c r="CD59" s="1604"/>
      <c r="CE59" s="1605"/>
      <c r="CF59" s="1604"/>
      <c r="CG59" s="1608"/>
      <c r="CH59" s="1595"/>
      <c r="CI59" s="1631"/>
      <c r="CJ59" s="1598"/>
      <c r="CK59" s="1529"/>
      <c r="CL59" s="1600"/>
      <c r="CM59" s="1601"/>
      <c r="CN59" s="1600"/>
      <c r="CO59" s="1603"/>
      <c r="CP59" s="1600"/>
      <c r="CQ59" s="1623"/>
      <c r="CR59" s="1625"/>
      <c r="CS59" s="1626"/>
      <c r="CT59" s="1616"/>
      <c r="CU59" s="1619"/>
      <c r="CV59" s="1616"/>
      <c r="CW59" s="1619"/>
      <c r="CX59" s="1598"/>
      <c r="CY59" s="171" t="s">
        <v>204</v>
      </c>
      <c r="CZ59" s="144">
        <v>3000</v>
      </c>
      <c r="DA59" s="145">
        <v>3400</v>
      </c>
      <c r="DB59" s="146">
        <v>2100</v>
      </c>
      <c r="DC59" s="143">
        <v>2100</v>
      </c>
      <c r="DD59" s="1516"/>
      <c r="DE59" s="177" t="s">
        <v>225</v>
      </c>
      <c r="DF59" s="120"/>
      <c r="DG59" s="89"/>
      <c r="DH59" s="1595"/>
      <c r="DI59" s="1657"/>
      <c r="DJ59" s="1516"/>
      <c r="DK59" s="1529"/>
      <c r="DL59" s="1604"/>
      <c r="DM59" s="1613"/>
      <c r="DN59" s="1604"/>
      <c r="DO59" s="1605"/>
      <c r="DP59" s="1604"/>
      <c r="DQ59" s="1608"/>
      <c r="DR59" s="1516"/>
      <c r="DS59" s="177"/>
      <c r="DT59" s="1516"/>
      <c r="DU59" s="1633"/>
      <c r="DV59" s="1649"/>
      <c r="DW59" s="1649"/>
      <c r="DX59" s="1651"/>
      <c r="DY59" s="1516"/>
      <c r="DZ59" s="1641"/>
      <c r="EA59" s="1604"/>
      <c r="EB59" s="1634"/>
      <c r="EC59" s="1604"/>
      <c r="ED59" s="1613"/>
      <c r="EE59" s="1604"/>
      <c r="EF59" s="1605"/>
      <c r="EG59" s="1604"/>
      <c r="EH59" s="1635"/>
      <c r="EI59" s="1638"/>
      <c r="EJ59" s="1516"/>
      <c r="EK59" s="1641"/>
      <c r="EL59" s="1604"/>
      <c r="EM59" s="1634"/>
      <c r="EN59" s="1604"/>
      <c r="EO59" s="1613"/>
      <c r="EP59" s="1604"/>
      <c r="EQ59" s="1605"/>
      <c r="ER59" s="1604"/>
      <c r="ES59" s="1635"/>
      <c r="ET59" s="1654"/>
      <c r="EU59" s="1638"/>
      <c r="EV59" s="1516"/>
      <c r="EW59" s="147" t="s">
        <v>205</v>
      </c>
      <c r="EX59" s="1516"/>
      <c r="EY59" s="1532"/>
      <c r="FD59" s="365"/>
      <c r="FE59" s="365"/>
      <c r="FF59" s="365"/>
      <c r="FG59" s="365"/>
    </row>
    <row r="60" spans="1:163" ht="15.75" customHeight="1">
      <c r="A60" s="155" t="s">
        <v>468</v>
      </c>
      <c r="B60" s="1524"/>
      <c r="C60" s="1672" t="s">
        <v>221</v>
      </c>
      <c r="D60" s="1596" t="s">
        <v>193</v>
      </c>
      <c r="E60" s="55" t="s">
        <v>31</v>
      </c>
      <c r="F60" s="56"/>
      <c r="G60" s="57">
        <v>55500</v>
      </c>
      <c r="H60" s="58">
        <v>64750</v>
      </c>
      <c r="I60" s="57">
        <v>48690</v>
      </c>
      <c r="J60" s="58">
        <v>57940</v>
      </c>
      <c r="K60" s="59" t="s">
        <v>194</v>
      </c>
      <c r="L60" s="60">
        <v>530</v>
      </c>
      <c r="M60" s="61">
        <v>620</v>
      </c>
      <c r="N60" s="378" t="s">
        <v>315</v>
      </c>
      <c r="O60" s="379" t="s">
        <v>368</v>
      </c>
      <c r="P60" s="380" t="s">
        <v>194</v>
      </c>
      <c r="Q60" s="381" t="s">
        <v>369</v>
      </c>
      <c r="R60" s="380" t="s">
        <v>194</v>
      </c>
      <c r="S60" s="382">
        <v>2.8</v>
      </c>
      <c r="T60" s="383">
        <v>2.8</v>
      </c>
      <c r="U60" s="60">
        <v>460</v>
      </c>
      <c r="V60" s="61">
        <v>550</v>
      </c>
      <c r="W60" s="378" t="s">
        <v>315</v>
      </c>
      <c r="X60" s="379" t="s">
        <v>368</v>
      </c>
      <c r="Y60" s="380" t="s">
        <v>194</v>
      </c>
      <c r="Z60" s="381" t="s">
        <v>369</v>
      </c>
      <c r="AA60" s="380" t="s">
        <v>194</v>
      </c>
      <c r="AB60" s="382">
        <v>2.8</v>
      </c>
      <c r="AC60" s="384">
        <v>2.7</v>
      </c>
      <c r="AD60" s="59" t="s">
        <v>194</v>
      </c>
      <c r="AE60" s="62">
        <v>9250</v>
      </c>
      <c r="AF60" s="118" t="s">
        <v>195</v>
      </c>
      <c r="AG60" s="385">
        <v>90</v>
      </c>
      <c r="AH60" s="386" t="s">
        <v>315</v>
      </c>
      <c r="AI60" s="379" t="s">
        <v>368</v>
      </c>
      <c r="AJ60" s="380" t="s">
        <v>194</v>
      </c>
      <c r="AK60" s="381" t="s">
        <v>369</v>
      </c>
      <c r="AL60" s="380" t="s">
        <v>194</v>
      </c>
      <c r="AM60" s="387">
        <v>2.5</v>
      </c>
      <c r="AN60" s="388" t="s">
        <v>373</v>
      </c>
      <c r="AO60" s="59" t="s">
        <v>194</v>
      </c>
      <c r="AP60" s="71">
        <v>3700</v>
      </c>
      <c r="AQ60" s="119" t="s">
        <v>195</v>
      </c>
      <c r="AR60" s="389">
        <v>30</v>
      </c>
      <c r="AS60" s="390" t="s">
        <v>315</v>
      </c>
      <c r="AT60" s="391" t="s">
        <v>368</v>
      </c>
      <c r="AU60" s="392" t="s">
        <v>194</v>
      </c>
      <c r="AV60" s="393" t="s">
        <v>369</v>
      </c>
      <c r="AW60" s="392" t="s">
        <v>194</v>
      </c>
      <c r="AX60" s="394">
        <v>3.8</v>
      </c>
      <c r="AZ60" s="74"/>
      <c r="BI60" s="1594"/>
      <c r="BK60" s="177">
        <v>600100</v>
      </c>
      <c r="BL60" s="1516"/>
      <c r="BM60" s="156">
        <v>6000</v>
      </c>
      <c r="BN60" s="140" t="s">
        <v>370</v>
      </c>
      <c r="BO60" s="77" t="s">
        <v>368</v>
      </c>
      <c r="BP60" s="84" t="s">
        <v>194</v>
      </c>
      <c r="BQ60" s="411" t="s">
        <v>369</v>
      </c>
      <c r="BR60" s="368" t="s">
        <v>194</v>
      </c>
      <c r="BS60" s="421">
        <v>1.9</v>
      </c>
      <c r="BT60" s="151"/>
      <c r="BU60" s="1595"/>
      <c r="BV60" s="149"/>
      <c r="BW60" s="1516" t="s">
        <v>194</v>
      </c>
      <c r="BX60" s="1611">
        <v>12780</v>
      </c>
      <c r="BY60" s="121"/>
      <c r="BZ60" s="1516" t="s">
        <v>194</v>
      </c>
      <c r="CA60" s="1528">
        <v>50</v>
      </c>
      <c r="CB60" s="1599" t="s">
        <v>315</v>
      </c>
      <c r="CC60" s="1546" t="s">
        <v>368</v>
      </c>
      <c r="CD60" s="1599" t="s">
        <v>194</v>
      </c>
      <c r="CE60" s="1602" t="s">
        <v>372</v>
      </c>
      <c r="CF60" s="1599" t="s">
        <v>194</v>
      </c>
      <c r="CG60" s="1606">
        <v>6.8</v>
      </c>
      <c r="CH60" s="1595"/>
      <c r="CI60" s="1610" t="s">
        <v>218</v>
      </c>
      <c r="CJ60" s="1598" t="s">
        <v>194</v>
      </c>
      <c r="CK60" s="1529">
        <v>50</v>
      </c>
      <c r="CL60" s="1600" t="s">
        <v>315</v>
      </c>
      <c r="CM60" s="1601" t="s">
        <v>368</v>
      </c>
      <c r="CN60" s="1600" t="s">
        <v>194</v>
      </c>
      <c r="CO60" s="1603" t="s">
        <v>372</v>
      </c>
      <c r="CP60" s="1600" t="s">
        <v>194</v>
      </c>
      <c r="CQ60" s="1623">
        <v>2.4</v>
      </c>
      <c r="CR60" s="1625" t="s">
        <v>375</v>
      </c>
      <c r="CS60" s="1626" t="s">
        <v>194</v>
      </c>
      <c r="CT60" s="1614">
        <v>3500</v>
      </c>
      <c r="CU60" s="1617">
        <v>3900</v>
      </c>
      <c r="CV60" s="1614">
        <v>2500</v>
      </c>
      <c r="CW60" s="1617">
        <v>2500</v>
      </c>
      <c r="CX60" s="1598" t="s">
        <v>194</v>
      </c>
      <c r="CY60" s="122" t="s">
        <v>198</v>
      </c>
      <c r="CZ60" s="123">
        <v>6300</v>
      </c>
      <c r="DA60" s="124">
        <v>7100</v>
      </c>
      <c r="DB60" s="125">
        <v>4400</v>
      </c>
      <c r="DC60" s="126">
        <v>4400</v>
      </c>
      <c r="DD60" s="1516"/>
      <c r="DE60" s="177">
        <v>4660</v>
      </c>
      <c r="DF60" s="1598" t="s">
        <v>194</v>
      </c>
      <c r="DG60" s="1620">
        <v>4900</v>
      </c>
      <c r="DH60" s="1516" t="s">
        <v>194</v>
      </c>
      <c r="DI60" s="1655">
        <v>2450</v>
      </c>
      <c r="DJ60" s="1516" t="s">
        <v>194</v>
      </c>
      <c r="DK60" s="1528">
        <v>20</v>
      </c>
      <c r="DL60" s="1599" t="s">
        <v>315</v>
      </c>
      <c r="DM60" s="1546" t="s">
        <v>368</v>
      </c>
      <c r="DN60" s="1599" t="s">
        <v>194</v>
      </c>
      <c r="DO60" s="1602" t="s">
        <v>372</v>
      </c>
      <c r="DP60" s="1599" t="s">
        <v>194</v>
      </c>
      <c r="DQ60" s="1606">
        <v>7.6</v>
      </c>
      <c r="DR60" s="1516"/>
      <c r="DS60" s="149"/>
      <c r="DT60" s="1516" t="s">
        <v>199</v>
      </c>
      <c r="DU60" s="1642" t="s">
        <v>431</v>
      </c>
      <c r="DV60" s="1644" t="s">
        <v>431</v>
      </c>
      <c r="DW60" s="1644" t="s">
        <v>431</v>
      </c>
      <c r="DX60" s="1646" t="s">
        <v>431</v>
      </c>
      <c r="DY60" s="1516" t="s">
        <v>199</v>
      </c>
      <c r="DZ60" s="1639">
        <v>1480</v>
      </c>
      <c r="EA60" s="1599" t="s">
        <v>194</v>
      </c>
      <c r="EB60" s="1518">
        <v>10</v>
      </c>
      <c r="EC60" s="1599" t="s">
        <v>315</v>
      </c>
      <c r="ED60" s="1546" t="s">
        <v>368</v>
      </c>
      <c r="EE60" s="1599" t="s">
        <v>194</v>
      </c>
      <c r="EF60" s="1602" t="s">
        <v>372</v>
      </c>
      <c r="EG60" s="1599" t="s">
        <v>194</v>
      </c>
      <c r="EH60" s="1622">
        <v>7.6</v>
      </c>
      <c r="EI60" s="1636" t="s">
        <v>373</v>
      </c>
      <c r="EJ60" s="1516" t="s">
        <v>199</v>
      </c>
      <c r="EK60" s="1639">
        <v>6160</v>
      </c>
      <c r="EL60" s="1599" t="s">
        <v>194</v>
      </c>
      <c r="EM60" s="1518">
        <v>60</v>
      </c>
      <c r="EN60" s="1599" t="s">
        <v>315</v>
      </c>
      <c r="EO60" s="1546" t="s">
        <v>368</v>
      </c>
      <c r="EP60" s="1599" t="s">
        <v>194</v>
      </c>
      <c r="EQ60" s="1602" t="s">
        <v>372</v>
      </c>
      <c r="ER60" s="1599" t="s">
        <v>194</v>
      </c>
      <c r="ES60" s="1622">
        <v>2.5</v>
      </c>
      <c r="ET60" s="1652" t="s">
        <v>373</v>
      </c>
      <c r="EU60" s="1636" t="s">
        <v>205</v>
      </c>
      <c r="EV60" s="1516" t="s">
        <v>199</v>
      </c>
      <c r="EW60" s="127"/>
      <c r="EX60" s="1516"/>
      <c r="EY60" s="1532"/>
      <c r="FD60" s="365"/>
      <c r="FE60" s="365"/>
      <c r="FF60" s="365"/>
      <c r="FG60" s="365"/>
    </row>
    <row r="61" spans="1:163" ht="15.75" customHeight="1">
      <c r="A61" s="155" t="s">
        <v>469</v>
      </c>
      <c r="B61" s="1524"/>
      <c r="C61" s="1680"/>
      <c r="D61" s="1597"/>
      <c r="E61" s="128" t="s">
        <v>11</v>
      </c>
      <c r="F61" s="56"/>
      <c r="G61" s="129">
        <v>64750</v>
      </c>
      <c r="H61" s="130">
        <v>138330</v>
      </c>
      <c r="I61" s="129">
        <v>57940</v>
      </c>
      <c r="J61" s="130">
        <v>131520</v>
      </c>
      <c r="K61" s="59" t="s">
        <v>194</v>
      </c>
      <c r="L61" s="131">
        <v>620</v>
      </c>
      <c r="M61" s="132">
        <v>1260</v>
      </c>
      <c r="N61" s="398" t="s">
        <v>315</v>
      </c>
      <c r="O61" s="399" t="s">
        <v>368</v>
      </c>
      <c r="P61" s="400" t="s">
        <v>195</v>
      </c>
      <c r="Q61" s="399" t="s">
        <v>369</v>
      </c>
      <c r="R61" s="400" t="s">
        <v>194</v>
      </c>
      <c r="S61" s="401">
        <v>2.8</v>
      </c>
      <c r="T61" s="402">
        <v>2.7</v>
      </c>
      <c r="U61" s="131">
        <v>550</v>
      </c>
      <c r="V61" s="132">
        <v>1200</v>
      </c>
      <c r="W61" s="398" t="s">
        <v>315</v>
      </c>
      <c r="X61" s="399" t="s">
        <v>368</v>
      </c>
      <c r="Y61" s="400" t="s">
        <v>195</v>
      </c>
      <c r="Z61" s="399" t="s">
        <v>369</v>
      </c>
      <c r="AA61" s="400" t="s">
        <v>194</v>
      </c>
      <c r="AB61" s="401">
        <v>2.7</v>
      </c>
      <c r="AC61" s="403">
        <v>2.7</v>
      </c>
      <c r="AD61" s="59" t="s">
        <v>194</v>
      </c>
      <c r="AE61" s="71">
        <v>9250</v>
      </c>
      <c r="AF61" s="119" t="s">
        <v>195</v>
      </c>
      <c r="AG61" s="404">
        <v>90</v>
      </c>
      <c r="AH61" s="405" t="s">
        <v>315</v>
      </c>
      <c r="AI61" s="257" t="s">
        <v>368</v>
      </c>
      <c r="AJ61" s="375" t="s">
        <v>194</v>
      </c>
      <c r="AK61" s="406" t="s">
        <v>369</v>
      </c>
      <c r="AL61" s="256" t="s">
        <v>194</v>
      </c>
      <c r="AM61" s="407">
        <v>2.5</v>
      </c>
      <c r="AN61" s="408"/>
      <c r="AP61" s="76"/>
      <c r="AQ61" s="74"/>
      <c r="AR61" s="76"/>
      <c r="AS61" s="599"/>
      <c r="AT61" s="600"/>
      <c r="AU61" s="599"/>
      <c r="AV61" s="600"/>
      <c r="AW61" s="599"/>
      <c r="AX61" s="600"/>
      <c r="AZ61" s="74"/>
      <c r="BA61" s="74"/>
      <c r="BB61" s="409"/>
      <c r="BC61" s="410"/>
      <c r="BD61" s="74"/>
      <c r="BE61" s="410"/>
      <c r="BF61" s="74"/>
      <c r="BG61" s="410"/>
      <c r="BH61" s="74"/>
      <c r="BI61" s="1594"/>
      <c r="BK61" s="149"/>
      <c r="BL61" s="1516"/>
      <c r="BM61" s="425"/>
      <c r="BN61" s="154"/>
      <c r="BO61" s="154"/>
      <c r="BP61" s="154"/>
      <c r="BQ61" s="154"/>
      <c r="BR61" s="154"/>
      <c r="BS61" s="422"/>
      <c r="BT61" s="150"/>
      <c r="BU61" s="1595"/>
      <c r="BV61" s="149"/>
      <c r="BW61" s="1516"/>
      <c r="BX61" s="1663"/>
      <c r="BY61" s="133">
        <v>10900</v>
      </c>
      <c r="BZ61" s="1516"/>
      <c r="CA61" s="1529"/>
      <c r="CB61" s="1600"/>
      <c r="CC61" s="1601"/>
      <c r="CD61" s="1600"/>
      <c r="CE61" s="1603"/>
      <c r="CF61" s="1600"/>
      <c r="CG61" s="1607"/>
      <c r="CH61" s="1595"/>
      <c r="CI61" s="1610"/>
      <c r="CJ61" s="1598"/>
      <c r="CK61" s="1529"/>
      <c r="CL61" s="1600"/>
      <c r="CM61" s="1601"/>
      <c r="CN61" s="1600"/>
      <c r="CO61" s="1603"/>
      <c r="CP61" s="1600"/>
      <c r="CQ61" s="1623"/>
      <c r="CR61" s="1625"/>
      <c r="CS61" s="1626"/>
      <c r="CT61" s="1615"/>
      <c r="CU61" s="1618"/>
      <c r="CV61" s="1615"/>
      <c r="CW61" s="1618"/>
      <c r="CX61" s="1598"/>
      <c r="CY61" s="86" t="s">
        <v>200</v>
      </c>
      <c r="CZ61" s="134">
        <v>3500</v>
      </c>
      <c r="DA61" s="135">
        <v>3900</v>
      </c>
      <c r="DB61" s="136">
        <v>2400</v>
      </c>
      <c r="DC61" s="137">
        <v>2400</v>
      </c>
      <c r="DD61" s="1516"/>
      <c r="DE61" s="149"/>
      <c r="DF61" s="1598"/>
      <c r="DG61" s="1621"/>
      <c r="DH61" s="1516"/>
      <c r="DI61" s="1656"/>
      <c r="DJ61" s="1516"/>
      <c r="DK61" s="1529"/>
      <c r="DL61" s="1600"/>
      <c r="DM61" s="1601"/>
      <c r="DN61" s="1600"/>
      <c r="DO61" s="1603"/>
      <c r="DP61" s="1600"/>
      <c r="DQ61" s="1607"/>
      <c r="DR61" s="1516"/>
      <c r="DS61" s="177"/>
      <c r="DT61" s="1516"/>
      <c r="DU61" s="1643"/>
      <c r="DV61" s="1645"/>
      <c r="DW61" s="1645"/>
      <c r="DX61" s="1647"/>
      <c r="DY61" s="1516"/>
      <c r="DZ61" s="1640"/>
      <c r="EA61" s="1600"/>
      <c r="EB61" s="1521"/>
      <c r="EC61" s="1600"/>
      <c r="ED61" s="1601"/>
      <c r="EE61" s="1600"/>
      <c r="EF61" s="1603"/>
      <c r="EG61" s="1600"/>
      <c r="EH61" s="1623"/>
      <c r="EI61" s="1637"/>
      <c r="EJ61" s="1516"/>
      <c r="EK61" s="1640"/>
      <c r="EL61" s="1600"/>
      <c r="EM61" s="1521"/>
      <c r="EN61" s="1600"/>
      <c r="EO61" s="1601"/>
      <c r="EP61" s="1600"/>
      <c r="EQ61" s="1603"/>
      <c r="ER61" s="1600"/>
      <c r="ES61" s="1623"/>
      <c r="ET61" s="1653"/>
      <c r="EU61" s="1637"/>
      <c r="EV61" s="1516"/>
      <c r="EW61" s="138">
        <v>4300</v>
      </c>
      <c r="EX61" s="1516"/>
      <c r="EY61" s="1532"/>
      <c r="FD61" s="365"/>
      <c r="FE61" s="365"/>
      <c r="FF61" s="365"/>
      <c r="FG61" s="365"/>
    </row>
    <row r="62" spans="1:163" ht="15.75" customHeight="1">
      <c r="A62" s="155" t="s">
        <v>556</v>
      </c>
      <c r="B62" s="1524"/>
      <c r="C62" s="1680"/>
      <c r="D62" s="1658" t="s">
        <v>201</v>
      </c>
      <c r="E62" s="128" t="s">
        <v>202</v>
      </c>
      <c r="F62" s="56"/>
      <c r="G62" s="129">
        <v>138330</v>
      </c>
      <c r="H62" s="130">
        <v>230840</v>
      </c>
      <c r="I62" s="129">
        <v>131520</v>
      </c>
      <c r="J62" s="130">
        <v>224030</v>
      </c>
      <c r="K62" s="59" t="s">
        <v>194</v>
      </c>
      <c r="L62" s="131">
        <v>1260</v>
      </c>
      <c r="M62" s="132">
        <v>2180</v>
      </c>
      <c r="N62" s="398" t="s">
        <v>315</v>
      </c>
      <c r="O62" s="399" t="s">
        <v>368</v>
      </c>
      <c r="P62" s="400" t="s">
        <v>195</v>
      </c>
      <c r="Q62" s="399" t="s">
        <v>369</v>
      </c>
      <c r="R62" s="400" t="s">
        <v>194</v>
      </c>
      <c r="S62" s="401">
        <v>2.7</v>
      </c>
      <c r="T62" s="402">
        <v>2.7</v>
      </c>
      <c r="U62" s="131">
        <v>1200</v>
      </c>
      <c r="V62" s="132">
        <v>2120</v>
      </c>
      <c r="W62" s="398" t="s">
        <v>315</v>
      </c>
      <c r="X62" s="399" t="s">
        <v>368</v>
      </c>
      <c r="Y62" s="400" t="s">
        <v>195</v>
      </c>
      <c r="Z62" s="399" t="s">
        <v>369</v>
      </c>
      <c r="AA62" s="400" t="s">
        <v>194</v>
      </c>
      <c r="AB62" s="401">
        <v>2.7</v>
      </c>
      <c r="AC62" s="403">
        <v>2.7</v>
      </c>
      <c r="AD62" s="66"/>
      <c r="AG62" s="139"/>
      <c r="AO62" s="66"/>
      <c r="AY62" s="59" t="s">
        <v>194</v>
      </c>
      <c r="AZ62" s="412">
        <v>18500</v>
      </c>
      <c r="BA62" s="59" t="s">
        <v>194</v>
      </c>
      <c r="BB62" s="389">
        <v>180</v>
      </c>
      <c r="BC62" s="390" t="s">
        <v>315</v>
      </c>
      <c r="BD62" s="391" t="s">
        <v>368</v>
      </c>
      <c r="BE62" s="392" t="s">
        <v>194</v>
      </c>
      <c r="BF62" s="393" t="s">
        <v>369</v>
      </c>
      <c r="BG62" s="390" t="s">
        <v>194</v>
      </c>
      <c r="BH62" s="394">
        <v>2.5</v>
      </c>
      <c r="BI62" s="1594"/>
      <c r="BK62" s="177" t="s">
        <v>232</v>
      </c>
      <c r="BL62" s="1516"/>
      <c r="BM62" s="1670" t="s">
        <v>232</v>
      </c>
      <c r="BN62" s="1671"/>
      <c r="BO62" s="1671"/>
      <c r="BS62" s="423"/>
      <c r="BT62" s="120"/>
      <c r="BU62" s="1595"/>
      <c r="BV62" s="149"/>
      <c r="BW62" s="1516" t="s">
        <v>194</v>
      </c>
      <c r="BX62" s="1629">
        <v>10900</v>
      </c>
      <c r="BY62" s="141"/>
      <c r="BZ62" s="1516"/>
      <c r="CA62" s="1529">
        <v>0</v>
      </c>
      <c r="CB62" s="1600"/>
      <c r="CC62" s="1601"/>
      <c r="CD62" s="1600"/>
      <c r="CE62" s="1603"/>
      <c r="CF62" s="1600"/>
      <c r="CG62" s="1607"/>
      <c r="CH62" s="1595"/>
      <c r="CI62" s="1631">
        <v>5500</v>
      </c>
      <c r="CJ62" s="1598"/>
      <c r="CK62" s="1529"/>
      <c r="CL62" s="1600"/>
      <c r="CM62" s="1601"/>
      <c r="CN62" s="1600"/>
      <c r="CO62" s="1603"/>
      <c r="CP62" s="1600"/>
      <c r="CQ62" s="1623"/>
      <c r="CR62" s="1625"/>
      <c r="CS62" s="1626"/>
      <c r="CT62" s="1615"/>
      <c r="CU62" s="1618"/>
      <c r="CV62" s="1615"/>
      <c r="CW62" s="1618"/>
      <c r="CX62" s="1598"/>
      <c r="CY62" s="86" t="s">
        <v>203</v>
      </c>
      <c r="CZ62" s="134">
        <v>3000</v>
      </c>
      <c r="DA62" s="135">
        <v>3400</v>
      </c>
      <c r="DB62" s="136">
        <v>2100</v>
      </c>
      <c r="DC62" s="137">
        <v>2100</v>
      </c>
      <c r="DD62" s="1516"/>
      <c r="DE62" s="177" t="s">
        <v>231</v>
      </c>
      <c r="DF62" s="120"/>
      <c r="DG62" s="142"/>
      <c r="DH62" s="1595"/>
      <c r="DI62" s="1656"/>
      <c r="DJ62" s="1516"/>
      <c r="DK62" s="1529"/>
      <c r="DL62" s="1600"/>
      <c r="DM62" s="1601"/>
      <c r="DN62" s="1600"/>
      <c r="DO62" s="1603"/>
      <c r="DP62" s="1600"/>
      <c r="DQ62" s="1607"/>
      <c r="DR62" s="1516"/>
      <c r="DS62" s="149"/>
      <c r="DT62" s="1516"/>
      <c r="DU62" s="1632">
        <v>0.01</v>
      </c>
      <c r="DV62" s="1648">
        <v>0.03</v>
      </c>
      <c r="DW62" s="1648">
        <v>0.04</v>
      </c>
      <c r="DX62" s="1650">
        <v>0.05</v>
      </c>
      <c r="DY62" s="1516"/>
      <c r="DZ62" s="1640"/>
      <c r="EA62" s="1600"/>
      <c r="EB62" s="1521"/>
      <c r="EC62" s="1600"/>
      <c r="ED62" s="1601"/>
      <c r="EE62" s="1600"/>
      <c r="EF62" s="1603"/>
      <c r="EG62" s="1600"/>
      <c r="EH62" s="1623"/>
      <c r="EI62" s="1637"/>
      <c r="EJ62" s="1516"/>
      <c r="EK62" s="1640"/>
      <c r="EL62" s="1600"/>
      <c r="EM62" s="1521"/>
      <c r="EN62" s="1600"/>
      <c r="EO62" s="1601"/>
      <c r="EP62" s="1600"/>
      <c r="EQ62" s="1603"/>
      <c r="ER62" s="1600"/>
      <c r="ES62" s="1623"/>
      <c r="ET62" s="1653"/>
      <c r="EU62" s="1637"/>
      <c r="EV62" s="1516"/>
      <c r="EW62" s="413">
        <v>40</v>
      </c>
      <c r="EX62" s="1516"/>
      <c r="EY62" s="1532"/>
      <c r="FD62" s="365"/>
      <c r="FE62" s="365"/>
      <c r="FF62" s="365"/>
      <c r="FG62" s="365"/>
    </row>
    <row r="63" spans="1:163" ht="15.75" customHeight="1">
      <c r="A63" s="155" t="s">
        <v>557</v>
      </c>
      <c r="B63" s="1524"/>
      <c r="C63" s="1680"/>
      <c r="D63" s="1659"/>
      <c r="E63" s="68" t="s">
        <v>15</v>
      </c>
      <c r="F63" s="56"/>
      <c r="G63" s="69">
        <v>230840</v>
      </c>
      <c r="H63" s="70"/>
      <c r="I63" s="69">
        <v>224030</v>
      </c>
      <c r="J63" s="70"/>
      <c r="K63" s="59" t="s">
        <v>194</v>
      </c>
      <c r="L63" s="71">
        <v>2180</v>
      </c>
      <c r="M63" s="72"/>
      <c r="N63" s="415" t="s">
        <v>315</v>
      </c>
      <c r="O63" s="416" t="s">
        <v>368</v>
      </c>
      <c r="P63" s="417" t="s">
        <v>195</v>
      </c>
      <c r="Q63" s="416" t="s">
        <v>369</v>
      </c>
      <c r="R63" s="417" t="s">
        <v>194</v>
      </c>
      <c r="S63" s="418">
        <v>2.7</v>
      </c>
      <c r="T63" s="419"/>
      <c r="U63" s="71">
        <v>2120</v>
      </c>
      <c r="V63" s="72"/>
      <c r="W63" s="415" t="s">
        <v>315</v>
      </c>
      <c r="X63" s="416" t="s">
        <v>368</v>
      </c>
      <c r="Y63" s="417" t="s">
        <v>195</v>
      </c>
      <c r="Z63" s="416" t="s">
        <v>369</v>
      </c>
      <c r="AA63" s="417" t="s">
        <v>194</v>
      </c>
      <c r="AB63" s="418">
        <v>2.7</v>
      </c>
      <c r="AC63" s="420"/>
      <c r="AD63" s="66"/>
      <c r="AG63" s="75"/>
      <c r="AO63" s="66"/>
      <c r="AP63" s="73"/>
      <c r="AQ63" s="89"/>
      <c r="AR63" s="75"/>
      <c r="AY63" s="74"/>
      <c r="AZ63" s="74"/>
      <c r="BA63" s="74"/>
      <c r="BB63" s="74"/>
      <c r="BC63" s="74"/>
      <c r="BD63" s="74"/>
      <c r="BE63" s="74"/>
      <c r="BF63" s="74"/>
      <c r="BG63" s="74"/>
      <c r="BH63" s="74"/>
      <c r="BI63" s="1594"/>
      <c r="BK63" s="177">
        <v>645000</v>
      </c>
      <c r="BL63" s="1516"/>
      <c r="BM63" s="156">
        <v>6450</v>
      </c>
      <c r="BN63" s="140" t="s">
        <v>370</v>
      </c>
      <c r="BO63" s="77" t="s">
        <v>368</v>
      </c>
      <c r="BP63" s="84" t="s">
        <v>194</v>
      </c>
      <c r="BQ63" s="411" t="s">
        <v>369</v>
      </c>
      <c r="BR63" s="368" t="s">
        <v>194</v>
      </c>
      <c r="BS63" s="421">
        <v>1.9</v>
      </c>
      <c r="BT63" s="151"/>
      <c r="BU63" s="1595"/>
      <c r="BV63" s="149"/>
      <c r="BW63" s="1516"/>
      <c r="BX63" s="1630"/>
      <c r="BY63" s="143"/>
      <c r="BZ63" s="1516"/>
      <c r="CA63" s="1530"/>
      <c r="CB63" s="1604"/>
      <c r="CC63" s="1613"/>
      <c r="CD63" s="1604"/>
      <c r="CE63" s="1605"/>
      <c r="CF63" s="1604"/>
      <c r="CG63" s="1608"/>
      <c r="CH63" s="1595"/>
      <c r="CI63" s="1631"/>
      <c r="CJ63" s="1598"/>
      <c r="CK63" s="1529"/>
      <c r="CL63" s="1600"/>
      <c r="CM63" s="1601"/>
      <c r="CN63" s="1600"/>
      <c r="CO63" s="1603"/>
      <c r="CP63" s="1600"/>
      <c r="CQ63" s="1623"/>
      <c r="CR63" s="1625"/>
      <c r="CS63" s="1626"/>
      <c r="CT63" s="1616"/>
      <c r="CU63" s="1619"/>
      <c r="CV63" s="1616"/>
      <c r="CW63" s="1619"/>
      <c r="CX63" s="1598"/>
      <c r="CY63" s="171" t="s">
        <v>204</v>
      </c>
      <c r="CZ63" s="144">
        <v>2700</v>
      </c>
      <c r="DA63" s="145">
        <v>3000</v>
      </c>
      <c r="DB63" s="146">
        <v>1900</v>
      </c>
      <c r="DC63" s="143">
        <v>1900</v>
      </c>
      <c r="DD63" s="1516"/>
      <c r="DE63" s="177">
        <v>4250</v>
      </c>
      <c r="DF63" s="120"/>
      <c r="DG63" s="89"/>
      <c r="DH63" s="1595"/>
      <c r="DI63" s="1657"/>
      <c r="DJ63" s="1516"/>
      <c r="DK63" s="1529"/>
      <c r="DL63" s="1604"/>
      <c r="DM63" s="1613"/>
      <c r="DN63" s="1604"/>
      <c r="DO63" s="1605"/>
      <c r="DP63" s="1604"/>
      <c r="DQ63" s="1608"/>
      <c r="DR63" s="1516"/>
      <c r="DS63" s="149"/>
      <c r="DT63" s="1516"/>
      <c r="DU63" s="1633"/>
      <c r="DV63" s="1649"/>
      <c r="DW63" s="1649"/>
      <c r="DX63" s="1651"/>
      <c r="DY63" s="1516"/>
      <c r="DZ63" s="1641"/>
      <c r="EA63" s="1604"/>
      <c r="EB63" s="1634"/>
      <c r="EC63" s="1604"/>
      <c r="ED63" s="1613"/>
      <c r="EE63" s="1604"/>
      <c r="EF63" s="1605"/>
      <c r="EG63" s="1604"/>
      <c r="EH63" s="1635"/>
      <c r="EI63" s="1638"/>
      <c r="EJ63" s="1516"/>
      <c r="EK63" s="1641"/>
      <c r="EL63" s="1604"/>
      <c r="EM63" s="1634"/>
      <c r="EN63" s="1604"/>
      <c r="EO63" s="1613"/>
      <c r="EP63" s="1604"/>
      <c r="EQ63" s="1605"/>
      <c r="ER63" s="1604"/>
      <c r="ES63" s="1635"/>
      <c r="ET63" s="1654"/>
      <c r="EU63" s="1638"/>
      <c r="EV63" s="1516"/>
      <c r="EW63" s="147" t="s">
        <v>205</v>
      </c>
      <c r="EX63" s="1516"/>
      <c r="EY63" s="1532"/>
      <c r="FD63" s="365"/>
      <c r="FE63" s="365"/>
      <c r="FF63" s="365"/>
      <c r="FG63" s="365"/>
    </row>
    <row r="64" spans="1:163" ht="15.75" customHeight="1">
      <c r="A64" s="155" t="s">
        <v>558</v>
      </c>
      <c r="B64" s="1524"/>
      <c r="C64" s="1672" t="s">
        <v>228</v>
      </c>
      <c r="D64" s="1596" t="s">
        <v>193</v>
      </c>
      <c r="E64" s="55" t="s">
        <v>31</v>
      </c>
      <c r="F64" s="56"/>
      <c r="G64" s="57">
        <v>47740</v>
      </c>
      <c r="H64" s="58">
        <v>56990</v>
      </c>
      <c r="I64" s="57">
        <v>41610</v>
      </c>
      <c r="J64" s="58">
        <v>50860</v>
      </c>
      <c r="K64" s="59" t="s">
        <v>194</v>
      </c>
      <c r="L64" s="60">
        <v>450</v>
      </c>
      <c r="M64" s="61">
        <v>540</v>
      </c>
      <c r="N64" s="378" t="s">
        <v>315</v>
      </c>
      <c r="O64" s="379" t="s">
        <v>368</v>
      </c>
      <c r="P64" s="380" t="s">
        <v>194</v>
      </c>
      <c r="Q64" s="381" t="s">
        <v>369</v>
      </c>
      <c r="R64" s="380" t="s">
        <v>194</v>
      </c>
      <c r="S64" s="382">
        <v>3</v>
      </c>
      <c r="T64" s="383">
        <v>2.9</v>
      </c>
      <c r="U64" s="60">
        <v>390</v>
      </c>
      <c r="V64" s="61">
        <v>480</v>
      </c>
      <c r="W64" s="378" t="s">
        <v>315</v>
      </c>
      <c r="X64" s="379" t="s">
        <v>368</v>
      </c>
      <c r="Y64" s="380" t="s">
        <v>194</v>
      </c>
      <c r="Z64" s="381" t="s">
        <v>369</v>
      </c>
      <c r="AA64" s="380" t="s">
        <v>194</v>
      </c>
      <c r="AB64" s="382">
        <v>3</v>
      </c>
      <c r="AC64" s="384">
        <v>2.9</v>
      </c>
      <c r="AD64" s="59" t="s">
        <v>194</v>
      </c>
      <c r="AE64" s="62">
        <v>9250</v>
      </c>
      <c r="AF64" s="118" t="s">
        <v>195</v>
      </c>
      <c r="AG64" s="385">
        <v>90</v>
      </c>
      <c r="AH64" s="386" t="s">
        <v>315</v>
      </c>
      <c r="AI64" s="379" t="s">
        <v>368</v>
      </c>
      <c r="AJ64" s="380" t="s">
        <v>194</v>
      </c>
      <c r="AK64" s="381" t="s">
        <v>369</v>
      </c>
      <c r="AL64" s="380" t="s">
        <v>194</v>
      </c>
      <c r="AM64" s="387">
        <v>2.5</v>
      </c>
      <c r="AN64" s="388" t="s">
        <v>373</v>
      </c>
      <c r="AO64" s="59" t="s">
        <v>194</v>
      </c>
      <c r="AP64" s="71">
        <v>3700</v>
      </c>
      <c r="AQ64" s="119" t="s">
        <v>195</v>
      </c>
      <c r="AR64" s="389">
        <v>30</v>
      </c>
      <c r="AS64" s="390" t="s">
        <v>315</v>
      </c>
      <c r="AT64" s="391" t="s">
        <v>368</v>
      </c>
      <c r="AU64" s="392" t="s">
        <v>194</v>
      </c>
      <c r="AV64" s="393" t="s">
        <v>369</v>
      </c>
      <c r="AW64" s="392" t="s">
        <v>194</v>
      </c>
      <c r="AX64" s="394">
        <v>3.8</v>
      </c>
      <c r="AZ64" s="74"/>
      <c r="BI64" s="1594"/>
      <c r="BK64" s="149"/>
      <c r="BL64" s="1516"/>
      <c r="BM64" s="425"/>
      <c r="BN64" s="154"/>
      <c r="BO64" s="154"/>
      <c r="BP64" s="154"/>
      <c r="BQ64" s="154"/>
      <c r="BR64" s="154"/>
      <c r="BS64" s="422"/>
      <c r="BT64" s="150"/>
      <c r="BU64" s="1595"/>
      <c r="BV64" s="177"/>
      <c r="BW64" s="1681"/>
      <c r="BX64" s="65"/>
      <c r="BY64" s="65"/>
      <c r="BZ64" s="1594"/>
      <c r="CA64" s="153"/>
      <c r="CB64" s="426"/>
      <c r="CC64" s="153"/>
      <c r="CD64" s="426"/>
      <c r="CE64" s="153"/>
      <c r="CF64" s="426"/>
      <c r="CG64" s="153"/>
      <c r="CH64" s="1595"/>
      <c r="CI64" s="1610" t="s">
        <v>222</v>
      </c>
      <c r="CJ64" s="1598" t="s">
        <v>194</v>
      </c>
      <c r="CK64" s="1529">
        <v>40</v>
      </c>
      <c r="CL64" s="1600" t="s">
        <v>315</v>
      </c>
      <c r="CM64" s="1601" t="s">
        <v>368</v>
      </c>
      <c r="CN64" s="1600" t="s">
        <v>194</v>
      </c>
      <c r="CO64" s="1603" t="s">
        <v>372</v>
      </c>
      <c r="CP64" s="1600" t="s">
        <v>194</v>
      </c>
      <c r="CQ64" s="1623">
        <v>2.7</v>
      </c>
      <c r="CR64" s="1625" t="s">
        <v>375</v>
      </c>
      <c r="CS64" s="1626" t="s">
        <v>194</v>
      </c>
      <c r="CT64" s="1614">
        <v>3200</v>
      </c>
      <c r="CU64" s="1617">
        <v>3500</v>
      </c>
      <c r="CV64" s="1614">
        <v>2200</v>
      </c>
      <c r="CW64" s="1617">
        <v>2200</v>
      </c>
      <c r="CX64" s="1598" t="s">
        <v>194</v>
      </c>
      <c r="CY64" s="122" t="s">
        <v>198</v>
      </c>
      <c r="CZ64" s="123">
        <v>5500</v>
      </c>
      <c r="DA64" s="124">
        <v>6200</v>
      </c>
      <c r="DB64" s="125">
        <v>3900</v>
      </c>
      <c r="DC64" s="126">
        <v>3900</v>
      </c>
      <c r="DD64" s="1516"/>
      <c r="DE64" s="149"/>
      <c r="DF64" s="1598" t="s">
        <v>194</v>
      </c>
      <c r="DG64" s="1620">
        <v>4900</v>
      </c>
      <c r="DH64" s="1516" t="s">
        <v>194</v>
      </c>
      <c r="DI64" s="1655">
        <v>2200</v>
      </c>
      <c r="DJ64" s="1516" t="s">
        <v>194</v>
      </c>
      <c r="DK64" s="1528">
        <v>20</v>
      </c>
      <c r="DL64" s="1599" t="s">
        <v>315</v>
      </c>
      <c r="DM64" s="1546" t="s">
        <v>368</v>
      </c>
      <c r="DN64" s="1599" t="s">
        <v>194</v>
      </c>
      <c r="DO64" s="1602" t="s">
        <v>372</v>
      </c>
      <c r="DP64" s="1599" t="s">
        <v>194</v>
      </c>
      <c r="DQ64" s="1606">
        <v>6.8</v>
      </c>
      <c r="DR64" s="1516"/>
      <c r="DS64" s="149"/>
      <c r="DT64" s="1516" t="s">
        <v>199</v>
      </c>
      <c r="DU64" s="1642" t="s">
        <v>431</v>
      </c>
      <c r="DV64" s="1644" t="s">
        <v>431</v>
      </c>
      <c r="DW64" s="1644" t="s">
        <v>431</v>
      </c>
      <c r="DX64" s="1646" t="s">
        <v>431</v>
      </c>
      <c r="DY64" s="1516" t="s">
        <v>199</v>
      </c>
      <c r="DZ64" s="1639">
        <v>1340</v>
      </c>
      <c r="EA64" s="1599" t="s">
        <v>194</v>
      </c>
      <c r="EB64" s="1518">
        <v>10</v>
      </c>
      <c r="EC64" s="1599" t="s">
        <v>315</v>
      </c>
      <c r="ED64" s="1546" t="s">
        <v>368</v>
      </c>
      <c r="EE64" s="1599" t="s">
        <v>194</v>
      </c>
      <c r="EF64" s="1602" t="s">
        <v>372</v>
      </c>
      <c r="EG64" s="1599" t="s">
        <v>194</v>
      </c>
      <c r="EH64" s="1622">
        <v>6.8</v>
      </c>
      <c r="EI64" s="1636" t="s">
        <v>373</v>
      </c>
      <c r="EJ64" s="1516" t="s">
        <v>199</v>
      </c>
      <c r="EK64" s="1639">
        <v>5550</v>
      </c>
      <c r="EL64" s="1599" t="s">
        <v>194</v>
      </c>
      <c r="EM64" s="1518">
        <v>50</v>
      </c>
      <c r="EN64" s="1599" t="s">
        <v>315</v>
      </c>
      <c r="EO64" s="1546" t="s">
        <v>368</v>
      </c>
      <c r="EP64" s="1599" t="s">
        <v>194</v>
      </c>
      <c r="EQ64" s="1602" t="s">
        <v>372</v>
      </c>
      <c r="ER64" s="1599" t="s">
        <v>194</v>
      </c>
      <c r="ES64" s="1622">
        <v>2.7</v>
      </c>
      <c r="ET64" s="1652" t="s">
        <v>373</v>
      </c>
      <c r="EU64" s="1636" t="s">
        <v>205</v>
      </c>
      <c r="EV64" s="1516" t="s">
        <v>199</v>
      </c>
      <c r="EW64" s="127"/>
      <c r="EX64" s="1516"/>
      <c r="EY64" s="1532"/>
      <c r="FD64" s="365"/>
      <c r="FE64" s="365"/>
      <c r="FF64" s="365"/>
      <c r="FG64" s="365"/>
    </row>
    <row r="65" spans="1:163" ht="15.75" customHeight="1">
      <c r="A65" s="155" t="s">
        <v>559</v>
      </c>
      <c r="B65" s="1524"/>
      <c r="C65" s="1680"/>
      <c r="D65" s="1597"/>
      <c r="E65" s="128" t="s">
        <v>11</v>
      </c>
      <c r="F65" s="56"/>
      <c r="G65" s="129">
        <v>56990</v>
      </c>
      <c r="H65" s="130">
        <v>130570</v>
      </c>
      <c r="I65" s="129">
        <v>50860</v>
      </c>
      <c r="J65" s="130">
        <v>124440</v>
      </c>
      <c r="K65" s="59" t="s">
        <v>194</v>
      </c>
      <c r="L65" s="131">
        <v>540</v>
      </c>
      <c r="M65" s="132">
        <v>1190</v>
      </c>
      <c r="N65" s="398" t="s">
        <v>315</v>
      </c>
      <c r="O65" s="399" t="s">
        <v>368</v>
      </c>
      <c r="P65" s="400" t="s">
        <v>195</v>
      </c>
      <c r="Q65" s="399" t="s">
        <v>369</v>
      </c>
      <c r="R65" s="400" t="s">
        <v>194</v>
      </c>
      <c r="S65" s="401">
        <v>2.9</v>
      </c>
      <c r="T65" s="402">
        <v>2.8</v>
      </c>
      <c r="U65" s="131">
        <v>480</v>
      </c>
      <c r="V65" s="132">
        <v>1120</v>
      </c>
      <c r="W65" s="398" t="s">
        <v>315</v>
      </c>
      <c r="X65" s="399" t="s">
        <v>368</v>
      </c>
      <c r="Y65" s="400" t="s">
        <v>195</v>
      </c>
      <c r="Z65" s="399" t="s">
        <v>369</v>
      </c>
      <c r="AA65" s="400" t="s">
        <v>194</v>
      </c>
      <c r="AB65" s="401">
        <v>2.9</v>
      </c>
      <c r="AC65" s="403">
        <v>2.8</v>
      </c>
      <c r="AD65" s="59" t="s">
        <v>194</v>
      </c>
      <c r="AE65" s="71">
        <v>9250</v>
      </c>
      <c r="AF65" s="119" t="s">
        <v>195</v>
      </c>
      <c r="AG65" s="404">
        <v>90</v>
      </c>
      <c r="AH65" s="405" t="s">
        <v>315</v>
      </c>
      <c r="AI65" s="257" t="s">
        <v>368</v>
      </c>
      <c r="AJ65" s="375" t="s">
        <v>194</v>
      </c>
      <c r="AK65" s="406" t="s">
        <v>369</v>
      </c>
      <c r="AL65" s="256" t="s">
        <v>194</v>
      </c>
      <c r="AM65" s="407">
        <v>2.5</v>
      </c>
      <c r="AN65" s="408"/>
      <c r="AP65" s="76"/>
      <c r="AQ65" s="74"/>
      <c r="AR65" s="76"/>
      <c r="AS65" s="599"/>
      <c r="AT65" s="600"/>
      <c r="AU65" s="599"/>
      <c r="AV65" s="600"/>
      <c r="AW65" s="599"/>
      <c r="AX65" s="600"/>
      <c r="AZ65" s="74"/>
      <c r="BA65" s="74"/>
      <c r="BB65" s="409"/>
      <c r="BC65" s="410"/>
      <c r="BD65" s="74"/>
      <c r="BE65" s="410"/>
      <c r="BF65" s="74"/>
      <c r="BG65" s="410"/>
      <c r="BH65" s="74"/>
      <c r="BI65" s="1594"/>
      <c r="BK65" s="177" t="s">
        <v>236</v>
      </c>
      <c r="BL65" s="1516"/>
      <c r="BM65" s="1670" t="s">
        <v>236</v>
      </c>
      <c r="BN65" s="1671"/>
      <c r="BO65" s="1671"/>
      <c r="BS65" s="423"/>
      <c r="BT65" s="120"/>
      <c r="BU65" s="1595"/>
      <c r="BV65" s="174"/>
      <c r="BW65" s="1681"/>
      <c r="BX65" s="65"/>
      <c r="BY65" s="65"/>
      <c r="BZ65" s="1594"/>
      <c r="CA65" s="153"/>
      <c r="CB65" s="426"/>
      <c r="CC65" s="153"/>
      <c r="CD65" s="426"/>
      <c r="CE65" s="153"/>
      <c r="CF65" s="426"/>
      <c r="CG65" s="153"/>
      <c r="CH65" s="1595"/>
      <c r="CI65" s="1610"/>
      <c r="CJ65" s="1598"/>
      <c r="CK65" s="1529"/>
      <c r="CL65" s="1600"/>
      <c r="CM65" s="1601"/>
      <c r="CN65" s="1600"/>
      <c r="CO65" s="1603"/>
      <c r="CP65" s="1600"/>
      <c r="CQ65" s="1623"/>
      <c r="CR65" s="1625"/>
      <c r="CS65" s="1626"/>
      <c r="CT65" s="1615"/>
      <c r="CU65" s="1618"/>
      <c r="CV65" s="1615"/>
      <c r="CW65" s="1618"/>
      <c r="CX65" s="1598"/>
      <c r="CY65" s="86" t="s">
        <v>200</v>
      </c>
      <c r="CZ65" s="134">
        <v>3000</v>
      </c>
      <c r="DA65" s="135">
        <v>3400</v>
      </c>
      <c r="DB65" s="136">
        <v>2100</v>
      </c>
      <c r="DC65" s="137">
        <v>2100</v>
      </c>
      <c r="DD65" s="1516"/>
      <c r="DE65" s="177" t="s">
        <v>233</v>
      </c>
      <c r="DF65" s="1598"/>
      <c r="DG65" s="1621"/>
      <c r="DH65" s="1516"/>
      <c r="DI65" s="1656"/>
      <c r="DJ65" s="1516"/>
      <c r="DK65" s="1529"/>
      <c r="DL65" s="1600"/>
      <c r="DM65" s="1601"/>
      <c r="DN65" s="1600"/>
      <c r="DO65" s="1603"/>
      <c r="DP65" s="1600"/>
      <c r="DQ65" s="1607"/>
      <c r="DR65" s="1516"/>
      <c r="DS65" s="149"/>
      <c r="DT65" s="1516"/>
      <c r="DU65" s="1643"/>
      <c r="DV65" s="1645"/>
      <c r="DW65" s="1645"/>
      <c r="DX65" s="1647"/>
      <c r="DY65" s="1516"/>
      <c r="DZ65" s="1640"/>
      <c r="EA65" s="1600"/>
      <c r="EB65" s="1521"/>
      <c r="EC65" s="1600"/>
      <c r="ED65" s="1601"/>
      <c r="EE65" s="1600"/>
      <c r="EF65" s="1603"/>
      <c r="EG65" s="1600"/>
      <c r="EH65" s="1623"/>
      <c r="EI65" s="1637"/>
      <c r="EJ65" s="1516"/>
      <c r="EK65" s="1640"/>
      <c r="EL65" s="1600"/>
      <c r="EM65" s="1521"/>
      <c r="EN65" s="1600"/>
      <c r="EO65" s="1601"/>
      <c r="EP65" s="1600"/>
      <c r="EQ65" s="1603"/>
      <c r="ER65" s="1600"/>
      <c r="ES65" s="1623"/>
      <c r="ET65" s="1653"/>
      <c r="EU65" s="1637"/>
      <c r="EV65" s="1516"/>
      <c r="EW65" s="138">
        <v>3870</v>
      </c>
      <c r="EX65" s="1516"/>
      <c r="EY65" s="1532"/>
      <c r="FD65" s="365"/>
      <c r="FE65" s="365"/>
      <c r="FF65" s="365"/>
      <c r="FG65" s="365"/>
    </row>
    <row r="66" spans="1:163" ht="15.75" customHeight="1">
      <c r="A66" s="155" t="s">
        <v>560</v>
      </c>
      <c r="B66" s="1524"/>
      <c r="C66" s="1680"/>
      <c r="D66" s="1658" t="s">
        <v>201</v>
      </c>
      <c r="E66" s="128" t="s">
        <v>202</v>
      </c>
      <c r="F66" s="56"/>
      <c r="G66" s="129">
        <v>130570</v>
      </c>
      <c r="H66" s="130">
        <v>223080</v>
      </c>
      <c r="I66" s="129">
        <v>124440</v>
      </c>
      <c r="J66" s="130">
        <v>216950</v>
      </c>
      <c r="K66" s="59" t="s">
        <v>194</v>
      </c>
      <c r="L66" s="131">
        <v>1190</v>
      </c>
      <c r="M66" s="132">
        <v>2110</v>
      </c>
      <c r="N66" s="398" t="s">
        <v>315</v>
      </c>
      <c r="O66" s="399" t="s">
        <v>368</v>
      </c>
      <c r="P66" s="400" t="s">
        <v>195</v>
      </c>
      <c r="Q66" s="399" t="s">
        <v>369</v>
      </c>
      <c r="R66" s="400" t="s">
        <v>194</v>
      </c>
      <c r="S66" s="401">
        <v>2.8</v>
      </c>
      <c r="T66" s="402">
        <v>2.7</v>
      </c>
      <c r="U66" s="131">
        <v>1120</v>
      </c>
      <c r="V66" s="132">
        <v>2040</v>
      </c>
      <c r="W66" s="398" t="s">
        <v>315</v>
      </c>
      <c r="X66" s="399" t="s">
        <v>368</v>
      </c>
      <c r="Y66" s="400" t="s">
        <v>195</v>
      </c>
      <c r="Z66" s="399" t="s">
        <v>369</v>
      </c>
      <c r="AA66" s="400" t="s">
        <v>194</v>
      </c>
      <c r="AB66" s="401">
        <v>2.8</v>
      </c>
      <c r="AC66" s="403">
        <v>2.7</v>
      </c>
      <c r="AD66" s="66"/>
      <c r="AG66" s="139"/>
      <c r="AO66" s="66"/>
      <c r="AY66" s="59" t="s">
        <v>194</v>
      </c>
      <c r="AZ66" s="412">
        <v>18500</v>
      </c>
      <c r="BA66" s="59" t="s">
        <v>194</v>
      </c>
      <c r="BB66" s="389">
        <v>180</v>
      </c>
      <c r="BC66" s="390" t="s">
        <v>315</v>
      </c>
      <c r="BD66" s="391" t="s">
        <v>368</v>
      </c>
      <c r="BE66" s="392" t="s">
        <v>194</v>
      </c>
      <c r="BF66" s="393" t="s">
        <v>369</v>
      </c>
      <c r="BG66" s="390" t="s">
        <v>194</v>
      </c>
      <c r="BH66" s="394">
        <v>2.5</v>
      </c>
      <c r="BI66" s="1594"/>
      <c r="BK66" s="177">
        <v>689900</v>
      </c>
      <c r="BL66" s="1516"/>
      <c r="BM66" s="156">
        <v>6890</v>
      </c>
      <c r="BN66" s="140" t="s">
        <v>370</v>
      </c>
      <c r="BO66" s="77" t="s">
        <v>368</v>
      </c>
      <c r="BP66" s="84" t="s">
        <v>194</v>
      </c>
      <c r="BQ66" s="411" t="s">
        <v>369</v>
      </c>
      <c r="BR66" s="368" t="s">
        <v>194</v>
      </c>
      <c r="BS66" s="421">
        <v>1.8</v>
      </c>
      <c r="BT66" s="151"/>
      <c r="BU66" s="1595"/>
      <c r="BV66" s="149"/>
      <c r="BW66" s="1681"/>
      <c r="BX66" s="65"/>
      <c r="BY66" s="65"/>
      <c r="BZ66" s="1594"/>
      <c r="CA66" s="153"/>
      <c r="CB66" s="426"/>
      <c r="CC66" s="153"/>
      <c r="CD66" s="426"/>
      <c r="CE66" s="153"/>
      <c r="CF66" s="426"/>
      <c r="CG66" s="153"/>
      <c r="CH66" s="1595"/>
      <c r="CI66" s="1631">
        <v>4810</v>
      </c>
      <c r="CJ66" s="1598"/>
      <c r="CK66" s="1529"/>
      <c r="CL66" s="1600"/>
      <c r="CM66" s="1601"/>
      <c r="CN66" s="1600"/>
      <c r="CO66" s="1603"/>
      <c r="CP66" s="1600"/>
      <c r="CQ66" s="1623"/>
      <c r="CR66" s="1625"/>
      <c r="CS66" s="1626"/>
      <c r="CT66" s="1615"/>
      <c r="CU66" s="1618"/>
      <c r="CV66" s="1615"/>
      <c r="CW66" s="1618"/>
      <c r="CX66" s="1598"/>
      <c r="CY66" s="86" t="s">
        <v>203</v>
      </c>
      <c r="CZ66" s="134">
        <v>2600</v>
      </c>
      <c r="DA66" s="135">
        <v>2900</v>
      </c>
      <c r="DB66" s="136">
        <v>1800</v>
      </c>
      <c r="DC66" s="137">
        <v>1800</v>
      </c>
      <c r="DD66" s="1516"/>
      <c r="DE66" s="177">
        <v>3920</v>
      </c>
      <c r="DF66" s="120"/>
      <c r="DG66" s="142"/>
      <c r="DH66" s="1595"/>
      <c r="DI66" s="1656"/>
      <c r="DJ66" s="1516"/>
      <c r="DK66" s="1529"/>
      <c r="DL66" s="1600"/>
      <c r="DM66" s="1601"/>
      <c r="DN66" s="1600"/>
      <c r="DO66" s="1603"/>
      <c r="DP66" s="1600"/>
      <c r="DQ66" s="1607"/>
      <c r="DR66" s="1516"/>
      <c r="DS66" s="149"/>
      <c r="DT66" s="1516"/>
      <c r="DU66" s="1632">
        <v>0.01</v>
      </c>
      <c r="DV66" s="1648">
        <v>0.03</v>
      </c>
      <c r="DW66" s="1648">
        <v>0.04</v>
      </c>
      <c r="DX66" s="1650">
        <v>0.05</v>
      </c>
      <c r="DY66" s="1516"/>
      <c r="DZ66" s="1640"/>
      <c r="EA66" s="1600"/>
      <c r="EB66" s="1521"/>
      <c r="EC66" s="1600"/>
      <c r="ED66" s="1601"/>
      <c r="EE66" s="1600"/>
      <c r="EF66" s="1603"/>
      <c r="EG66" s="1600"/>
      <c r="EH66" s="1623"/>
      <c r="EI66" s="1637"/>
      <c r="EJ66" s="1516"/>
      <c r="EK66" s="1640"/>
      <c r="EL66" s="1600"/>
      <c r="EM66" s="1521"/>
      <c r="EN66" s="1600"/>
      <c r="EO66" s="1601"/>
      <c r="EP66" s="1600"/>
      <c r="EQ66" s="1603"/>
      <c r="ER66" s="1600"/>
      <c r="ES66" s="1623"/>
      <c r="ET66" s="1653"/>
      <c r="EU66" s="1637"/>
      <c r="EV66" s="1516"/>
      <c r="EW66" s="413">
        <v>30</v>
      </c>
      <c r="EX66" s="1516"/>
      <c r="EY66" s="1532"/>
      <c r="FD66" s="365"/>
      <c r="FE66" s="365"/>
      <c r="FF66" s="365"/>
      <c r="FG66" s="365"/>
    </row>
    <row r="67" spans="1:163" ht="15.75" customHeight="1">
      <c r="A67" s="155" t="s">
        <v>561</v>
      </c>
      <c r="B67" s="1524"/>
      <c r="C67" s="1680"/>
      <c r="D67" s="1659"/>
      <c r="E67" s="68" t="s">
        <v>15</v>
      </c>
      <c r="F67" s="56"/>
      <c r="G67" s="69">
        <v>223080</v>
      </c>
      <c r="H67" s="70"/>
      <c r="I67" s="69">
        <v>216950</v>
      </c>
      <c r="J67" s="70"/>
      <c r="K67" s="59" t="s">
        <v>194</v>
      </c>
      <c r="L67" s="71">
        <v>2110</v>
      </c>
      <c r="M67" s="72"/>
      <c r="N67" s="415" t="s">
        <v>315</v>
      </c>
      <c r="O67" s="416" t="s">
        <v>368</v>
      </c>
      <c r="P67" s="417" t="s">
        <v>195</v>
      </c>
      <c r="Q67" s="416" t="s">
        <v>369</v>
      </c>
      <c r="R67" s="417" t="s">
        <v>194</v>
      </c>
      <c r="S67" s="418">
        <v>2.7</v>
      </c>
      <c r="T67" s="419"/>
      <c r="U67" s="71">
        <v>2040</v>
      </c>
      <c r="V67" s="72"/>
      <c r="W67" s="415" t="s">
        <v>315</v>
      </c>
      <c r="X67" s="416" t="s">
        <v>368</v>
      </c>
      <c r="Y67" s="417" t="s">
        <v>195</v>
      </c>
      <c r="Z67" s="416" t="s">
        <v>369</v>
      </c>
      <c r="AA67" s="417" t="s">
        <v>194</v>
      </c>
      <c r="AB67" s="418">
        <v>2.7</v>
      </c>
      <c r="AC67" s="420"/>
      <c r="AD67" s="66"/>
      <c r="AG67" s="75"/>
      <c r="AO67" s="66"/>
      <c r="AP67" s="73"/>
      <c r="AQ67" s="89"/>
      <c r="AR67" s="75"/>
      <c r="AY67" s="74"/>
      <c r="AZ67" s="74"/>
      <c r="BA67" s="74"/>
      <c r="BB67" s="74"/>
      <c r="BC67" s="74"/>
      <c r="BD67" s="74"/>
      <c r="BE67" s="74"/>
      <c r="BF67" s="74"/>
      <c r="BG67" s="74"/>
      <c r="BH67" s="74"/>
      <c r="BI67" s="1594"/>
      <c r="BK67" s="149"/>
      <c r="BL67" s="1516"/>
      <c r="BM67" s="425"/>
      <c r="BN67" s="154"/>
      <c r="BO67" s="154"/>
      <c r="BP67" s="154"/>
      <c r="BQ67" s="154"/>
      <c r="BR67" s="154"/>
      <c r="BS67" s="422"/>
      <c r="BT67" s="150"/>
      <c r="BU67" s="1595"/>
      <c r="BV67" s="177"/>
      <c r="BW67" s="1681"/>
      <c r="BX67" s="65"/>
      <c r="BY67" s="65"/>
      <c r="BZ67" s="1594"/>
      <c r="CA67" s="153"/>
      <c r="CB67" s="426"/>
      <c r="CC67" s="153"/>
      <c r="CD67" s="426"/>
      <c r="CE67" s="153"/>
      <c r="CF67" s="426"/>
      <c r="CG67" s="153"/>
      <c r="CH67" s="1595"/>
      <c r="CI67" s="1631"/>
      <c r="CJ67" s="1598"/>
      <c r="CK67" s="1529"/>
      <c r="CL67" s="1600"/>
      <c r="CM67" s="1601"/>
      <c r="CN67" s="1600"/>
      <c r="CO67" s="1603"/>
      <c r="CP67" s="1600"/>
      <c r="CQ67" s="1623"/>
      <c r="CR67" s="1625"/>
      <c r="CS67" s="1626"/>
      <c r="CT67" s="1616"/>
      <c r="CU67" s="1619"/>
      <c r="CV67" s="1616"/>
      <c r="CW67" s="1619"/>
      <c r="CX67" s="1598"/>
      <c r="CY67" s="171" t="s">
        <v>204</v>
      </c>
      <c r="CZ67" s="144">
        <v>2400</v>
      </c>
      <c r="DA67" s="145">
        <v>2600</v>
      </c>
      <c r="DB67" s="146">
        <v>1600</v>
      </c>
      <c r="DC67" s="143">
        <v>1600</v>
      </c>
      <c r="DD67" s="1516"/>
      <c r="DE67" s="149"/>
      <c r="DF67" s="120"/>
      <c r="DG67" s="89"/>
      <c r="DH67" s="1595"/>
      <c r="DI67" s="1657"/>
      <c r="DJ67" s="1516"/>
      <c r="DK67" s="1529"/>
      <c r="DL67" s="1604"/>
      <c r="DM67" s="1613"/>
      <c r="DN67" s="1604"/>
      <c r="DO67" s="1605"/>
      <c r="DP67" s="1604"/>
      <c r="DQ67" s="1608"/>
      <c r="DR67" s="1516"/>
      <c r="DS67" s="177"/>
      <c r="DT67" s="1516"/>
      <c r="DU67" s="1633"/>
      <c r="DV67" s="1649"/>
      <c r="DW67" s="1649"/>
      <c r="DX67" s="1651"/>
      <c r="DY67" s="1516"/>
      <c r="DZ67" s="1641"/>
      <c r="EA67" s="1604"/>
      <c r="EB67" s="1634"/>
      <c r="EC67" s="1604"/>
      <c r="ED67" s="1613"/>
      <c r="EE67" s="1604"/>
      <c r="EF67" s="1605"/>
      <c r="EG67" s="1604"/>
      <c r="EH67" s="1635"/>
      <c r="EI67" s="1638"/>
      <c r="EJ67" s="1516"/>
      <c r="EK67" s="1641"/>
      <c r="EL67" s="1604"/>
      <c r="EM67" s="1634"/>
      <c r="EN67" s="1604"/>
      <c r="EO67" s="1613"/>
      <c r="EP67" s="1604"/>
      <c r="EQ67" s="1605"/>
      <c r="ER67" s="1604"/>
      <c r="ES67" s="1635"/>
      <c r="ET67" s="1654"/>
      <c r="EU67" s="1638"/>
      <c r="EV67" s="1516"/>
      <c r="EW67" s="147" t="s">
        <v>205</v>
      </c>
      <c r="EX67" s="1516"/>
      <c r="EY67" s="1532"/>
      <c r="FD67" s="365"/>
      <c r="FE67" s="365"/>
      <c r="FF67" s="365"/>
      <c r="FG67" s="365"/>
    </row>
    <row r="68" spans="1:163" ht="15.75" customHeight="1">
      <c r="A68" s="155" t="s">
        <v>562</v>
      </c>
      <c r="B68" s="1524"/>
      <c r="C68" s="1672" t="s">
        <v>234</v>
      </c>
      <c r="D68" s="1596" t="s">
        <v>193</v>
      </c>
      <c r="E68" s="55" t="s">
        <v>31</v>
      </c>
      <c r="F68" s="56"/>
      <c r="G68" s="57">
        <v>45370</v>
      </c>
      <c r="H68" s="58">
        <v>54620</v>
      </c>
      <c r="I68" s="57">
        <v>39800</v>
      </c>
      <c r="J68" s="58">
        <v>49050</v>
      </c>
      <c r="K68" s="59" t="s">
        <v>194</v>
      </c>
      <c r="L68" s="60">
        <v>430</v>
      </c>
      <c r="M68" s="61">
        <v>520</v>
      </c>
      <c r="N68" s="378" t="s">
        <v>315</v>
      </c>
      <c r="O68" s="379" t="s">
        <v>368</v>
      </c>
      <c r="P68" s="380" t="s">
        <v>194</v>
      </c>
      <c r="Q68" s="381" t="s">
        <v>369</v>
      </c>
      <c r="R68" s="380" t="s">
        <v>194</v>
      </c>
      <c r="S68" s="382">
        <v>3</v>
      </c>
      <c r="T68" s="383">
        <v>2.9</v>
      </c>
      <c r="U68" s="60">
        <v>370</v>
      </c>
      <c r="V68" s="61">
        <v>460</v>
      </c>
      <c r="W68" s="378" t="s">
        <v>315</v>
      </c>
      <c r="X68" s="379" t="s">
        <v>368</v>
      </c>
      <c r="Y68" s="380" t="s">
        <v>194</v>
      </c>
      <c r="Z68" s="381" t="s">
        <v>369</v>
      </c>
      <c r="AA68" s="380" t="s">
        <v>194</v>
      </c>
      <c r="AB68" s="382">
        <v>3</v>
      </c>
      <c r="AC68" s="384">
        <v>2.9</v>
      </c>
      <c r="AD68" s="59" t="s">
        <v>194</v>
      </c>
      <c r="AE68" s="62">
        <v>9250</v>
      </c>
      <c r="AF68" s="118" t="s">
        <v>195</v>
      </c>
      <c r="AG68" s="385">
        <v>90</v>
      </c>
      <c r="AH68" s="386" t="s">
        <v>315</v>
      </c>
      <c r="AI68" s="379" t="s">
        <v>368</v>
      </c>
      <c r="AJ68" s="380" t="s">
        <v>194</v>
      </c>
      <c r="AK68" s="381" t="s">
        <v>369</v>
      </c>
      <c r="AL68" s="380" t="s">
        <v>194</v>
      </c>
      <c r="AM68" s="387">
        <v>2.5</v>
      </c>
      <c r="AN68" s="388" t="s">
        <v>373</v>
      </c>
      <c r="AO68" s="59" t="s">
        <v>194</v>
      </c>
      <c r="AP68" s="71">
        <v>3700</v>
      </c>
      <c r="AQ68" s="119" t="s">
        <v>195</v>
      </c>
      <c r="AR68" s="389">
        <v>30</v>
      </c>
      <c r="AS68" s="390" t="s">
        <v>315</v>
      </c>
      <c r="AT68" s="391" t="s">
        <v>368</v>
      </c>
      <c r="AU68" s="392" t="s">
        <v>194</v>
      </c>
      <c r="AV68" s="393" t="s">
        <v>369</v>
      </c>
      <c r="AW68" s="392" t="s">
        <v>194</v>
      </c>
      <c r="AX68" s="394">
        <v>3.8</v>
      </c>
      <c r="AZ68" s="74"/>
      <c r="BI68" s="1594"/>
      <c r="BK68" s="177" t="s">
        <v>240</v>
      </c>
      <c r="BL68" s="1516"/>
      <c r="BM68" s="1670" t="s">
        <v>240</v>
      </c>
      <c r="BN68" s="1671"/>
      <c r="BO68" s="1671"/>
      <c r="BS68" s="423"/>
      <c r="BT68" s="120"/>
      <c r="BU68" s="1595"/>
      <c r="BV68" s="174"/>
      <c r="BW68" s="1681"/>
      <c r="BX68" s="65"/>
      <c r="BY68" s="65"/>
      <c r="BZ68" s="1594"/>
      <c r="CA68" s="153"/>
      <c r="CB68" s="426"/>
      <c r="CC68" s="153"/>
      <c r="CD68" s="426"/>
      <c r="CE68" s="153"/>
      <c r="CF68" s="426"/>
      <c r="CG68" s="153"/>
      <c r="CH68" s="1595"/>
      <c r="CI68" s="1610" t="s">
        <v>230</v>
      </c>
      <c r="CJ68" s="1598" t="s">
        <v>194</v>
      </c>
      <c r="CK68" s="1529">
        <v>40</v>
      </c>
      <c r="CL68" s="1600" t="s">
        <v>315</v>
      </c>
      <c r="CM68" s="1601" t="s">
        <v>368</v>
      </c>
      <c r="CN68" s="1600" t="s">
        <v>194</v>
      </c>
      <c r="CO68" s="1603" t="s">
        <v>372</v>
      </c>
      <c r="CP68" s="1600" t="s">
        <v>194</v>
      </c>
      <c r="CQ68" s="1623">
        <v>2.4</v>
      </c>
      <c r="CR68" s="1625" t="s">
        <v>375</v>
      </c>
      <c r="CS68" s="1626" t="s">
        <v>194</v>
      </c>
      <c r="CT68" s="1614">
        <v>3500</v>
      </c>
      <c r="CU68" s="1617">
        <v>3800</v>
      </c>
      <c r="CV68" s="1614">
        <v>2400</v>
      </c>
      <c r="CW68" s="1617">
        <v>2400</v>
      </c>
      <c r="CX68" s="1598" t="s">
        <v>194</v>
      </c>
      <c r="CY68" s="122" t="s">
        <v>198</v>
      </c>
      <c r="CZ68" s="123">
        <v>6100</v>
      </c>
      <c r="DA68" s="124">
        <v>6800</v>
      </c>
      <c r="DB68" s="125">
        <v>4200</v>
      </c>
      <c r="DC68" s="126">
        <v>4200</v>
      </c>
      <c r="DD68" s="1516"/>
      <c r="DE68" s="177" t="s">
        <v>237</v>
      </c>
      <c r="DF68" s="1598" t="s">
        <v>194</v>
      </c>
      <c r="DG68" s="1620">
        <v>4900</v>
      </c>
      <c r="DH68" s="1516" t="s">
        <v>194</v>
      </c>
      <c r="DI68" s="1655">
        <v>2010</v>
      </c>
      <c r="DJ68" s="1516" t="s">
        <v>194</v>
      </c>
      <c r="DK68" s="1528">
        <v>20</v>
      </c>
      <c r="DL68" s="1599" t="s">
        <v>315</v>
      </c>
      <c r="DM68" s="1546" t="s">
        <v>368</v>
      </c>
      <c r="DN68" s="1599" t="s">
        <v>194</v>
      </c>
      <c r="DO68" s="1602" t="s">
        <v>372</v>
      </c>
      <c r="DP68" s="1599" t="s">
        <v>194</v>
      </c>
      <c r="DQ68" s="1606">
        <v>6.2</v>
      </c>
      <c r="DR68" s="1516"/>
      <c r="DS68" s="177"/>
      <c r="DT68" s="1516" t="s">
        <v>199</v>
      </c>
      <c r="DU68" s="1642" t="s">
        <v>431</v>
      </c>
      <c r="DV68" s="1644" t="s">
        <v>431</v>
      </c>
      <c r="DW68" s="1644" t="s">
        <v>431</v>
      </c>
      <c r="DX68" s="1646" t="s">
        <v>431</v>
      </c>
      <c r="DY68" s="1516" t="s">
        <v>199</v>
      </c>
      <c r="DZ68" s="1639">
        <v>1210</v>
      </c>
      <c r="EA68" s="1599" t="s">
        <v>194</v>
      </c>
      <c r="EB68" s="1518">
        <v>10</v>
      </c>
      <c r="EC68" s="1599" t="s">
        <v>315</v>
      </c>
      <c r="ED68" s="1546" t="s">
        <v>368</v>
      </c>
      <c r="EE68" s="1599" t="s">
        <v>194</v>
      </c>
      <c r="EF68" s="1602" t="s">
        <v>372</v>
      </c>
      <c r="EG68" s="1599" t="s">
        <v>194</v>
      </c>
      <c r="EH68" s="1622">
        <v>6.2</v>
      </c>
      <c r="EI68" s="1636" t="s">
        <v>373</v>
      </c>
      <c r="EJ68" s="1516" t="s">
        <v>199</v>
      </c>
      <c r="EK68" s="1639">
        <v>5040</v>
      </c>
      <c r="EL68" s="1599" t="s">
        <v>194</v>
      </c>
      <c r="EM68" s="1518">
        <v>50</v>
      </c>
      <c r="EN68" s="1599" t="s">
        <v>315</v>
      </c>
      <c r="EO68" s="1546" t="s">
        <v>368</v>
      </c>
      <c r="EP68" s="1599" t="s">
        <v>194</v>
      </c>
      <c r="EQ68" s="1602" t="s">
        <v>372</v>
      </c>
      <c r="ER68" s="1599" t="s">
        <v>194</v>
      </c>
      <c r="ES68" s="1622">
        <v>2.5</v>
      </c>
      <c r="ET68" s="1652" t="s">
        <v>373</v>
      </c>
      <c r="EU68" s="1636" t="s">
        <v>205</v>
      </c>
      <c r="EV68" s="1516" t="s">
        <v>199</v>
      </c>
      <c r="EW68" s="127"/>
      <c r="EX68" s="1516"/>
      <c r="EY68" s="1532"/>
      <c r="FD68" s="365"/>
      <c r="FE68" s="365"/>
      <c r="FF68" s="365"/>
      <c r="FG68" s="365"/>
    </row>
    <row r="69" spans="1:163" ht="15.75" customHeight="1">
      <c r="A69" s="155" t="s">
        <v>563</v>
      </c>
      <c r="B69" s="1524"/>
      <c r="C69" s="1680"/>
      <c r="D69" s="1597"/>
      <c r="E69" s="128" t="s">
        <v>11</v>
      </c>
      <c r="F69" s="56"/>
      <c r="G69" s="129">
        <v>54620</v>
      </c>
      <c r="H69" s="130">
        <v>128200</v>
      </c>
      <c r="I69" s="129">
        <v>49050</v>
      </c>
      <c r="J69" s="130">
        <v>122630</v>
      </c>
      <c r="K69" s="59" t="s">
        <v>194</v>
      </c>
      <c r="L69" s="131">
        <v>520</v>
      </c>
      <c r="M69" s="132">
        <v>1160</v>
      </c>
      <c r="N69" s="398" t="s">
        <v>315</v>
      </c>
      <c r="O69" s="399" t="s">
        <v>368</v>
      </c>
      <c r="P69" s="400" t="s">
        <v>195</v>
      </c>
      <c r="Q69" s="399" t="s">
        <v>369</v>
      </c>
      <c r="R69" s="400" t="s">
        <v>194</v>
      </c>
      <c r="S69" s="401">
        <v>2.9</v>
      </c>
      <c r="T69" s="402">
        <v>2.8</v>
      </c>
      <c r="U69" s="131">
        <v>460</v>
      </c>
      <c r="V69" s="132">
        <v>1110</v>
      </c>
      <c r="W69" s="398" t="s">
        <v>315</v>
      </c>
      <c r="X69" s="399" t="s">
        <v>368</v>
      </c>
      <c r="Y69" s="400" t="s">
        <v>195</v>
      </c>
      <c r="Z69" s="399" t="s">
        <v>369</v>
      </c>
      <c r="AA69" s="400" t="s">
        <v>194</v>
      </c>
      <c r="AB69" s="401">
        <v>2.9</v>
      </c>
      <c r="AC69" s="403">
        <v>2.7</v>
      </c>
      <c r="AD69" s="59" t="s">
        <v>194</v>
      </c>
      <c r="AE69" s="71">
        <v>9250</v>
      </c>
      <c r="AF69" s="119" t="s">
        <v>195</v>
      </c>
      <c r="AG69" s="404">
        <v>90</v>
      </c>
      <c r="AH69" s="405" t="s">
        <v>315</v>
      </c>
      <c r="AI69" s="257" t="s">
        <v>368</v>
      </c>
      <c r="AJ69" s="375" t="s">
        <v>194</v>
      </c>
      <c r="AK69" s="406" t="s">
        <v>369</v>
      </c>
      <c r="AL69" s="256" t="s">
        <v>194</v>
      </c>
      <c r="AM69" s="407">
        <v>2.5</v>
      </c>
      <c r="AN69" s="408"/>
      <c r="AP69" s="76"/>
      <c r="AQ69" s="74"/>
      <c r="AR69" s="76"/>
      <c r="AS69" s="599"/>
      <c r="AT69" s="600"/>
      <c r="AU69" s="599"/>
      <c r="AV69" s="600"/>
      <c r="AW69" s="599"/>
      <c r="AX69" s="600"/>
      <c r="AZ69" s="74"/>
      <c r="BA69" s="74"/>
      <c r="BB69" s="409"/>
      <c r="BC69" s="410"/>
      <c r="BD69" s="74"/>
      <c r="BE69" s="410"/>
      <c r="BF69" s="74"/>
      <c r="BG69" s="410"/>
      <c r="BH69" s="74"/>
      <c r="BI69" s="1594"/>
      <c r="BK69" s="177">
        <v>734900</v>
      </c>
      <c r="BL69" s="1516"/>
      <c r="BM69" s="156">
        <v>7340</v>
      </c>
      <c r="BN69" s="140" t="s">
        <v>370</v>
      </c>
      <c r="BO69" s="77" t="s">
        <v>368</v>
      </c>
      <c r="BP69" s="84" t="s">
        <v>194</v>
      </c>
      <c r="BQ69" s="411" t="s">
        <v>369</v>
      </c>
      <c r="BR69" s="368" t="s">
        <v>194</v>
      </c>
      <c r="BS69" s="421">
        <v>1.9</v>
      </c>
      <c r="BT69" s="151"/>
      <c r="BU69" s="1595"/>
      <c r="BV69" s="149"/>
      <c r="BW69" s="1681"/>
      <c r="BX69" s="65"/>
      <c r="BY69" s="65"/>
      <c r="BZ69" s="1594"/>
      <c r="CA69" s="153"/>
      <c r="CB69" s="426"/>
      <c r="CC69" s="153"/>
      <c r="CD69" s="426"/>
      <c r="CE69" s="153"/>
      <c r="CF69" s="426"/>
      <c r="CG69" s="153"/>
      <c r="CH69" s="1595"/>
      <c r="CI69" s="1610"/>
      <c r="CJ69" s="1598"/>
      <c r="CK69" s="1529"/>
      <c r="CL69" s="1600"/>
      <c r="CM69" s="1601"/>
      <c r="CN69" s="1600"/>
      <c r="CO69" s="1603"/>
      <c r="CP69" s="1600"/>
      <c r="CQ69" s="1623"/>
      <c r="CR69" s="1625"/>
      <c r="CS69" s="1626"/>
      <c r="CT69" s="1615"/>
      <c r="CU69" s="1618"/>
      <c r="CV69" s="1615"/>
      <c r="CW69" s="1618"/>
      <c r="CX69" s="1598"/>
      <c r="CY69" s="86" t="s">
        <v>200</v>
      </c>
      <c r="CZ69" s="134">
        <v>3300</v>
      </c>
      <c r="DA69" s="135">
        <v>3700</v>
      </c>
      <c r="DB69" s="136">
        <v>2300</v>
      </c>
      <c r="DC69" s="137">
        <v>2300</v>
      </c>
      <c r="DD69" s="1516"/>
      <c r="DE69" s="177">
        <v>3660</v>
      </c>
      <c r="DF69" s="1598"/>
      <c r="DG69" s="1621"/>
      <c r="DH69" s="1516"/>
      <c r="DI69" s="1656"/>
      <c r="DJ69" s="1516"/>
      <c r="DK69" s="1529"/>
      <c r="DL69" s="1600"/>
      <c r="DM69" s="1601"/>
      <c r="DN69" s="1600"/>
      <c r="DO69" s="1603"/>
      <c r="DP69" s="1600"/>
      <c r="DQ69" s="1607"/>
      <c r="DR69" s="1516"/>
      <c r="DS69" s="149"/>
      <c r="DT69" s="1516"/>
      <c r="DU69" s="1643"/>
      <c r="DV69" s="1645"/>
      <c r="DW69" s="1645"/>
      <c r="DX69" s="1647"/>
      <c r="DY69" s="1516"/>
      <c r="DZ69" s="1640"/>
      <c r="EA69" s="1600"/>
      <c r="EB69" s="1521"/>
      <c r="EC69" s="1600"/>
      <c r="ED69" s="1601"/>
      <c r="EE69" s="1600"/>
      <c r="EF69" s="1603"/>
      <c r="EG69" s="1600"/>
      <c r="EH69" s="1623"/>
      <c r="EI69" s="1637"/>
      <c r="EJ69" s="1516"/>
      <c r="EK69" s="1640"/>
      <c r="EL69" s="1600"/>
      <c r="EM69" s="1521"/>
      <c r="EN69" s="1600"/>
      <c r="EO69" s="1601"/>
      <c r="EP69" s="1600"/>
      <c r="EQ69" s="1603"/>
      <c r="ER69" s="1600"/>
      <c r="ES69" s="1623"/>
      <c r="ET69" s="1653"/>
      <c r="EU69" s="1637"/>
      <c r="EV69" s="1516"/>
      <c r="EW69" s="138">
        <v>3520</v>
      </c>
      <c r="EX69" s="1516"/>
      <c r="EY69" s="1532"/>
      <c r="FD69" s="365"/>
      <c r="FE69" s="365"/>
      <c r="FF69" s="365"/>
      <c r="FG69" s="365"/>
    </row>
    <row r="70" spans="1:163" ht="15.75" customHeight="1">
      <c r="A70" s="155" t="s">
        <v>564</v>
      </c>
      <c r="B70" s="1524"/>
      <c r="C70" s="1680"/>
      <c r="D70" s="1658" t="s">
        <v>201</v>
      </c>
      <c r="E70" s="128" t="s">
        <v>202</v>
      </c>
      <c r="F70" s="56"/>
      <c r="G70" s="129">
        <v>128200</v>
      </c>
      <c r="H70" s="130">
        <v>220710</v>
      </c>
      <c r="I70" s="129">
        <v>122630</v>
      </c>
      <c r="J70" s="130">
        <v>215140</v>
      </c>
      <c r="K70" s="59" t="s">
        <v>194</v>
      </c>
      <c r="L70" s="131">
        <v>1160</v>
      </c>
      <c r="M70" s="132">
        <v>2080</v>
      </c>
      <c r="N70" s="398" t="s">
        <v>315</v>
      </c>
      <c r="O70" s="399" t="s">
        <v>368</v>
      </c>
      <c r="P70" s="400" t="s">
        <v>195</v>
      </c>
      <c r="Q70" s="399" t="s">
        <v>369</v>
      </c>
      <c r="R70" s="400" t="s">
        <v>194</v>
      </c>
      <c r="S70" s="401">
        <v>2.8</v>
      </c>
      <c r="T70" s="402">
        <v>2.7</v>
      </c>
      <c r="U70" s="131">
        <v>1110</v>
      </c>
      <c r="V70" s="132">
        <v>2030</v>
      </c>
      <c r="W70" s="398" t="s">
        <v>315</v>
      </c>
      <c r="X70" s="399" t="s">
        <v>368</v>
      </c>
      <c r="Y70" s="400" t="s">
        <v>195</v>
      </c>
      <c r="Z70" s="399" t="s">
        <v>369</v>
      </c>
      <c r="AA70" s="400" t="s">
        <v>194</v>
      </c>
      <c r="AB70" s="401">
        <v>2.7</v>
      </c>
      <c r="AC70" s="403">
        <v>2.7</v>
      </c>
      <c r="AD70" s="66"/>
      <c r="AG70" s="139"/>
      <c r="AO70" s="66"/>
      <c r="AY70" s="59" t="s">
        <v>194</v>
      </c>
      <c r="AZ70" s="412">
        <v>18500</v>
      </c>
      <c r="BA70" s="59" t="s">
        <v>194</v>
      </c>
      <c r="BB70" s="389">
        <v>180</v>
      </c>
      <c r="BC70" s="390" t="s">
        <v>315</v>
      </c>
      <c r="BD70" s="391" t="s">
        <v>368</v>
      </c>
      <c r="BE70" s="392" t="s">
        <v>194</v>
      </c>
      <c r="BF70" s="393" t="s">
        <v>369</v>
      </c>
      <c r="BG70" s="390" t="s">
        <v>194</v>
      </c>
      <c r="BH70" s="394">
        <v>2.5</v>
      </c>
      <c r="BI70" s="1594"/>
      <c r="BK70" s="149"/>
      <c r="BL70" s="1516"/>
      <c r="BM70" s="425"/>
      <c r="BN70" s="154"/>
      <c r="BO70" s="154"/>
      <c r="BP70" s="154"/>
      <c r="BQ70" s="154"/>
      <c r="BR70" s="154"/>
      <c r="BS70" s="422"/>
      <c r="BT70" s="150"/>
      <c r="BU70" s="1595"/>
      <c r="BV70" s="177"/>
      <c r="BW70" s="1681"/>
      <c r="BX70" s="65"/>
      <c r="BY70" s="65"/>
      <c r="BZ70" s="1594"/>
      <c r="CA70" s="153"/>
      <c r="CB70" s="426"/>
      <c r="CC70" s="153"/>
      <c r="CD70" s="426"/>
      <c r="CE70" s="153"/>
      <c r="CF70" s="426"/>
      <c r="CG70" s="153"/>
      <c r="CH70" s="1595"/>
      <c r="CI70" s="1631">
        <v>4270</v>
      </c>
      <c r="CJ70" s="1598"/>
      <c r="CK70" s="1529"/>
      <c r="CL70" s="1600"/>
      <c r="CM70" s="1601"/>
      <c r="CN70" s="1600"/>
      <c r="CO70" s="1603"/>
      <c r="CP70" s="1600"/>
      <c r="CQ70" s="1623"/>
      <c r="CR70" s="1625"/>
      <c r="CS70" s="1626"/>
      <c r="CT70" s="1615"/>
      <c r="CU70" s="1618"/>
      <c r="CV70" s="1615"/>
      <c r="CW70" s="1618"/>
      <c r="CX70" s="1598"/>
      <c r="CY70" s="86" t="s">
        <v>203</v>
      </c>
      <c r="CZ70" s="134">
        <v>2900</v>
      </c>
      <c r="DA70" s="135">
        <v>3200</v>
      </c>
      <c r="DB70" s="136">
        <v>2000</v>
      </c>
      <c r="DC70" s="137">
        <v>2000</v>
      </c>
      <c r="DD70" s="1516"/>
      <c r="DE70" s="149"/>
      <c r="DF70" s="120"/>
      <c r="DG70" s="142"/>
      <c r="DH70" s="1595"/>
      <c r="DI70" s="1656"/>
      <c r="DJ70" s="1516"/>
      <c r="DK70" s="1529"/>
      <c r="DL70" s="1600"/>
      <c r="DM70" s="1601"/>
      <c r="DN70" s="1600"/>
      <c r="DO70" s="1603"/>
      <c r="DP70" s="1600"/>
      <c r="DQ70" s="1607"/>
      <c r="DR70" s="1516"/>
      <c r="DS70" s="177"/>
      <c r="DT70" s="1516"/>
      <c r="DU70" s="1632">
        <v>0.01</v>
      </c>
      <c r="DV70" s="1648">
        <v>0.03</v>
      </c>
      <c r="DW70" s="1648">
        <v>0.04</v>
      </c>
      <c r="DX70" s="1650">
        <v>0.05</v>
      </c>
      <c r="DY70" s="1516"/>
      <c r="DZ70" s="1640"/>
      <c r="EA70" s="1600"/>
      <c r="EB70" s="1521"/>
      <c r="EC70" s="1600"/>
      <c r="ED70" s="1601"/>
      <c r="EE70" s="1600"/>
      <c r="EF70" s="1603"/>
      <c r="EG70" s="1600"/>
      <c r="EH70" s="1623"/>
      <c r="EI70" s="1637"/>
      <c r="EJ70" s="1516"/>
      <c r="EK70" s="1640"/>
      <c r="EL70" s="1600"/>
      <c r="EM70" s="1521"/>
      <c r="EN70" s="1600"/>
      <c r="EO70" s="1601"/>
      <c r="EP70" s="1600"/>
      <c r="EQ70" s="1603"/>
      <c r="ER70" s="1600"/>
      <c r="ES70" s="1623"/>
      <c r="ET70" s="1653"/>
      <c r="EU70" s="1637"/>
      <c r="EV70" s="1516"/>
      <c r="EW70" s="413">
        <v>30</v>
      </c>
      <c r="EX70" s="1516"/>
      <c r="EY70" s="1532"/>
      <c r="FD70" s="365"/>
      <c r="FE70" s="365"/>
      <c r="FF70" s="365"/>
      <c r="FG70" s="365"/>
    </row>
    <row r="71" spans="1:163" ht="15.75" customHeight="1">
      <c r="A71" s="155" t="s">
        <v>565</v>
      </c>
      <c r="B71" s="1524"/>
      <c r="C71" s="1680"/>
      <c r="D71" s="1659"/>
      <c r="E71" s="68" t="s">
        <v>15</v>
      </c>
      <c r="F71" s="56"/>
      <c r="G71" s="69">
        <v>220710</v>
      </c>
      <c r="H71" s="70"/>
      <c r="I71" s="69">
        <v>215140</v>
      </c>
      <c r="J71" s="70"/>
      <c r="K71" s="59" t="s">
        <v>194</v>
      </c>
      <c r="L71" s="71">
        <v>2080</v>
      </c>
      <c r="M71" s="72"/>
      <c r="N71" s="415" t="s">
        <v>315</v>
      </c>
      <c r="O71" s="416" t="s">
        <v>368</v>
      </c>
      <c r="P71" s="417" t="s">
        <v>195</v>
      </c>
      <c r="Q71" s="416" t="s">
        <v>369</v>
      </c>
      <c r="R71" s="417" t="s">
        <v>194</v>
      </c>
      <c r="S71" s="418">
        <v>2.7</v>
      </c>
      <c r="T71" s="419"/>
      <c r="U71" s="71">
        <v>2030</v>
      </c>
      <c r="V71" s="72"/>
      <c r="W71" s="415" t="s">
        <v>315</v>
      </c>
      <c r="X71" s="416" t="s">
        <v>368</v>
      </c>
      <c r="Y71" s="417" t="s">
        <v>195</v>
      </c>
      <c r="Z71" s="416" t="s">
        <v>369</v>
      </c>
      <c r="AA71" s="417" t="s">
        <v>194</v>
      </c>
      <c r="AB71" s="418">
        <v>2.7</v>
      </c>
      <c r="AC71" s="420"/>
      <c r="AD71" s="66"/>
      <c r="AG71" s="75"/>
      <c r="AO71" s="66"/>
      <c r="AP71" s="73"/>
      <c r="AQ71" s="89"/>
      <c r="AR71" s="75"/>
      <c r="AY71" s="74"/>
      <c r="AZ71" s="74"/>
      <c r="BA71" s="74"/>
      <c r="BB71" s="74"/>
      <c r="BC71" s="74"/>
      <c r="BD71" s="74"/>
      <c r="BE71" s="74"/>
      <c r="BF71" s="74"/>
      <c r="BG71" s="74"/>
      <c r="BH71" s="74"/>
      <c r="BI71" s="1594"/>
      <c r="BK71" s="177" t="s">
        <v>243</v>
      </c>
      <c r="BL71" s="1516"/>
      <c r="BM71" s="1670" t="s">
        <v>243</v>
      </c>
      <c r="BN71" s="1671"/>
      <c r="BO71" s="1671"/>
      <c r="BS71" s="423"/>
      <c r="BT71" s="120"/>
      <c r="BU71" s="1595"/>
      <c r="BV71" s="174"/>
      <c r="BW71" s="1681"/>
      <c r="BX71" s="65"/>
      <c r="BY71" s="65"/>
      <c r="BZ71" s="1594"/>
      <c r="CA71" s="153"/>
      <c r="CB71" s="426"/>
      <c r="CC71" s="153"/>
      <c r="CD71" s="426"/>
      <c r="CE71" s="153"/>
      <c r="CF71" s="426"/>
      <c r="CG71" s="153"/>
      <c r="CH71" s="1595"/>
      <c r="CI71" s="1631"/>
      <c r="CJ71" s="1598"/>
      <c r="CK71" s="1529"/>
      <c r="CL71" s="1600"/>
      <c r="CM71" s="1601"/>
      <c r="CN71" s="1600"/>
      <c r="CO71" s="1603"/>
      <c r="CP71" s="1600"/>
      <c r="CQ71" s="1623"/>
      <c r="CR71" s="1625"/>
      <c r="CS71" s="1626"/>
      <c r="CT71" s="1616"/>
      <c r="CU71" s="1619"/>
      <c r="CV71" s="1616"/>
      <c r="CW71" s="1619"/>
      <c r="CX71" s="1598"/>
      <c r="CY71" s="171" t="s">
        <v>204</v>
      </c>
      <c r="CZ71" s="144">
        <v>2600</v>
      </c>
      <c r="DA71" s="145">
        <v>2900</v>
      </c>
      <c r="DB71" s="146">
        <v>1800</v>
      </c>
      <c r="DC71" s="143">
        <v>1800</v>
      </c>
      <c r="DD71" s="1516"/>
      <c r="DE71" s="177" t="s">
        <v>241</v>
      </c>
      <c r="DF71" s="120"/>
      <c r="DG71" s="89"/>
      <c r="DH71" s="1595"/>
      <c r="DI71" s="1657"/>
      <c r="DJ71" s="1516"/>
      <c r="DK71" s="1529"/>
      <c r="DL71" s="1604"/>
      <c r="DM71" s="1613"/>
      <c r="DN71" s="1604"/>
      <c r="DO71" s="1605"/>
      <c r="DP71" s="1604"/>
      <c r="DQ71" s="1608"/>
      <c r="DR71" s="1516"/>
      <c r="DS71" s="177"/>
      <c r="DT71" s="1516"/>
      <c r="DU71" s="1633"/>
      <c r="DV71" s="1649"/>
      <c r="DW71" s="1649"/>
      <c r="DX71" s="1651"/>
      <c r="DY71" s="1516"/>
      <c r="DZ71" s="1641"/>
      <c r="EA71" s="1604"/>
      <c r="EB71" s="1634"/>
      <c r="EC71" s="1604"/>
      <c r="ED71" s="1613"/>
      <c r="EE71" s="1604"/>
      <c r="EF71" s="1605"/>
      <c r="EG71" s="1604"/>
      <c r="EH71" s="1635"/>
      <c r="EI71" s="1638"/>
      <c r="EJ71" s="1516"/>
      <c r="EK71" s="1641"/>
      <c r="EL71" s="1604"/>
      <c r="EM71" s="1634"/>
      <c r="EN71" s="1604"/>
      <c r="EO71" s="1613"/>
      <c r="EP71" s="1604"/>
      <c r="EQ71" s="1605"/>
      <c r="ER71" s="1604"/>
      <c r="ES71" s="1635"/>
      <c r="ET71" s="1654"/>
      <c r="EU71" s="1638"/>
      <c r="EV71" s="1516"/>
      <c r="EW71" s="147" t="s">
        <v>205</v>
      </c>
      <c r="EX71" s="1516"/>
      <c r="EY71" s="1532"/>
      <c r="FD71" s="365"/>
      <c r="FE71" s="365"/>
      <c r="FF71" s="365"/>
      <c r="FG71" s="365"/>
    </row>
    <row r="72" spans="1:163" ht="15.75" customHeight="1">
      <c r="A72" s="155" t="s">
        <v>472</v>
      </c>
      <c r="B72" s="1524"/>
      <c r="C72" s="1682" t="s">
        <v>238</v>
      </c>
      <c r="D72" s="1596" t="s">
        <v>193</v>
      </c>
      <c r="E72" s="55" t="s">
        <v>31</v>
      </c>
      <c r="F72" s="56"/>
      <c r="G72" s="57">
        <v>43350</v>
      </c>
      <c r="H72" s="58">
        <v>52600</v>
      </c>
      <c r="I72" s="57">
        <v>38250</v>
      </c>
      <c r="J72" s="58">
        <v>47500</v>
      </c>
      <c r="K72" s="59" t="s">
        <v>194</v>
      </c>
      <c r="L72" s="60">
        <v>410</v>
      </c>
      <c r="M72" s="61">
        <v>500</v>
      </c>
      <c r="N72" s="378" t="s">
        <v>315</v>
      </c>
      <c r="O72" s="379" t="s">
        <v>368</v>
      </c>
      <c r="P72" s="380" t="s">
        <v>194</v>
      </c>
      <c r="Q72" s="381" t="s">
        <v>369</v>
      </c>
      <c r="R72" s="380" t="s">
        <v>194</v>
      </c>
      <c r="S72" s="382">
        <v>3</v>
      </c>
      <c r="T72" s="383">
        <v>2.9</v>
      </c>
      <c r="U72" s="60">
        <v>360</v>
      </c>
      <c r="V72" s="61">
        <v>450</v>
      </c>
      <c r="W72" s="378" t="s">
        <v>315</v>
      </c>
      <c r="X72" s="379" t="s">
        <v>368</v>
      </c>
      <c r="Y72" s="380" t="s">
        <v>194</v>
      </c>
      <c r="Z72" s="381" t="s">
        <v>369</v>
      </c>
      <c r="AA72" s="380" t="s">
        <v>194</v>
      </c>
      <c r="AB72" s="382">
        <v>2.9</v>
      </c>
      <c r="AC72" s="384">
        <v>2.8</v>
      </c>
      <c r="AD72" s="59" t="s">
        <v>194</v>
      </c>
      <c r="AE72" s="62">
        <v>9250</v>
      </c>
      <c r="AF72" s="118" t="s">
        <v>195</v>
      </c>
      <c r="AG72" s="385">
        <v>90</v>
      </c>
      <c r="AH72" s="386" t="s">
        <v>315</v>
      </c>
      <c r="AI72" s="379" t="s">
        <v>368</v>
      </c>
      <c r="AJ72" s="380" t="s">
        <v>194</v>
      </c>
      <c r="AK72" s="381" t="s">
        <v>369</v>
      </c>
      <c r="AL72" s="380" t="s">
        <v>194</v>
      </c>
      <c r="AM72" s="387">
        <v>2.5</v>
      </c>
      <c r="AN72" s="388" t="s">
        <v>373</v>
      </c>
      <c r="AO72" s="59" t="s">
        <v>194</v>
      </c>
      <c r="AP72" s="71">
        <v>3700</v>
      </c>
      <c r="AQ72" s="119" t="s">
        <v>195</v>
      </c>
      <c r="AR72" s="389">
        <v>30</v>
      </c>
      <c r="AS72" s="390" t="s">
        <v>315</v>
      </c>
      <c r="AT72" s="391" t="s">
        <v>368</v>
      </c>
      <c r="AU72" s="392" t="s">
        <v>194</v>
      </c>
      <c r="AV72" s="393" t="s">
        <v>369</v>
      </c>
      <c r="AW72" s="392" t="s">
        <v>194</v>
      </c>
      <c r="AX72" s="394">
        <v>3.8</v>
      </c>
      <c r="AZ72" s="74"/>
      <c r="BI72" s="1594"/>
      <c r="BK72" s="177">
        <v>779800</v>
      </c>
      <c r="BL72" s="1516"/>
      <c r="BM72" s="156">
        <v>7790</v>
      </c>
      <c r="BN72" s="140" t="s">
        <v>370</v>
      </c>
      <c r="BO72" s="77" t="s">
        <v>368</v>
      </c>
      <c r="BP72" s="84" t="s">
        <v>194</v>
      </c>
      <c r="BQ72" s="411" t="s">
        <v>369</v>
      </c>
      <c r="BR72" s="368" t="s">
        <v>194</v>
      </c>
      <c r="BS72" s="421">
        <v>1.9</v>
      </c>
      <c r="BT72" s="151"/>
      <c r="BU72" s="1595"/>
      <c r="BV72" s="149"/>
      <c r="BW72" s="1681"/>
      <c r="BX72" s="65"/>
      <c r="BY72" s="65"/>
      <c r="BZ72" s="1594"/>
      <c r="CA72" s="153"/>
      <c r="CB72" s="426"/>
      <c r="CC72" s="153"/>
      <c r="CD72" s="426"/>
      <c r="CE72" s="153"/>
      <c r="CF72" s="426"/>
      <c r="CG72" s="153"/>
      <c r="CH72" s="1595"/>
      <c r="CI72" s="1610" t="s">
        <v>235</v>
      </c>
      <c r="CJ72" s="1598" t="s">
        <v>194</v>
      </c>
      <c r="CK72" s="1529">
        <v>30</v>
      </c>
      <c r="CL72" s="1600" t="s">
        <v>315</v>
      </c>
      <c r="CM72" s="1601" t="s">
        <v>368</v>
      </c>
      <c r="CN72" s="1600" t="s">
        <v>194</v>
      </c>
      <c r="CO72" s="1603" t="s">
        <v>372</v>
      </c>
      <c r="CP72" s="1600" t="s">
        <v>194</v>
      </c>
      <c r="CQ72" s="1623">
        <v>2.8</v>
      </c>
      <c r="CR72" s="1625" t="s">
        <v>375</v>
      </c>
      <c r="CS72" s="1626" t="s">
        <v>194</v>
      </c>
      <c r="CT72" s="1614">
        <v>3200</v>
      </c>
      <c r="CU72" s="1617">
        <v>3500</v>
      </c>
      <c r="CV72" s="1614">
        <v>2200</v>
      </c>
      <c r="CW72" s="1617">
        <v>2200</v>
      </c>
      <c r="CX72" s="1598" t="s">
        <v>194</v>
      </c>
      <c r="CY72" s="122" t="s">
        <v>198</v>
      </c>
      <c r="CZ72" s="123">
        <v>5500</v>
      </c>
      <c r="DA72" s="124">
        <v>6200</v>
      </c>
      <c r="DB72" s="125">
        <v>3900</v>
      </c>
      <c r="DC72" s="126">
        <v>3900</v>
      </c>
      <c r="DD72" s="1516"/>
      <c r="DE72" s="177">
        <v>3160</v>
      </c>
      <c r="DF72" s="1598" t="s">
        <v>194</v>
      </c>
      <c r="DG72" s="1620">
        <v>4900</v>
      </c>
      <c r="DH72" s="1516" t="s">
        <v>194</v>
      </c>
      <c r="DI72" s="1655">
        <v>1830</v>
      </c>
      <c r="DJ72" s="1516" t="s">
        <v>194</v>
      </c>
      <c r="DK72" s="1528">
        <v>10</v>
      </c>
      <c r="DL72" s="1599" t="s">
        <v>315</v>
      </c>
      <c r="DM72" s="1546" t="s">
        <v>368</v>
      </c>
      <c r="DN72" s="1599" t="s">
        <v>194</v>
      </c>
      <c r="DO72" s="1602" t="s">
        <v>372</v>
      </c>
      <c r="DP72" s="1599" t="s">
        <v>194</v>
      </c>
      <c r="DQ72" s="1606">
        <v>11.3</v>
      </c>
      <c r="DR72" s="1516"/>
      <c r="DS72" s="149"/>
      <c r="DT72" s="1516" t="s">
        <v>199</v>
      </c>
      <c r="DU72" s="1642" t="s">
        <v>431</v>
      </c>
      <c r="DV72" s="1644" t="s">
        <v>431</v>
      </c>
      <c r="DW72" s="1644" t="s">
        <v>431</v>
      </c>
      <c r="DX72" s="1646" t="s">
        <v>431</v>
      </c>
      <c r="DY72" s="1516" t="s">
        <v>199</v>
      </c>
      <c r="DZ72" s="1639">
        <v>1110</v>
      </c>
      <c r="EA72" s="1599" t="s">
        <v>194</v>
      </c>
      <c r="EB72" s="1518">
        <v>10</v>
      </c>
      <c r="EC72" s="1599" t="s">
        <v>315</v>
      </c>
      <c r="ED72" s="1546" t="s">
        <v>368</v>
      </c>
      <c r="EE72" s="1599" t="s">
        <v>194</v>
      </c>
      <c r="EF72" s="1602" t="s">
        <v>372</v>
      </c>
      <c r="EG72" s="1599" t="s">
        <v>194</v>
      </c>
      <c r="EH72" s="1622">
        <v>5.7</v>
      </c>
      <c r="EI72" s="1636" t="s">
        <v>373</v>
      </c>
      <c r="EJ72" s="1516" t="s">
        <v>199</v>
      </c>
      <c r="EK72" s="1639">
        <v>4620</v>
      </c>
      <c r="EL72" s="1599" t="s">
        <v>194</v>
      </c>
      <c r="EM72" s="1518">
        <v>40</v>
      </c>
      <c r="EN72" s="1599" t="s">
        <v>315</v>
      </c>
      <c r="EO72" s="1546" t="s">
        <v>368</v>
      </c>
      <c r="EP72" s="1599" t="s">
        <v>194</v>
      </c>
      <c r="EQ72" s="1602" t="s">
        <v>372</v>
      </c>
      <c r="ER72" s="1599" t="s">
        <v>194</v>
      </c>
      <c r="ES72" s="1622">
        <v>2.8</v>
      </c>
      <c r="ET72" s="1652" t="s">
        <v>373</v>
      </c>
      <c r="EU72" s="1636" t="s">
        <v>205</v>
      </c>
      <c r="EV72" s="1516" t="s">
        <v>199</v>
      </c>
      <c r="EW72" s="127"/>
      <c r="EX72" s="1516"/>
      <c r="EY72" s="1532"/>
      <c r="FD72" s="365"/>
      <c r="FE72" s="365"/>
      <c r="FF72" s="365"/>
      <c r="FG72" s="365"/>
    </row>
    <row r="73" spans="1:163" ht="15.75" customHeight="1">
      <c r="A73" s="155" t="s">
        <v>473</v>
      </c>
      <c r="B73" s="1524"/>
      <c r="C73" s="1683"/>
      <c r="D73" s="1597"/>
      <c r="E73" s="128" t="s">
        <v>11</v>
      </c>
      <c r="F73" s="56"/>
      <c r="G73" s="129">
        <v>52600</v>
      </c>
      <c r="H73" s="130">
        <v>126180</v>
      </c>
      <c r="I73" s="129">
        <v>47500</v>
      </c>
      <c r="J73" s="130">
        <v>121080</v>
      </c>
      <c r="K73" s="59" t="s">
        <v>194</v>
      </c>
      <c r="L73" s="131">
        <v>500</v>
      </c>
      <c r="M73" s="132">
        <v>1140</v>
      </c>
      <c r="N73" s="398" t="s">
        <v>315</v>
      </c>
      <c r="O73" s="399" t="s">
        <v>368</v>
      </c>
      <c r="P73" s="400" t="s">
        <v>195</v>
      </c>
      <c r="Q73" s="399" t="s">
        <v>369</v>
      </c>
      <c r="R73" s="400" t="s">
        <v>194</v>
      </c>
      <c r="S73" s="401">
        <v>2.9</v>
      </c>
      <c r="T73" s="402">
        <v>2.8</v>
      </c>
      <c r="U73" s="131">
        <v>450</v>
      </c>
      <c r="V73" s="132">
        <v>1090</v>
      </c>
      <c r="W73" s="398" t="s">
        <v>315</v>
      </c>
      <c r="X73" s="399" t="s">
        <v>368</v>
      </c>
      <c r="Y73" s="400" t="s">
        <v>195</v>
      </c>
      <c r="Z73" s="399" t="s">
        <v>369</v>
      </c>
      <c r="AA73" s="400" t="s">
        <v>194</v>
      </c>
      <c r="AB73" s="401">
        <v>2.8</v>
      </c>
      <c r="AC73" s="403">
        <v>2.7</v>
      </c>
      <c r="AD73" s="59" t="s">
        <v>194</v>
      </c>
      <c r="AE73" s="71">
        <v>9250</v>
      </c>
      <c r="AF73" s="119" t="s">
        <v>195</v>
      </c>
      <c r="AG73" s="404">
        <v>90</v>
      </c>
      <c r="AH73" s="405" t="s">
        <v>315</v>
      </c>
      <c r="AI73" s="257" t="s">
        <v>368</v>
      </c>
      <c r="AJ73" s="375" t="s">
        <v>194</v>
      </c>
      <c r="AK73" s="406" t="s">
        <v>369</v>
      </c>
      <c r="AL73" s="256" t="s">
        <v>194</v>
      </c>
      <c r="AM73" s="407">
        <v>2.5</v>
      </c>
      <c r="AN73" s="408"/>
      <c r="AP73" s="76"/>
      <c r="AQ73" s="74"/>
      <c r="AR73" s="76"/>
      <c r="AS73" s="599"/>
      <c r="AT73" s="600"/>
      <c r="AU73" s="599"/>
      <c r="AV73" s="600"/>
      <c r="AW73" s="599"/>
      <c r="AX73" s="600"/>
      <c r="AZ73" s="74"/>
      <c r="BA73" s="74"/>
      <c r="BB73" s="409"/>
      <c r="BC73" s="410"/>
      <c r="BD73" s="74"/>
      <c r="BE73" s="410"/>
      <c r="BF73" s="74"/>
      <c r="BG73" s="410"/>
      <c r="BH73" s="74"/>
      <c r="BI73" s="1594"/>
      <c r="BK73" s="149"/>
      <c r="BL73" s="1516"/>
      <c r="BM73" s="425"/>
      <c r="BN73" s="154"/>
      <c r="BO73" s="154"/>
      <c r="BP73" s="154"/>
      <c r="BQ73" s="154"/>
      <c r="BR73" s="154"/>
      <c r="BS73" s="422"/>
      <c r="BT73" s="150"/>
      <c r="BU73" s="1595"/>
      <c r="BV73" s="177"/>
      <c r="BW73" s="1681"/>
      <c r="BX73" s="65"/>
      <c r="BY73" s="65"/>
      <c r="BZ73" s="1594"/>
      <c r="CA73" s="153"/>
      <c r="CB73" s="426"/>
      <c r="CC73" s="153"/>
      <c r="CD73" s="426"/>
      <c r="CE73" s="153"/>
      <c r="CF73" s="426"/>
      <c r="CG73" s="153"/>
      <c r="CH73" s="1595"/>
      <c r="CI73" s="1610"/>
      <c r="CJ73" s="1598"/>
      <c r="CK73" s="1529"/>
      <c r="CL73" s="1600"/>
      <c r="CM73" s="1601"/>
      <c r="CN73" s="1600"/>
      <c r="CO73" s="1603"/>
      <c r="CP73" s="1600"/>
      <c r="CQ73" s="1623"/>
      <c r="CR73" s="1625"/>
      <c r="CS73" s="1626"/>
      <c r="CT73" s="1615"/>
      <c r="CU73" s="1618"/>
      <c r="CV73" s="1615"/>
      <c r="CW73" s="1618"/>
      <c r="CX73" s="1598"/>
      <c r="CY73" s="86" t="s">
        <v>200</v>
      </c>
      <c r="CZ73" s="134">
        <v>3000</v>
      </c>
      <c r="DA73" s="135">
        <v>3400</v>
      </c>
      <c r="DB73" s="136">
        <v>2100</v>
      </c>
      <c r="DC73" s="137">
        <v>2100</v>
      </c>
      <c r="DD73" s="1516"/>
      <c r="DE73" s="149"/>
      <c r="DF73" s="1598"/>
      <c r="DG73" s="1621"/>
      <c r="DH73" s="1516"/>
      <c r="DI73" s="1656"/>
      <c r="DJ73" s="1516"/>
      <c r="DK73" s="1529"/>
      <c r="DL73" s="1600"/>
      <c r="DM73" s="1601"/>
      <c r="DN73" s="1600"/>
      <c r="DO73" s="1603"/>
      <c r="DP73" s="1600"/>
      <c r="DQ73" s="1607"/>
      <c r="DR73" s="1516"/>
      <c r="DS73" s="177"/>
      <c r="DT73" s="1516"/>
      <c r="DU73" s="1643"/>
      <c r="DV73" s="1645"/>
      <c r="DW73" s="1645"/>
      <c r="DX73" s="1647"/>
      <c r="DY73" s="1516"/>
      <c r="DZ73" s="1640"/>
      <c r="EA73" s="1600"/>
      <c r="EB73" s="1521"/>
      <c r="EC73" s="1600"/>
      <c r="ED73" s="1601"/>
      <c r="EE73" s="1600"/>
      <c r="EF73" s="1603"/>
      <c r="EG73" s="1600"/>
      <c r="EH73" s="1623"/>
      <c r="EI73" s="1637"/>
      <c r="EJ73" s="1516"/>
      <c r="EK73" s="1640"/>
      <c r="EL73" s="1600"/>
      <c r="EM73" s="1521"/>
      <c r="EN73" s="1600"/>
      <c r="EO73" s="1601"/>
      <c r="EP73" s="1600"/>
      <c r="EQ73" s="1603"/>
      <c r="ER73" s="1600"/>
      <c r="ES73" s="1623"/>
      <c r="ET73" s="1653"/>
      <c r="EU73" s="1637"/>
      <c r="EV73" s="1516"/>
      <c r="EW73" s="138">
        <v>3230</v>
      </c>
      <c r="EX73" s="1516"/>
      <c r="EY73" s="1532"/>
      <c r="FD73" s="365"/>
      <c r="FE73" s="365"/>
      <c r="FF73" s="365"/>
      <c r="FG73" s="365"/>
    </row>
    <row r="74" spans="1:163" ht="15.75" customHeight="1">
      <c r="A74" s="155" t="s">
        <v>566</v>
      </c>
      <c r="B74" s="1524"/>
      <c r="C74" s="1683"/>
      <c r="D74" s="1658" t="s">
        <v>201</v>
      </c>
      <c r="E74" s="128" t="s">
        <v>202</v>
      </c>
      <c r="F74" s="56"/>
      <c r="G74" s="129">
        <v>126180</v>
      </c>
      <c r="H74" s="130">
        <v>218690</v>
      </c>
      <c r="I74" s="129">
        <v>121080</v>
      </c>
      <c r="J74" s="130">
        <v>213590</v>
      </c>
      <c r="K74" s="59" t="s">
        <v>194</v>
      </c>
      <c r="L74" s="131">
        <v>1140</v>
      </c>
      <c r="M74" s="132">
        <v>2060</v>
      </c>
      <c r="N74" s="398" t="s">
        <v>315</v>
      </c>
      <c r="O74" s="399" t="s">
        <v>368</v>
      </c>
      <c r="P74" s="400" t="s">
        <v>195</v>
      </c>
      <c r="Q74" s="399" t="s">
        <v>369</v>
      </c>
      <c r="R74" s="400" t="s">
        <v>194</v>
      </c>
      <c r="S74" s="401">
        <v>2.8</v>
      </c>
      <c r="T74" s="402">
        <v>2.7</v>
      </c>
      <c r="U74" s="131">
        <v>1090</v>
      </c>
      <c r="V74" s="132">
        <v>2010</v>
      </c>
      <c r="W74" s="398" t="s">
        <v>315</v>
      </c>
      <c r="X74" s="399" t="s">
        <v>368</v>
      </c>
      <c r="Y74" s="400" t="s">
        <v>195</v>
      </c>
      <c r="Z74" s="399" t="s">
        <v>369</v>
      </c>
      <c r="AA74" s="400" t="s">
        <v>194</v>
      </c>
      <c r="AB74" s="401">
        <v>2.7</v>
      </c>
      <c r="AC74" s="403">
        <v>2.7</v>
      </c>
      <c r="AD74" s="66"/>
      <c r="AG74" s="139"/>
      <c r="AO74" s="66"/>
      <c r="AY74" s="59" t="s">
        <v>194</v>
      </c>
      <c r="AZ74" s="412">
        <v>18500</v>
      </c>
      <c r="BA74" s="59" t="s">
        <v>194</v>
      </c>
      <c r="BB74" s="389">
        <v>180</v>
      </c>
      <c r="BC74" s="390" t="s">
        <v>315</v>
      </c>
      <c r="BD74" s="391" t="s">
        <v>368</v>
      </c>
      <c r="BE74" s="392" t="s">
        <v>194</v>
      </c>
      <c r="BF74" s="393" t="s">
        <v>369</v>
      </c>
      <c r="BG74" s="390" t="s">
        <v>194</v>
      </c>
      <c r="BH74" s="394">
        <v>2.5</v>
      </c>
      <c r="BI74" s="1594"/>
      <c r="BK74" s="177" t="s">
        <v>246</v>
      </c>
      <c r="BL74" s="1516"/>
      <c r="BM74" s="1670" t="s">
        <v>246</v>
      </c>
      <c r="BN74" s="1671"/>
      <c r="BO74" s="1671"/>
      <c r="BS74" s="423"/>
      <c r="BT74" s="120"/>
      <c r="BU74" s="1595"/>
      <c r="BV74" s="174"/>
      <c r="BW74" s="1681"/>
      <c r="BX74" s="65"/>
      <c r="BY74" s="65"/>
      <c r="BZ74" s="1594"/>
      <c r="CA74" s="153"/>
      <c r="CB74" s="426"/>
      <c r="CC74" s="153"/>
      <c r="CD74" s="426"/>
      <c r="CE74" s="153"/>
      <c r="CF74" s="426"/>
      <c r="CG74" s="153"/>
      <c r="CH74" s="1595"/>
      <c r="CI74" s="1631">
        <v>3850</v>
      </c>
      <c r="CJ74" s="1598"/>
      <c r="CK74" s="1529"/>
      <c r="CL74" s="1600"/>
      <c r="CM74" s="1601"/>
      <c r="CN74" s="1600"/>
      <c r="CO74" s="1603"/>
      <c r="CP74" s="1600"/>
      <c r="CQ74" s="1623"/>
      <c r="CR74" s="1625"/>
      <c r="CS74" s="1626"/>
      <c r="CT74" s="1615"/>
      <c r="CU74" s="1618"/>
      <c r="CV74" s="1615"/>
      <c r="CW74" s="1618"/>
      <c r="CX74" s="1598"/>
      <c r="CY74" s="86" t="s">
        <v>203</v>
      </c>
      <c r="CZ74" s="134">
        <v>2600</v>
      </c>
      <c r="DA74" s="135">
        <v>2900</v>
      </c>
      <c r="DB74" s="136">
        <v>1800</v>
      </c>
      <c r="DC74" s="137">
        <v>1800</v>
      </c>
      <c r="DD74" s="1516"/>
      <c r="DE74" s="177" t="s">
        <v>245</v>
      </c>
      <c r="DF74" s="120"/>
      <c r="DG74" s="142"/>
      <c r="DH74" s="1595"/>
      <c r="DI74" s="1656"/>
      <c r="DJ74" s="1516"/>
      <c r="DK74" s="1529"/>
      <c r="DL74" s="1600"/>
      <c r="DM74" s="1601"/>
      <c r="DN74" s="1600"/>
      <c r="DO74" s="1603"/>
      <c r="DP74" s="1600"/>
      <c r="DQ74" s="1607"/>
      <c r="DR74" s="1516"/>
      <c r="DS74" s="177"/>
      <c r="DT74" s="1516"/>
      <c r="DU74" s="1632">
        <v>0.01</v>
      </c>
      <c r="DV74" s="1648">
        <v>0.03</v>
      </c>
      <c r="DW74" s="1648">
        <v>0.04</v>
      </c>
      <c r="DX74" s="1650">
        <v>0.05</v>
      </c>
      <c r="DY74" s="1516"/>
      <c r="DZ74" s="1640"/>
      <c r="EA74" s="1600"/>
      <c r="EB74" s="1521"/>
      <c r="EC74" s="1600"/>
      <c r="ED74" s="1601"/>
      <c r="EE74" s="1600"/>
      <c r="EF74" s="1603"/>
      <c r="EG74" s="1600"/>
      <c r="EH74" s="1623"/>
      <c r="EI74" s="1637"/>
      <c r="EJ74" s="1516"/>
      <c r="EK74" s="1640"/>
      <c r="EL74" s="1600"/>
      <c r="EM74" s="1521"/>
      <c r="EN74" s="1600"/>
      <c r="EO74" s="1601"/>
      <c r="EP74" s="1600"/>
      <c r="EQ74" s="1603"/>
      <c r="ER74" s="1600"/>
      <c r="ES74" s="1623"/>
      <c r="ET74" s="1653"/>
      <c r="EU74" s="1637"/>
      <c r="EV74" s="1516"/>
      <c r="EW74" s="413">
        <v>30</v>
      </c>
      <c r="EX74" s="1516"/>
      <c r="EY74" s="1532"/>
      <c r="FD74" s="365"/>
      <c r="FE74" s="365"/>
      <c r="FF74" s="365"/>
      <c r="FG74" s="365"/>
    </row>
    <row r="75" spans="1:163" ht="15.75" customHeight="1">
      <c r="A75" s="155" t="s">
        <v>567</v>
      </c>
      <c r="B75" s="1524"/>
      <c r="C75" s="1684"/>
      <c r="D75" s="1659"/>
      <c r="E75" s="68" t="s">
        <v>15</v>
      </c>
      <c r="F75" s="56"/>
      <c r="G75" s="69">
        <v>218690</v>
      </c>
      <c r="H75" s="70"/>
      <c r="I75" s="69">
        <v>213590</v>
      </c>
      <c r="J75" s="70"/>
      <c r="K75" s="59" t="s">
        <v>194</v>
      </c>
      <c r="L75" s="71">
        <v>2060</v>
      </c>
      <c r="M75" s="72"/>
      <c r="N75" s="415" t="s">
        <v>315</v>
      </c>
      <c r="O75" s="416" t="s">
        <v>368</v>
      </c>
      <c r="P75" s="417" t="s">
        <v>195</v>
      </c>
      <c r="Q75" s="416" t="s">
        <v>369</v>
      </c>
      <c r="R75" s="417" t="s">
        <v>194</v>
      </c>
      <c r="S75" s="418">
        <v>2.7</v>
      </c>
      <c r="T75" s="419"/>
      <c r="U75" s="71">
        <v>2010</v>
      </c>
      <c r="V75" s="72"/>
      <c r="W75" s="415" t="s">
        <v>315</v>
      </c>
      <c r="X75" s="416" t="s">
        <v>368</v>
      </c>
      <c r="Y75" s="417" t="s">
        <v>195</v>
      </c>
      <c r="Z75" s="416" t="s">
        <v>369</v>
      </c>
      <c r="AA75" s="417" t="s">
        <v>194</v>
      </c>
      <c r="AB75" s="418">
        <v>2.7</v>
      </c>
      <c r="AC75" s="420"/>
      <c r="AD75" s="66"/>
      <c r="AG75" s="75"/>
      <c r="AO75" s="66"/>
      <c r="AP75" s="73"/>
      <c r="AQ75" s="89"/>
      <c r="AR75" s="75"/>
      <c r="AY75" s="74"/>
      <c r="AZ75" s="74"/>
      <c r="BA75" s="74"/>
      <c r="BB75" s="74"/>
      <c r="BC75" s="74"/>
      <c r="BD75" s="74"/>
      <c r="BE75" s="74"/>
      <c r="BF75" s="74"/>
      <c r="BG75" s="74"/>
      <c r="BH75" s="74"/>
      <c r="BI75" s="1594"/>
      <c r="BK75" s="177">
        <v>824700</v>
      </c>
      <c r="BL75" s="1516"/>
      <c r="BM75" s="156">
        <v>8240</v>
      </c>
      <c r="BN75" s="140" t="s">
        <v>370</v>
      </c>
      <c r="BO75" s="77" t="s">
        <v>368</v>
      </c>
      <c r="BP75" s="84" t="s">
        <v>194</v>
      </c>
      <c r="BQ75" s="411" t="s">
        <v>369</v>
      </c>
      <c r="BR75" s="368" t="s">
        <v>194</v>
      </c>
      <c r="BS75" s="421">
        <v>1.9</v>
      </c>
      <c r="BT75" s="151"/>
      <c r="BU75" s="1595"/>
      <c r="BV75" s="149"/>
      <c r="BW75" s="1681"/>
      <c r="BX75" s="65"/>
      <c r="BY75" s="65"/>
      <c r="BZ75" s="1594"/>
      <c r="CA75" s="153"/>
      <c r="CB75" s="426"/>
      <c r="CC75" s="153"/>
      <c r="CD75" s="426"/>
      <c r="CE75" s="153"/>
      <c r="CF75" s="426"/>
      <c r="CG75" s="153"/>
      <c r="CH75" s="1595"/>
      <c r="CI75" s="1631"/>
      <c r="CJ75" s="1598"/>
      <c r="CK75" s="1529"/>
      <c r="CL75" s="1600"/>
      <c r="CM75" s="1601"/>
      <c r="CN75" s="1600"/>
      <c r="CO75" s="1603"/>
      <c r="CP75" s="1600"/>
      <c r="CQ75" s="1623"/>
      <c r="CR75" s="1625"/>
      <c r="CS75" s="1626"/>
      <c r="CT75" s="1616"/>
      <c r="CU75" s="1619"/>
      <c r="CV75" s="1616"/>
      <c r="CW75" s="1619"/>
      <c r="CX75" s="1598"/>
      <c r="CY75" s="171" t="s">
        <v>204</v>
      </c>
      <c r="CZ75" s="144">
        <v>2400</v>
      </c>
      <c r="DA75" s="145">
        <v>2600</v>
      </c>
      <c r="DB75" s="146">
        <v>1600</v>
      </c>
      <c r="DC75" s="143">
        <v>1600</v>
      </c>
      <c r="DD75" s="1516"/>
      <c r="DE75" s="177">
        <v>2810</v>
      </c>
      <c r="DF75" s="120"/>
      <c r="DG75" s="89"/>
      <c r="DH75" s="1595"/>
      <c r="DI75" s="1657"/>
      <c r="DJ75" s="1516"/>
      <c r="DK75" s="1529"/>
      <c r="DL75" s="1604"/>
      <c r="DM75" s="1613"/>
      <c r="DN75" s="1604"/>
      <c r="DO75" s="1605"/>
      <c r="DP75" s="1604"/>
      <c r="DQ75" s="1608"/>
      <c r="DR75" s="1516"/>
      <c r="DS75" s="149"/>
      <c r="DT75" s="1516"/>
      <c r="DU75" s="1633"/>
      <c r="DV75" s="1649"/>
      <c r="DW75" s="1649"/>
      <c r="DX75" s="1651"/>
      <c r="DY75" s="1516"/>
      <c r="DZ75" s="1641"/>
      <c r="EA75" s="1604"/>
      <c r="EB75" s="1634"/>
      <c r="EC75" s="1604"/>
      <c r="ED75" s="1613"/>
      <c r="EE75" s="1604"/>
      <c r="EF75" s="1605"/>
      <c r="EG75" s="1604"/>
      <c r="EH75" s="1635"/>
      <c r="EI75" s="1638"/>
      <c r="EJ75" s="1516"/>
      <c r="EK75" s="1641"/>
      <c r="EL75" s="1604"/>
      <c r="EM75" s="1634"/>
      <c r="EN75" s="1604"/>
      <c r="EO75" s="1613"/>
      <c r="EP75" s="1604"/>
      <c r="EQ75" s="1605"/>
      <c r="ER75" s="1604"/>
      <c r="ES75" s="1635"/>
      <c r="ET75" s="1654"/>
      <c r="EU75" s="1638"/>
      <c r="EV75" s="1516"/>
      <c r="EW75" s="147" t="s">
        <v>205</v>
      </c>
      <c r="EX75" s="1516"/>
      <c r="EY75" s="1532"/>
      <c r="FD75" s="365"/>
      <c r="FE75" s="365"/>
      <c r="FF75" s="365"/>
      <c r="FG75" s="365"/>
    </row>
    <row r="76" spans="1:163" ht="15.75" customHeight="1">
      <c r="A76" s="155" t="s">
        <v>568</v>
      </c>
      <c r="B76" s="1524"/>
      <c r="C76" s="1673" t="s">
        <v>242</v>
      </c>
      <c r="D76" s="1596" t="s">
        <v>193</v>
      </c>
      <c r="E76" s="55" t="s">
        <v>31</v>
      </c>
      <c r="F76" s="56"/>
      <c r="G76" s="57">
        <v>41650</v>
      </c>
      <c r="H76" s="58">
        <v>50900</v>
      </c>
      <c r="I76" s="57">
        <v>36930</v>
      </c>
      <c r="J76" s="58">
        <v>46180</v>
      </c>
      <c r="K76" s="59" t="s">
        <v>194</v>
      </c>
      <c r="L76" s="60">
        <v>390</v>
      </c>
      <c r="M76" s="61">
        <v>480</v>
      </c>
      <c r="N76" s="378" t="s">
        <v>315</v>
      </c>
      <c r="O76" s="379" t="s">
        <v>368</v>
      </c>
      <c r="P76" s="380" t="s">
        <v>194</v>
      </c>
      <c r="Q76" s="381" t="s">
        <v>369</v>
      </c>
      <c r="R76" s="380" t="s">
        <v>194</v>
      </c>
      <c r="S76" s="382">
        <v>3</v>
      </c>
      <c r="T76" s="383">
        <v>2.9</v>
      </c>
      <c r="U76" s="60">
        <v>340</v>
      </c>
      <c r="V76" s="61">
        <v>430</v>
      </c>
      <c r="W76" s="378" t="s">
        <v>315</v>
      </c>
      <c r="X76" s="379" t="s">
        <v>368</v>
      </c>
      <c r="Y76" s="380" t="s">
        <v>194</v>
      </c>
      <c r="Z76" s="381" t="s">
        <v>369</v>
      </c>
      <c r="AA76" s="380" t="s">
        <v>194</v>
      </c>
      <c r="AB76" s="382">
        <v>3</v>
      </c>
      <c r="AC76" s="384">
        <v>2.9</v>
      </c>
      <c r="AD76" s="59" t="s">
        <v>194</v>
      </c>
      <c r="AE76" s="62">
        <v>9250</v>
      </c>
      <c r="AF76" s="118" t="s">
        <v>195</v>
      </c>
      <c r="AG76" s="385">
        <v>90</v>
      </c>
      <c r="AH76" s="386" t="s">
        <v>315</v>
      </c>
      <c r="AI76" s="379" t="s">
        <v>368</v>
      </c>
      <c r="AJ76" s="380" t="s">
        <v>194</v>
      </c>
      <c r="AK76" s="381" t="s">
        <v>369</v>
      </c>
      <c r="AL76" s="380" t="s">
        <v>194</v>
      </c>
      <c r="AM76" s="387">
        <v>2.5</v>
      </c>
      <c r="AN76" s="388" t="s">
        <v>373</v>
      </c>
      <c r="AO76" s="59" t="s">
        <v>194</v>
      </c>
      <c r="AP76" s="71">
        <v>3700</v>
      </c>
      <c r="AQ76" s="119" t="s">
        <v>195</v>
      </c>
      <c r="AR76" s="389">
        <v>30</v>
      </c>
      <c r="AS76" s="390" t="s">
        <v>315</v>
      </c>
      <c r="AT76" s="391" t="s">
        <v>368</v>
      </c>
      <c r="AU76" s="392" t="s">
        <v>194</v>
      </c>
      <c r="AV76" s="393" t="s">
        <v>369</v>
      </c>
      <c r="AW76" s="392" t="s">
        <v>194</v>
      </c>
      <c r="AX76" s="394">
        <v>3.8</v>
      </c>
      <c r="AZ76" s="74"/>
      <c r="BI76" s="1594"/>
      <c r="BK76" s="149"/>
      <c r="BL76" s="1516"/>
      <c r="BM76" s="425"/>
      <c r="BN76" s="154"/>
      <c r="BO76" s="154"/>
      <c r="BP76" s="154"/>
      <c r="BQ76" s="154"/>
      <c r="BR76" s="154"/>
      <c r="BS76" s="422"/>
      <c r="BT76" s="150"/>
      <c r="BU76" s="1595"/>
      <c r="BV76" s="177"/>
      <c r="BW76" s="1681"/>
      <c r="BX76" s="65"/>
      <c r="BY76" s="65"/>
      <c r="BZ76" s="1594"/>
      <c r="CA76" s="153"/>
      <c r="CB76" s="426"/>
      <c r="CC76" s="153"/>
      <c r="CD76" s="426"/>
      <c r="CE76" s="153"/>
      <c r="CF76" s="426"/>
      <c r="CG76" s="153"/>
      <c r="CH76" s="1595"/>
      <c r="CI76" s="1610" t="s">
        <v>239</v>
      </c>
      <c r="CJ76" s="1598" t="s">
        <v>194</v>
      </c>
      <c r="CK76" s="1529">
        <v>30</v>
      </c>
      <c r="CL76" s="1600" t="s">
        <v>315</v>
      </c>
      <c r="CM76" s="1601" t="s">
        <v>368</v>
      </c>
      <c r="CN76" s="1600" t="s">
        <v>194</v>
      </c>
      <c r="CO76" s="1603" t="s">
        <v>372</v>
      </c>
      <c r="CP76" s="1600" t="s">
        <v>194</v>
      </c>
      <c r="CQ76" s="1623">
        <v>2.4</v>
      </c>
      <c r="CR76" s="1625" t="s">
        <v>375</v>
      </c>
      <c r="CS76" s="1626" t="s">
        <v>194</v>
      </c>
      <c r="CT76" s="1614">
        <v>2900</v>
      </c>
      <c r="CU76" s="1617">
        <v>3200</v>
      </c>
      <c r="CV76" s="1614">
        <v>2000</v>
      </c>
      <c r="CW76" s="1617">
        <v>2000</v>
      </c>
      <c r="CX76" s="1598" t="s">
        <v>194</v>
      </c>
      <c r="CY76" s="122" t="s">
        <v>198</v>
      </c>
      <c r="CZ76" s="123">
        <v>5100</v>
      </c>
      <c r="DA76" s="124">
        <v>5700</v>
      </c>
      <c r="DB76" s="125">
        <v>3500</v>
      </c>
      <c r="DC76" s="126">
        <v>3500</v>
      </c>
      <c r="DD76" s="1516"/>
      <c r="DE76" s="149"/>
      <c r="DF76" s="1598" t="s">
        <v>194</v>
      </c>
      <c r="DG76" s="1620">
        <v>4900</v>
      </c>
      <c r="DH76" s="1516" t="s">
        <v>194</v>
      </c>
      <c r="DI76" s="1655">
        <v>1690</v>
      </c>
      <c r="DJ76" s="1516" t="s">
        <v>194</v>
      </c>
      <c r="DK76" s="1528">
        <v>10</v>
      </c>
      <c r="DL76" s="1599" t="s">
        <v>315</v>
      </c>
      <c r="DM76" s="1546" t="s">
        <v>368</v>
      </c>
      <c r="DN76" s="1599" t="s">
        <v>194</v>
      </c>
      <c r="DO76" s="1602" t="s">
        <v>372</v>
      </c>
      <c r="DP76" s="1599" t="s">
        <v>194</v>
      </c>
      <c r="DQ76" s="1606">
        <v>10.5</v>
      </c>
      <c r="DR76" s="1516"/>
      <c r="DS76" s="177"/>
      <c r="DT76" s="1516" t="s">
        <v>199</v>
      </c>
      <c r="DU76" s="1642" t="s">
        <v>431</v>
      </c>
      <c r="DV76" s="1644" t="s">
        <v>431</v>
      </c>
      <c r="DW76" s="1644" t="s">
        <v>431</v>
      </c>
      <c r="DX76" s="1646" t="s">
        <v>431</v>
      </c>
      <c r="DY76" s="1516" t="s">
        <v>199</v>
      </c>
      <c r="DZ76" s="1639">
        <v>1030</v>
      </c>
      <c r="EA76" s="1599" t="s">
        <v>194</v>
      </c>
      <c r="EB76" s="1518">
        <v>10</v>
      </c>
      <c r="EC76" s="1599" t="s">
        <v>315</v>
      </c>
      <c r="ED76" s="1546" t="s">
        <v>368</v>
      </c>
      <c r="EE76" s="1599" t="s">
        <v>194</v>
      </c>
      <c r="EF76" s="1602" t="s">
        <v>372</v>
      </c>
      <c r="EG76" s="1599" t="s">
        <v>194</v>
      </c>
      <c r="EH76" s="1622">
        <v>5.2</v>
      </c>
      <c r="EI76" s="1636" t="s">
        <v>373</v>
      </c>
      <c r="EJ76" s="1516" t="s">
        <v>199</v>
      </c>
      <c r="EK76" s="1639">
        <v>4270</v>
      </c>
      <c r="EL76" s="1599" t="s">
        <v>194</v>
      </c>
      <c r="EM76" s="1518">
        <v>40</v>
      </c>
      <c r="EN76" s="1599" t="s">
        <v>315</v>
      </c>
      <c r="EO76" s="1546" t="s">
        <v>368</v>
      </c>
      <c r="EP76" s="1599" t="s">
        <v>194</v>
      </c>
      <c r="EQ76" s="1602" t="s">
        <v>372</v>
      </c>
      <c r="ER76" s="1599" t="s">
        <v>194</v>
      </c>
      <c r="ES76" s="1622">
        <v>2.6</v>
      </c>
      <c r="ET76" s="1652" t="s">
        <v>373</v>
      </c>
      <c r="EU76" s="1636" t="s">
        <v>205</v>
      </c>
      <c r="EV76" s="1516" t="s">
        <v>199</v>
      </c>
      <c r="EW76" s="127"/>
      <c r="EX76" s="1516"/>
      <c r="EY76" s="1532"/>
      <c r="FD76" s="365"/>
      <c r="FE76" s="365"/>
      <c r="FF76" s="365"/>
      <c r="FG76" s="365"/>
    </row>
    <row r="77" spans="1:163" ht="15.75" customHeight="1">
      <c r="A77" s="155" t="s">
        <v>569</v>
      </c>
      <c r="B77" s="1524"/>
      <c r="C77" s="1680"/>
      <c r="D77" s="1597"/>
      <c r="E77" s="128" t="s">
        <v>11</v>
      </c>
      <c r="F77" s="56"/>
      <c r="G77" s="129">
        <v>50900</v>
      </c>
      <c r="H77" s="130">
        <v>124480</v>
      </c>
      <c r="I77" s="129">
        <v>46180</v>
      </c>
      <c r="J77" s="130">
        <v>119760</v>
      </c>
      <c r="K77" s="59" t="s">
        <v>194</v>
      </c>
      <c r="L77" s="131">
        <v>480</v>
      </c>
      <c r="M77" s="132">
        <v>1120</v>
      </c>
      <c r="N77" s="398" t="s">
        <v>315</v>
      </c>
      <c r="O77" s="399" t="s">
        <v>368</v>
      </c>
      <c r="P77" s="400" t="s">
        <v>195</v>
      </c>
      <c r="Q77" s="399" t="s">
        <v>369</v>
      </c>
      <c r="R77" s="400" t="s">
        <v>194</v>
      </c>
      <c r="S77" s="401">
        <v>2.9</v>
      </c>
      <c r="T77" s="402">
        <v>2.8</v>
      </c>
      <c r="U77" s="131">
        <v>430</v>
      </c>
      <c r="V77" s="132">
        <v>1080</v>
      </c>
      <c r="W77" s="398" t="s">
        <v>315</v>
      </c>
      <c r="X77" s="399" t="s">
        <v>368</v>
      </c>
      <c r="Y77" s="400" t="s">
        <v>195</v>
      </c>
      <c r="Z77" s="399" t="s">
        <v>369</v>
      </c>
      <c r="AA77" s="400" t="s">
        <v>194</v>
      </c>
      <c r="AB77" s="401">
        <v>2.9</v>
      </c>
      <c r="AC77" s="403">
        <v>2.7</v>
      </c>
      <c r="AD77" s="59" t="s">
        <v>194</v>
      </c>
      <c r="AE77" s="71">
        <v>9250</v>
      </c>
      <c r="AF77" s="119" t="s">
        <v>195</v>
      </c>
      <c r="AG77" s="404">
        <v>90</v>
      </c>
      <c r="AH77" s="405" t="s">
        <v>315</v>
      </c>
      <c r="AI77" s="257" t="s">
        <v>368</v>
      </c>
      <c r="AJ77" s="375" t="s">
        <v>194</v>
      </c>
      <c r="AK77" s="406" t="s">
        <v>369</v>
      </c>
      <c r="AL77" s="256" t="s">
        <v>194</v>
      </c>
      <c r="AM77" s="407">
        <v>2.5</v>
      </c>
      <c r="AN77" s="408"/>
      <c r="AP77" s="76"/>
      <c r="AQ77" s="74"/>
      <c r="AR77" s="76"/>
      <c r="AS77" s="599"/>
      <c r="AT77" s="600"/>
      <c r="AU77" s="599"/>
      <c r="AV77" s="600"/>
      <c r="AW77" s="599"/>
      <c r="AX77" s="600"/>
      <c r="AZ77" s="74"/>
      <c r="BA77" s="74"/>
      <c r="BB77" s="409"/>
      <c r="BC77" s="410"/>
      <c r="BD77" s="74"/>
      <c r="BE77" s="410"/>
      <c r="BF77" s="74"/>
      <c r="BG77" s="410"/>
      <c r="BH77" s="74"/>
      <c r="BI77" s="1594"/>
      <c r="BK77" s="177" t="s">
        <v>250</v>
      </c>
      <c r="BL77" s="1516"/>
      <c r="BM77" s="1670" t="s">
        <v>250</v>
      </c>
      <c r="BN77" s="1671"/>
      <c r="BO77" s="1671"/>
      <c r="BS77" s="423"/>
      <c r="BT77" s="120"/>
      <c r="BU77" s="1595"/>
      <c r="BV77" s="174"/>
      <c r="BW77" s="1681"/>
      <c r="BX77" s="65"/>
      <c r="BY77" s="65"/>
      <c r="BZ77" s="1594"/>
      <c r="CA77" s="153"/>
      <c r="CB77" s="426"/>
      <c r="CC77" s="153"/>
      <c r="CD77" s="426"/>
      <c r="CE77" s="153"/>
      <c r="CF77" s="426"/>
      <c r="CG77" s="153"/>
      <c r="CH77" s="1595"/>
      <c r="CI77" s="1610"/>
      <c r="CJ77" s="1598"/>
      <c r="CK77" s="1529"/>
      <c r="CL77" s="1600"/>
      <c r="CM77" s="1601"/>
      <c r="CN77" s="1600"/>
      <c r="CO77" s="1603"/>
      <c r="CP77" s="1600"/>
      <c r="CQ77" s="1623"/>
      <c r="CR77" s="1625"/>
      <c r="CS77" s="1626"/>
      <c r="CT77" s="1615"/>
      <c r="CU77" s="1618"/>
      <c r="CV77" s="1615"/>
      <c r="CW77" s="1618"/>
      <c r="CX77" s="1598"/>
      <c r="CY77" s="86" t="s">
        <v>200</v>
      </c>
      <c r="CZ77" s="134">
        <v>2800</v>
      </c>
      <c r="DA77" s="135">
        <v>3100</v>
      </c>
      <c r="DB77" s="136">
        <v>1900</v>
      </c>
      <c r="DC77" s="137">
        <v>1900</v>
      </c>
      <c r="DD77" s="1516"/>
      <c r="DE77" s="177" t="s">
        <v>247</v>
      </c>
      <c r="DF77" s="1598"/>
      <c r="DG77" s="1621"/>
      <c r="DH77" s="1516"/>
      <c r="DI77" s="1656"/>
      <c r="DJ77" s="1516"/>
      <c r="DK77" s="1529"/>
      <c r="DL77" s="1600"/>
      <c r="DM77" s="1601"/>
      <c r="DN77" s="1600"/>
      <c r="DO77" s="1603"/>
      <c r="DP77" s="1600"/>
      <c r="DQ77" s="1607"/>
      <c r="DR77" s="1516"/>
      <c r="DS77" s="177"/>
      <c r="DT77" s="1516"/>
      <c r="DU77" s="1643"/>
      <c r="DV77" s="1645"/>
      <c r="DW77" s="1645"/>
      <c r="DX77" s="1647"/>
      <c r="DY77" s="1516"/>
      <c r="DZ77" s="1640"/>
      <c r="EA77" s="1600"/>
      <c r="EB77" s="1521"/>
      <c r="EC77" s="1600"/>
      <c r="ED77" s="1601"/>
      <c r="EE77" s="1600"/>
      <c r="EF77" s="1603"/>
      <c r="EG77" s="1600"/>
      <c r="EH77" s="1623"/>
      <c r="EI77" s="1637"/>
      <c r="EJ77" s="1516"/>
      <c r="EK77" s="1640"/>
      <c r="EL77" s="1600"/>
      <c r="EM77" s="1521"/>
      <c r="EN77" s="1600"/>
      <c r="EO77" s="1601"/>
      <c r="EP77" s="1600"/>
      <c r="EQ77" s="1603"/>
      <c r="ER77" s="1600"/>
      <c r="ES77" s="1623"/>
      <c r="ET77" s="1653"/>
      <c r="EU77" s="1637"/>
      <c r="EV77" s="1516"/>
      <c r="EW77" s="138">
        <v>2980</v>
      </c>
      <c r="EX77" s="1516"/>
      <c r="EY77" s="1532"/>
      <c r="FD77" s="365"/>
      <c r="FE77" s="365"/>
      <c r="FF77" s="365"/>
      <c r="FG77" s="365"/>
    </row>
    <row r="78" spans="1:163" ht="15.75" customHeight="1">
      <c r="A78" s="155" t="s">
        <v>570</v>
      </c>
      <c r="B78" s="1524"/>
      <c r="C78" s="1680"/>
      <c r="D78" s="1658" t="s">
        <v>201</v>
      </c>
      <c r="E78" s="128" t="s">
        <v>202</v>
      </c>
      <c r="F78" s="56"/>
      <c r="G78" s="129">
        <v>124480</v>
      </c>
      <c r="H78" s="130">
        <v>216990</v>
      </c>
      <c r="I78" s="129">
        <v>119760</v>
      </c>
      <c r="J78" s="130">
        <v>212270</v>
      </c>
      <c r="K78" s="59" t="s">
        <v>194</v>
      </c>
      <c r="L78" s="131">
        <v>1120</v>
      </c>
      <c r="M78" s="132">
        <v>2040</v>
      </c>
      <c r="N78" s="398" t="s">
        <v>315</v>
      </c>
      <c r="O78" s="399" t="s">
        <v>368</v>
      </c>
      <c r="P78" s="400" t="s">
        <v>195</v>
      </c>
      <c r="Q78" s="399" t="s">
        <v>369</v>
      </c>
      <c r="R78" s="400" t="s">
        <v>194</v>
      </c>
      <c r="S78" s="401">
        <v>2.8</v>
      </c>
      <c r="T78" s="402">
        <v>2.7</v>
      </c>
      <c r="U78" s="131">
        <v>1080</v>
      </c>
      <c r="V78" s="132">
        <v>2000</v>
      </c>
      <c r="W78" s="398" t="s">
        <v>315</v>
      </c>
      <c r="X78" s="399" t="s">
        <v>368</v>
      </c>
      <c r="Y78" s="400" t="s">
        <v>195</v>
      </c>
      <c r="Z78" s="399" t="s">
        <v>369</v>
      </c>
      <c r="AA78" s="400" t="s">
        <v>194</v>
      </c>
      <c r="AB78" s="401">
        <v>2.7</v>
      </c>
      <c r="AC78" s="403">
        <v>2.7</v>
      </c>
      <c r="AD78" s="66"/>
      <c r="AG78" s="139"/>
      <c r="AO78" s="66"/>
      <c r="AY78" s="59" t="s">
        <v>194</v>
      </c>
      <c r="AZ78" s="412">
        <v>18500</v>
      </c>
      <c r="BA78" s="59" t="s">
        <v>194</v>
      </c>
      <c r="BB78" s="389">
        <v>180</v>
      </c>
      <c r="BC78" s="390" t="s">
        <v>315</v>
      </c>
      <c r="BD78" s="391" t="s">
        <v>368</v>
      </c>
      <c r="BE78" s="392" t="s">
        <v>194</v>
      </c>
      <c r="BF78" s="393" t="s">
        <v>369</v>
      </c>
      <c r="BG78" s="390" t="s">
        <v>194</v>
      </c>
      <c r="BH78" s="394">
        <v>2.5</v>
      </c>
      <c r="BI78" s="1594"/>
      <c r="BK78" s="177">
        <v>869600</v>
      </c>
      <c r="BL78" s="1516"/>
      <c r="BM78" s="156">
        <v>8690</v>
      </c>
      <c r="BN78" s="140" t="s">
        <v>370</v>
      </c>
      <c r="BO78" s="77" t="s">
        <v>368</v>
      </c>
      <c r="BP78" s="84" t="s">
        <v>194</v>
      </c>
      <c r="BQ78" s="411" t="s">
        <v>369</v>
      </c>
      <c r="BR78" s="368" t="s">
        <v>194</v>
      </c>
      <c r="BS78" s="421">
        <v>2</v>
      </c>
      <c r="BT78" s="151"/>
      <c r="BU78" s="1595"/>
      <c r="BV78" s="149"/>
      <c r="BW78" s="1681"/>
      <c r="BX78" s="65"/>
      <c r="BY78" s="65"/>
      <c r="BZ78" s="1594"/>
      <c r="CA78" s="153"/>
      <c r="CB78" s="426"/>
      <c r="CC78" s="153"/>
      <c r="CD78" s="426"/>
      <c r="CE78" s="153"/>
      <c r="CF78" s="426"/>
      <c r="CG78" s="153"/>
      <c r="CH78" s="1595"/>
      <c r="CI78" s="1631">
        <v>3200</v>
      </c>
      <c r="CJ78" s="1598"/>
      <c r="CK78" s="1529"/>
      <c r="CL78" s="1600"/>
      <c r="CM78" s="1601"/>
      <c r="CN78" s="1600"/>
      <c r="CO78" s="1603"/>
      <c r="CP78" s="1600"/>
      <c r="CQ78" s="1623"/>
      <c r="CR78" s="1625"/>
      <c r="CS78" s="1626"/>
      <c r="CT78" s="1615"/>
      <c r="CU78" s="1618"/>
      <c r="CV78" s="1615"/>
      <c r="CW78" s="1618"/>
      <c r="CX78" s="1598"/>
      <c r="CY78" s="86" t="s">
        <v>203</v>
      </c>
      <c r="CZ78" s="134">
        <v>2400</v>
      </c>
      <c r="DA78" s="135">
        <v>2700</v>
      </c>
      <c r="DB78" s="136">
        <v>1700</v>
      </c>
      <c r="DC78" s="137">
        <v>1700</v>
      </c>
      <c r="DD78" s="1516"/>
      <c r="DE78" s="177">
        <v>2540</v>
      </c>
      <c r="DF78" s="120"/>
      <c r="DG78" s="142"/>
      <c r="DH78" s="1595"/>
      <c r="DI78" s="1656"/>
      <c r="DJ78" s="1516"/>
      <c r="DK78" s="1529"/>
      <c r="DL78" s="1600"/>
      <c r="DM78" s="1601"/>
      <c r="DN78" s="1600"/>
      <c r="DO78" s="1603"/>
      <c r="DP78" s="1600"/>
      <c r="DQ78" s="1607"/>
      <c r="DR78" s="1516"/>
      <c r="DS78" s="149"/>
      <c r="DT78" s="1516"/>
      <c r="DU78" s="1632">
        <v>0.01</v>
      </c>
      <c r="DV78" s="1648">
        <v>0.03</v>
      </c>
      <c r="DW78" s="1648">
        <v>0.04</v>
      </c>
      <c r="DX78" s="1650">
        <v>0.05</v>
      </c>
      <c r="DY78" s="1516"/>
      <c r="DZ78" s="1640"/>
      <c r="EA78" s="1600"/>
      <c r="EB78" s="1521"/>
      <c r="EC78" s="1600"/>
      <c r="ED78" s="1601"/>
      <c r="EE78" s="1600"/>
      <c r="EF78" s="1603"/>
      <c r="EG78" s="1600"/>
      <c r="EH78" s="1623"/>
      <c r="EI78" s="1637"/>
      <c r="EJ78" s="1516"/>
      <c r="EK78" s="1640"/>
      <c r="EL78" s="1600"/>
      <c r="EM78" s="1521"/>
      <c r="EN78" s="1600"/>
      <c r="EO78" s="1601"/>
      <c r="EP78" s="1600"/>
      <c r="EQ78" s="1603"/>
      <c r="ER78" s="1600"/>
      <c r="ES78" s="1623"/>
      <c r="ET78" s="1653"/>
      <c r="EU78" s="1637"/>
      <c r="EV78" s="1516"/>
      <c r="EW78" s="413">
        <v>30</v>
      </c>
      <c r="EX78" s="1516"/>
      <c r="EY78" s="1532"/>
      <c r="FD78" s="365"/>
      <c r="FE78" s="365"/>
      <c r="FF78" s="365"/>
      <c r="FG78" s="365"/>
    </row>
    <row r="79" spans="1:163" ht="15.75" customHeight="1">
      <c r="A79" s="155" t="s">
        <v>571</v>
      </c>
      <c r="B79" s="1524"/>
      <c r="C79" s="1680"/>
      <c r="D79" s="1659"/>
      <c r="E79" s="68" t="s">
        <v>15</v>
      </c>
      <c r="F79" s="56"/>
      <c r="G79" s="69">
        <v>216990</v>
      </c>
      <c r="H79" s="70"/>
      <c r="I79" s="69">
        <v>212270</v>
      </c>
      <c r="J79" s="70"/>
      <c r="K79" s="59" t="s">
        <v>194</v>
      </c>
      <c r="L79" s="71">
        <v>2040</v>
      </c>
      <c r="M79" s="72"/>
      <c r="N79" s="415" t="s">
        <v>315</v>
      </c>
      <c r="O79" s="416" t="s">
        <v>368</v>
      </c>
      <c r="P79" s="417" t="s">
        <v>195</v>
      </c>
      <c r="Q79" s="416" t="s">
        <v>369</v>
      </c>
      <c r="R79" s="417" t="s">
        <v>194</v>
      </c>
      <c r="S79" s="418">
        <v>2.7</v>
      </c>
      <c r="T79" s="419"/>
      <c r="U79" s="71">
        <v>2000</v>
      </c>
      <c r="V79" s="72"/>
      <c r="W79" s="415" t="s">
        <v>315</v>
      </c>
      <c r="X79" s="416" t="s">
        <v>368</v>
      </c>
      <c r="Y79" s="417" t="s">
        <v>195</v>
      </c>
      <c r="Z79" s="416" t="s">
        <v>369</v>
      </c>
      <c r="AA79" s="417" t="s">
        <v>194</v>
      </c>
      <c r="AB79" s="418">
        <v>2.7</v>
      </c>
      <c r="AC79" s="420"/>
      <c r="AD79" s="66"/>
      <c r="AG79" s="75"/>
      <c r="AO79" s="66"/>
      <c r="AP79" s="73"/>
      <c r="AQ79" s="89"/>
      <c r="AR79" s="75"/>
      <c r="AY79" s="74"/>
      <c r="AZ79" s="74"/>
      <c r="BA79" s="74"/>
      <c r="BB79" s="74"/>
      <c r="BC79" s="74"/>
      <c r="BD79" s="74"/>
      <c r="BE79" s="74"/>
      <c r="BF79" s="74"/>
      <c r="BG79" s="74"/>
      <c r="BH79" s="74"/>
      <c r="BI79" s="1594"/>
      <c r="BK79" s="148"/>
      <c r="BL79" s="1516"/>
      <c r="BM79" s="155"/>
      <c r="BS79" s="423"/>
      <c r="BT79" s="150"/>
      <c r="BU79" s="1595"/>
      <c r="BV79" s="177"/>
      <c r="BW79" s="1681"/>
      <c r="BX79" s="65"/>
      <c r="BY79" s="65"/>
      <c r="BZ79" s="1594"/>
      <c r="CA79" s="153"/>
      <c r="CB79" s="426"/>
      <c r="CC79" s="153"/>
      <c r="CD79" s="426"/>
      <c r="CE79" s="153"/>
      <c r="CF79" s="426"/>
      <c r="CG79" s="153"/>
      <c r="CH79" s="1595"/>
      <c r="CI79" s="1631"/>
      <c r="CJ79" s="1598"/>
      <c r="CK79" s="1529"/>
      <c r="CL79" s="1600"/>
      <c r="CM79" s="1601"/>
      <c r="CN79" s="1600"/>
      <c r="CO79" s="1603"/>
      <c r="CP79" s="1600"/>
      <c r="CQ79" s="1623"/>
      <c r="CR79" s="1625"/>
      <c r="CS79" s="1626"/>
      <c r="CT79" s="1616"/>
      <c r="CU79" s="1619"/>
      <c r="CV79" s="1616"/>
      <c r="CW79" s="1619"/>
      <c r="CX79" s="1598"/>
      <c r="CY79" s="171" t="s">
        <v>204</v>
      </c>
      <c r="CZ79" s="144">
        <v>2200</v>
      </c>
      <c r="DA79" s="145">
        <v>2400</v>
      </c>
      <c r="DB79" s="146">
        <v>1500</v>
      </c>
      <c r="DC79" s="143">
        <v>1500</v>
      </c>
      <c r="DD79" s="1516"/>
      <c r="DE79" s="149"/>
      <c r="DF79" s="120"/>
      <c r="DG79" s="89"/>
      <c r="DH79" s="1595"/>
      <c r="DI79" s="1657"/>
      <c r="DJ79" s="1516"/>
      <c r="DK79" s="1529"/>
      <c r="DL79" s="1604"/>
      <c r="DM79" s="1613"/>
      <c r="DN79" s="1604"/>
      <c r="DO79" s="1605"/>
      <c r="DP79" s="1604"/>
      <c r="DQ79" s="1608"/>
      <c r="DR79" s="1516"/>
      <c r="DS79" s="177"/>
      <c r="DT79" s="1516"/>
      <c r="DU79" s="1633"/>
      <c r="DV79" s="1649"/>
      <c r="DW79" s="1649"/>
      <c r="DX79" s="1651"/>
      <c r="DY79" s="1516"/>
      <c r="DZ79" s="1641"/>
      <c r="EA79" s="1604"/>
      <c r="EB79" s="1634"/>
      <c r="EC79" s="1604"/>
      <c r="ED79" s="1613"/>
      <c r="EE79" s="1604"/>
      <c r="EF79" s="1605"/>
      <c r="EG79" s="1604"/>
      <c r="EH79" s="1635"/>
      <c r="EI79" s="1638"/>
      <c r="EJ79" s="1516"/>
      <c r="EK79" s="1641"/>
      <c r="EL79" s="1604"/>
      <c r="EM79" s="1634"/>
      <c r="EN79" s="1604"/>
      <c r="EO79" s="1613"/>
      <c r="EP79" s="1604"/>
      <c r="EQ79" s="1605"/>
      <c r="ER79" s="1604"/>
      <c r="ES79" s="1635"/>
      <c r="ET79" s="1654"/>
      <c r="EU79" s="1638"/>
      <c r="EV79" s="1516"/>
      <c r="EW79" s="147" t="s">
        <v>205</v>
      </c>
      <c r="EX79" s="1516"/>
      <c r="EY79" s="1532"/>
      <c r="FD79" s="365"/>
      <c r="FE79" s="365"/>
      <c r="FF79" s="365"/>
      <c r="FG79" s="365"/>
    </row>
    <row r="80" spans="1:163" ht="15.75" customHeight="1">
      <c r="A80" s="155" t="s">
        <v>572</v>
      </c>
      <c r="B80" s="1524"/>
      <c r="C80" s="1672" t="s">
        <v>248</v>
      </c>
      <c r="D80" s="1596" t="s">
        <v>193</v>
      </c>
      <c r="E80" s="55" t="s">
        <v>31</v>
      </c>
      <c r="F80" s="56"/>
      <c r="G80" s="57">
        <v>40220</v>
      </c>
      <c r="H80" s="58">
        <v>49470</v>
      </c>
      <c r="I80" s="57">
        <v>35850</v>
      </c>
      <c r="J80" s="58">
        <v>45100</v>
      </c>
      <c r="K80" s="59" t="s">
        <v>194</v>
      </c>
      <c r="L80" s="60">
        <v>380</v>
      </c>
      <c r="M80" s="61">
        <v>470</v>
      </c>
      <c r="N80" s="378" t="s">
        <v>315</v>
      </c>
      <c r="O80" s="379" t="s">
        <v>368</v>
      </c>
      <c r="P80" s="380" t="s">
        <v>194</v>
      </c>
      <c r="Q80" s="381" t="s">
        <v>369</v>
      </c>
      <c r="R80" s="380" t="s">
        <v>194</v>
      </c>
      <c r="S80" s="382">
        <v>2.9</v>
      </c>
      <c r="T80" s="383">
        <v>2.8</v>
      </c>
      <c r="U80" s="60">
        <v>330</v>
      </c>
      <c r="V80" s="61">
        <v>420</v>
      </c>
      <c r="W80" s="378" t="s">
        <v>315</v>
      </c>
      <c r="X80" s="379" t="s">
        <v>368</v>
      </c>
      <c r="Y80" s="380" t="s">
        <v>194</v>
      </c>
      <c r="Z80" s="381" t="s">
        <v>369</v>
      </c>
      <c r="AA80" s="380" t="s">
        <v>194</v>
      </c>
      <c r="AB80" s="382">
        <v>2.9</v>
      </c>
      <c r="AC80" s="384">
        <v>2.8</v>
      </c>
      <c r="AD80" s="59" t="s">
        <v>194</v>
      </c>
      <c r="AE80" s="62">
        <v>9250</v>
      </c>
      <c r="AF80" s="118" t="s">
        <v>195</v>
      </c>
      <c r="AG80" s="385">
        <v>90</v>
      </c>
      <c r="AH80" s="386" t="s">
        <v>315</v>
      </c>
      <c r="AI80" s="379" t="s">
        <v>368</v>
      </c>
      <c r="AJ80" s="380" t="s">
        <v>194</v>
      </c>
      <c r="AK80" s="381" t="s">
        <v>369</v>
      </c>
      <c r="AL80" s="380" t="s">
        <v>194</v>
      </c>
      <c r="AM80" s="387">
        <v>2.5</v>
      </c>
      <c r="AN80" s="388" t="s">
        <v>373</v>
      </c>
      <c r="AO80" s="59" t="s">
        <v>194</v>
      </c>
      <c r="AP80" s="71">
        <v>3700</v>
      </c>
      <c r="AQ80" s="119" t="s">
        <v>195</v>
      </c>
      <c r="AR80" s="389">
        <v>30</v>
      </c>
      <c r="AS80" s="390" t="s">
        <v>315</v>
      </c>
      <c r="AT80" s="391" t="s">
        <v>368</v>
      </c>
      <c r="AU80" s="392" t="s">
        <v>194</v>
      </c>
      <c r="AV80" s="393" t="s">
        <v>369</v>
      </c>
      <c r="AW80" s="392" t="s">
        <v>194</v>
      </c>
      <c r="AX80" s="394">
        <v>3.8</v>
      </c>
      <c r="AZ80" s="74"/>
      <c r="BI80" s="1594"/>
      <c r="BK80" s="148"/>
      <c r="BL80" s="1516"/>
      <c r="BM80" s="155"/>
      <c r="BS80" s="423"/>
      <c r="BT80" s="120"/>
      <c r="BU80" s="1595"/>
      <c r="BV80" s="174"/>
      <c r="BW80" s="1681"/>
      <c r="BX80" s="65"/>
      <c r="BY80" s="65"/>
      <c r="BZ80" s="1594"/>
      <c r="CA80" s="153"/>
      <c r="CB80" s="426"/>
      <c r="CC80" s="153"/>
      <c r="CD80" s="426"/>
      <c r="CE80" s="153"/>
      <c r="CF80" s="426"/>
      <c r="CG80" s="153"/>
      <c r="CH80" s="1595"/>
      <c r="CI80" s="1610" t="s">
        <v>244</v>
      </c>
      <c r="CJ80" s="1598" t="s">
        <v>194</v>
      </c>
      <c r="CK80" s="1529">
        <v>20</v>
      </c>
      <c r="CL80" s="1600" t="s">
        <v>315</v>
      </c>
      <c r="CM80" s="1601" t="s">
        <v>368</v>
      </c>
      <c r="CN80" s="1600" t="s">
        <v>194</v>
      </c>
      <c r="CO80" s="1603" t="s">
        <v>372</v>
      </c>
      <c r="CP80" s="1600" t="s">
        <v>194</v>
      </c>
      <c r="CQ80" s="1623">
        <v>3.1</v>
      </c>
      <c r="CR80" s="1625" t="s">
        <v>375</v>
      </c>
      <c r="CS80" s="1626" t="s">
        <v>194</v>
      </c>
      <c r="CT80" s="1614">
        <v>3200</v>
      </c>
      <c r="CU80" s="1617">
        <v>3500</v>
      </c>
      <c r="CV80" s="1614">
        <v>2200</v>
      </c>
      <c r="CW80" s="1617">
        <v>2200</v>
      </c>
      <c r="CX80" s="1598" t="s">
        <v>194</v>
      </c>
      <c r="CY80" s="122" t="s">
        <v>198</v>
      </c>
      <c r="CZ80" s="123">
        <v>5500</v>
      </c>
      <c r="DA80" s="124">
        <v>6200</v>
      </c>
      <c r="DB80" s="125">
        <v>3900</v>
      </c>
      <c r="DC80" s="126">
        <v>3900</v>
      </c>
      <c r="DD80" s="1516"/>
      <c r="DE80" s="177" t="s">
        <v>251</v>
      </c>
      <c r="DF80" s="1598" t="s">
        <v>194</v>
      </c>
      <c r="DG80" s="1620">
        <v>4900</v>
      </c>
      <c r="DH80" s="1516" t="s">
        <v>194</v>
      </c>
      <c r="DI80" s="1655">
        <v>1570</v>
      </c>
      <c r="DJ80" s="1516" t="s">
        <v>194</v>
      </c>
      <c r="DK80" s="1528">
        <v>10</v>
      </c>
      <c r="DL80" s="1599" t="s">
        <v>315</v>
      </c>
      <c r="DM80" s="1546" t="s">
        <v>368</v>
      </c>
      <c r="DN80" s="1599" t="s">
        <v>194</v>
      </c>
      <c r="DO80" s="1602" t="s">
        <v>372</v>
      </c>
      <c r="DP80" s="1599" t="s">
        <v>194</v>
      </c>
      <c r="DQ80" s="1606">
        <v>9.6999999999999993</v>
      </c>
      <c r="DR80" s="1516"/>
      <c r="DS80" s="177"/>
      <c r="DT80" s="1516" t="s">
        <v>199</v>
      </c>
      <c r="DU80" s="1642" t="s">
        <v>431</v>
      </c>
      <c r="DV80" s="1644" t="s">
        <v>431</v>
      </c>
      <c r="DW80" s="1644" t="s">
        <v>431</v>
      </c>
      <c r="DX80" s="1646" t="s">
        <v>431</v>
      </c>
      <c r="DY80" s="1516" t="s">
        <v>199</v>
      </c>
      <c r="DZ80" s="1639">
        <v>950</v>
      </c>
      <c r="EA80" s="1599" t="s">
        <v>194</v>
      </c>
      <c r="EB80" s="1518">
        <v>10</v>
      </c>
      <c r="EC80" s="1599" t="s">
        <v>315</v>
      </c>
      <c r="ED80" s="1546" t="s">
        <v>368</v>
      </c>
      <c r="EE80" s="1599" t="s">
        <v>194</v>
      </c>
      <c r="EF80" s="1602" t="s">
        <v>372</v>
      </c>
      <c r="EG80" s="1599" t="s">
        <v>194</v>
      </c>
      <c r="EH80" s="1622">
        <v>4.9000000000000004</v>
      </c>
      <c r="EI80" s="1636" t="s">
        <v>373</v>
      </c>
      <c r="EJ80" s="1516" t="s">
        <v>199</v>
      </c>
      <c r="EK80" s="1639">
        <v>3960</v>
      </c>
      <c r="EL80" s="1599" t="s">
        <v>194</v>
      </c>
      <c r="EM80" s="1518">
        <v>40</v>
      </c>
      <c r="EN80" s="1599" t="s">
        <v>315</v>
      </c>
      <c r="EO80" s="1546" t="s">
        <v>368</v>
      </c>
      <c r="EP80" s="1599" t="s">
        <v>194</v>
      </c>
      <c r="EQ80" s="1602" t="s">
        <v>372</v>
      </c>
      <c r="ER80" s="1599" t="s">
        <v>194</v>
      </c>
      <c r="ES80" s="1622">
        <v>2.4</v>
      </c>
      <c r="ET80" s="1652" t="s">
        <v>373</v>
      </c>
      <c r="EU80" s="1636" t="s">
        <v>205</v>
      </c>
      <c r="EV80" s="1516" t="s">
        <v>199</v>
      </c>
      <c r="EW80" s="127"/>
      <c r="EX80" s="1516"/>
      <c r="EY80" s="1532"/>
      <c r="FD80" s="365"/>
      <c r="FE80" s="365"/>
      <c r="FF80" s="365"/>
      <c r="FG80" s="365"/>
    </row>
    <row r="81" spans="1:163" ht="15.75" customHeight="1">
      <c r="A81" s="155" t="s">
        <v>573</v>
      </c>
      <c r="B81" s="1524"/>
      <c r="C81" s="1680"/>
      <c r="D81" s="1597"/>
      <c r="E81" s="128" t="s">
        <v>11</v>
      </c>
      <c r="F81" s="56"/>
      <c r="G81" s="129">
        <v>49470</v>
      </c>
      <c r="H81" s="130">
        <v>123050</v>
      </c>
      <c r="I81" s="129">
        <v>45100</v>
      </c>
      <c r="J81" s="130">
        <v>118680</v>
      </c>
      <c r="K81" s="59" t="s">
        <v>194</v>
      </c>
      <c r="L81" s="131">
        <v>470</v>
      </c>
      <c r="M81" s="132">
        <v>1110</v>
      </c>
      <c r="N81" s="398" t="s">
        <v>315</v>
      </c>
      <c r="O81" s="399" t="s">
        <v>368</v>
      </c>
      <c r="P81" s="400" t="s">
        <v>195</v>
      </c>
      <c r="Q81" s="399" t="s">
        <v>369</v>
      </c>
      <c r="R81" s="400" t="s">
        <v>194</v>
      </c>
      <c r="S81" s="401">
        <v>2.8</v>
      </c>
      <c r="T81" s="402">
        <v>2.7</v>
      </c>
      <c r="U81" s="131">
        <v>420</v>
      </c>
      <c r="V81" s="132">
        <v>1070</v>
      </c>
      <c r="W81" s="398" t="s">
        <v>315</v>
      </c>
      <c r="X81" s="399" t="s">
        <v>368</v>
      </c>
      <c r="Y81" s="400" t="s">
        <v>195</v>
      </c>
      <c r="Z81" s="399" t="s">
        <v>369</v>
      </c>
      <c r="AA81" s="400" t="s">
        <v>194</v>
      </c>
      <c r="AB81" s="401">
        <v>2.8</v>
      </c>
      <c r="AC81" s="403">
        <v>2.7</v>
      </c>
      <c r="AD81" s="59" t="s">
        <v>194</v>
      </c>
      <c r="AE81" s="71">
        <v>9250</v>
      </c>
      <c r="AF81" s="119" t="s">
        <v>195</v>
      </c>
      <c r="AG81" s="404">
        <v>90</v>
      </c>
      <c r="AH81" s="405" t="s">
        <v>315</v>
      </c>
      <c r="AI81" s="257" t="s">
        <v>368</v>
      </c>
      <c r="AJ81" s="375" t="s">
        <v>194</v>
      </c>
      <c r="AK81" s="406" t="s">
        <v>369</v>
      </c>
      <c r="AL81" s="256" t="s">
        <v>194</v>
      </c>
      <c r="AM81" s="407">
        <v>2.5</v>
      </c>
      <c r="AN81" s="408"/>
      <c r="AP81" s="76"/>
      <c r="AQ81" s="74"/>
      <c r="AR81" s="76"/>
      <c r="AS81" s="599"/>
      <c r="AT81" s="600"/>
      <c r="AU81" s="599"/>
      <c r="AV81" s="600"/>
      <c r="AW81" s="599"/>
      <c r="AX81" s="600"/>
      <c r="AZ81" s="74"/>
      <c r="BA81" s="74"/>
      <c r="BB81" s="409"/>
      <c r="BC81" s="410"/>
      <c r="BD81" s="74"/>
      <c r="BE81" s="410"/>
      <c r="BF81" s="74"/>
      <c r="BG81" s="410"/>
      <c r="BH81" s="74"/>
      <c r="BI81" s="1594"/>
      <c r="BK81" s="148"/>
      <c r="BL81" s="1516"/>
      <c r="BM81" s="155"/>
      <c r="BS81" s="423"/>
      <c r="BT81" s="151"/>
      <c r="BU81" s="1595"/>
      <c r="BV81" s="149"/>
      <c r="BW81" s="1681"/>
      <c r="BX81" s="65"/>
      <c r="BY81" s="65"/>
      <c r="BZ81" s="1594"/>
      <c r="CA81" s="153"/>
      <c r="CB81" s="426"/>
      <c r="CC81" s="153"/>
      <c r="CD81" s="426"/>
      <c r="CE81" s="153"/>
      <c r="CF81" s="426"/>
      <c r="CG81" s="153"/>
      <c r="CH81" s="1595"/>
      <c r="CI81" s="1610"/>
      <c r="CJ81" s="1598"/>
      <c r="CK81" s="1529"/>
      <c r="CL81" s="1600"/>
      <c r="CM81" s="1601"/>
      <c r="CN81" s="1600"/>
      <c r="CO81" s="1603"/>
      <c r="CP81" s="1600"/>
      <c r="CQ81" s="1623"/>
      <c r="CR81" s="1625"/>
      <c r="CS81" s="1626"/>
      <c r="CT81" s="1615"/>
      <c r="CU81" s="1618"/>
      <c r="CV81" s="1615"/>
      <c r="CW81" s="1618"/>
      <c r="CX81" s="1598"/>
      <c r="CY81" s="86" t="s">
        <v>200</v>
      </c>
      <c r="CZ81" s="134">
        <v>3000</v>
      </c>
      <c r="DA81" s="135">
        <v>3400</v>
      </c>
      <c r="DB81" s="136">
        <v>2100</v>
      </c>
      <c r="DC81" s="137">
        <v>2100</v>
      </c>
      <c r="DD81" s="1516"/>
      <c r="DE81" s="177">
        <v>2440</v>
      </c>
      <c r="DF81" s="1598"/>
      <c r="DG81" s="1621"/>
      <c r="DH81" s="1516"/>
      <c r="DI81" s="1656"/>
      <c r="DJ81" s="1516"/>
      <c r="DK81" s="1529"/>
      <c r="DL81" s="1600"/>
      <c r="DM81" s="1601"/>
      <c r="DN81" s="1600"/>
      <c r="DO81" s="1603"/>
      <c r="DP81" s="1600"/>
      <c r="DQ81" s="1607"/>
      <c r="DR81" s="1516"/>
      <c r="DS81" s="149"/>
      <c r="DT81" s="1516"/>
      <c r="DU81" s="1643"/>
      <c r="DV81" s="1645"/>
      <c r="DW81" s="1645"/>
      <c r="DX81" s="1647"/>
      <c r="DY81" s="1516"/>
      <c r="DZ81" s="1640"/>
      <c r="EA81" s="1600"/>
      <c r="EB81" s="1521"/>
      <c r="EC81" s="1600"/>
      <c r="ED81" s="1601"/>
      <c r="EE81" s="1600"/>
      <c r="EF81" s="1603"/>
      <c r="EG81" s="1600"/>
      <c r="EH81" s="1623"/>
      <c r="EI81" s="1637"/>
      <c r="EJ81" s="1516"/>
      <c r="EK81" s="1640"/>
      <c r="EL81" s="1600"/>
      <c r="EM81" s="1521"/>
      <c r="EN81" s="1600"/>
      <c r="EO81" s="1601"/>
      <c r="EP81" s="1600"/>
      <c r="EQ81" s="1603"/>
      <c r="ER81" s="1600"/>
      <c r="ES81" s="1623"/>
      <c r="ET81" s="1653"/>
      <c r="EU81" s="1637"/>
      <c r="EV81" s="1516"/>
      <c r="EW81" s="138">
        <v>2760</v>
      </c>
      <c r="EX81" s="1516"/>
      <c r="EY81" s="1532"/>
      <c r="FD81" s="365"/>
      <c r="FE81" s="365"/>
      <c r="FF81" s="365"/>
      <c r="FG81" s="365"/>
    </row>
    <row r="82" spans="1:163" ht="15.75" customHeight="1">
      <c r="A82" s="155" t="s">
        <v>574</v>
      </c>
      <c r="B82" s="1524"/>
      <c r="C82" s="1680"/>
      <c r="D82" s="1658" t="s">
        <v>201</v>
      </c>
      <c r="E82" s="128" t="s">
        <v>202</v>
      </c>
      <c r="F82" s="56"/>
      <c r="G82" s="129">
        <v>123050</v>
      </c>
      <c r="H82" s="130">
        <v>215560</v>
      </c>
      <c r="I82" s="129">
        <v>118680</v>
      </c>
      <c r="J82" s="130">
        <v>211190</v>
      </c>
      <c r="K82" s="59" t="s">
        <v>194</v>
      </c>
      <c r="L82" s="131">
        <v>1110</v>
      </c>
      <c r="M82" s="132">
        <v>2030</v>
      </c>
      <c r="N82" s="398" t="s">
        <v>315</v>
      </c>
      <c r="O82" s="399" t="s">
        <v>368</v>
      </c>
      <c r="P82" s="400" t="s">
        <v>195</v>
      </c>
      <c r="Q82" s="399" t="s">
        <v>369</v>
      </c>
      <c r="R82" s="400" t="s">
        <v>194</v>
      </c>
      <c r="S82" s="401">
        <v>2.7</v>
      </c>
      <c r="T82" s="402">
        <v>2.7</v>
      </c>
      <c r="U82" s="131">
        <v>1070</v>
      </c>
      <c r="V82" s="132">
        <v>1990</v>
      </c>
      <c r="W82" s="398" t="s">
        <v>315</v>
      </c>
      <c r="X82" s="399" t="s">
        <v>368</v>
      </c>
      <c r="Y82" s="400" t="s">
        <v>195</v>
      </c>
      <c r="Z82" s="399" t="s">
        <v>369</v>
      </c>
      <c r="AA82" s="400" t="s">
        <v>194</v>
      </c>
      <c r="AB82" s="401">
        <v>2.7</v>
      </c>
      <c r="AC82" s="403">
        <v>2.7</v>
      </c>
      <c r="AD82" s="66"/>
      <c r="AG82" s="139"/>
      <c r="AO82" s="66"/>
      <c r="AY82" s="59" t="s">
        <v>194</v>
      </c>
      <c r="AZ82" s="412">
        <v>18500</v>
      </c>
      <c r="BA82" s="59" t="s">
        <v>194</v>
      </c>
      <c r="BB82" s="389">
        <v>180</v>
      </c>
      <c r="BC82" s="390" t="s">
        <v>315</v>
      </c>
      <c r="BD82" s="391" t="s">
        <v>368</v>
      </c>
      <c r="BE82" s="392" t="s">
        <v>194</v>
      </c>
      <c r="BF82" s="393" t="s">
        <v>369</v>
      </c>
      <c r="BG82" s="390" t="s">
        <v>194</v>
      </c>
      <c r="BH82" s="394">
        <v>2.5</v>
      </c>
      <c r="BI82" s="1594"/>
      <c r="BK82" s="148"/>
      <c r="BL82" s="1516"/>
      <c r="BM82" s="155"/>
      <c r="BS82" s="423"/>
      <c r="BT82" s="150"/>
      <c r="BU82" s="1595"/>
      <c r="BV82" s="177"/>
      <c r="BW82" s="1681"/>
      <c r="BX82" s="65"/>
      <c r="BY82" s="65"/>
      <c r="BZ82" s="1594"/>
      <c r="CA82" s="153"/>
      <c r="CB82" s="426"/>
      <c r="CC82" s="153"/>
      <c r="CD82" s="426"/>
      <c r="CE82" s="153"/>
      <c r="CF82" s="426"/>
      <c r="CG82" s="153"/>
      <c r="CH82" s="1595"/>
      <c r="CI82" s="1631">
        <v>2750</v>
      </c>
      <c r="CJ82" s="1598"/>
      <c r="CK82" s="1529"/>
      <c r="CL82" s="1600"/>
      <c r="CM82" s="1601"/>
      <c r="CN82" s="1600"/>
      <c r="CO82" s="1603"/>
      <c r="CP82" s="1600"/>
      <c r="CQ82" s="1623"/>
      <c r="CR82" s="1625"/>
      <c r="CS82" s="1626"/>
      <c r="CT82" s="1615"/>
      <c r="CU82" s="1618"/>
      <c r="CV82" s="1615"/>
      <c r="CW82" s="1618"/>
      <c r="CX82" s="1598"/>
      <c r="CY82" s="86" t="s">
        <v>203</v>
      </c>
      <c r="CZ82" s="134">
        <v>2600</v>
      </c>
      <c r="DA82" s="135">
        <v>2900</v>
      </c>
      <c r="DB82" s="136">
        <v>1800</v>
      </c>
      <c r="DC82" s="137">
        <v>1800</v>
      </c>
      <c r="DD82" s="1516"/>
      <c r="DE82" s="177"/>
      <c r="DF82" s="120"/>
      <c r="DG82" s="142"/>
      <c r="DH82" s="1595"/>
      <c r="DI82" s="1656"/>
      <c r="DJ82" s="1516"/>
      <c r="DK82" s="1529"/>
      <c r="DL82" s="1600"/>
      <c r="DM82" s="1601"/>
      <c r="DN82" s="1600"/>
      <c r="DO82" s="1603"/>
      <c r="DP82" s="1600"/>
      <c r="DQ82" s="1607"/>
      <c r="DR82" s="1516"/>
      <c r="DS82" s="177"/>
      <c r="DT82" s="1516"/>
      <c r="DU82" s="1632">
        <v>0.01</v>
      </c>
      <c r="DV82" s="1648">
        <v>0.03</v>
      </c>
      <c r="DW82" s="1648">
        <v>0.04</v>
      </c>
      <c r="DX82" s="1650">
        <v>0.05</v>
      </c>
      <c r="DY82" s="1516"/>
      <c r="DZ82" s="1640"/>
      <c r="EA82" s="1600"/>
      <c r="EB82" s="1521"/>
      <c r="EC82" s="1600"/>
      <c r="ED82" s="1601"/>
      <c r="EE82" s="1600"/>
      <c r="EF82" s="1603"/>
      <c r="EG82" s="1600"/>
      <c r="EH82" s="1623"/>
      <c r="EI82" s="1637"/>
      <c r="EJ82" s="1516"/>
      <c r="EK82" s="1640"/>
      <c r="EL82" s="1600"/>
      <c r="EM82" s="1521"/>
      <c r="EN82" s="1600"/>
      <c r="EO82" s="1601"/>
      <c r="EP82" s="1600"/>
      <c r="EQ82" s="1603"/>
      <c r="ER82" s="1600"/>
      <c r="ES82" s="1623"/>
      <c r="ET82" s="1653"/>
      <c r="EU82" s="1637"/>
      <c r="EV82" s="1516"/>
      <c r="EW82" s="413">
        <v>20</v>
      </c>
      <c r="EX82" s="1516"/>
      <c r="EY82" s="1532"/>
      <c r="FD82" s="365"/>
      <c r="FE82" s="365"/>
      <c r="FF82" s="365"/>
      <c r="FG82" s="365"/>
    </row>
    <row r="83" spans="1:163" ht="15.75" customHeight="1">
      <c r="A83" s="155" t="s">
        <v>575</v>
      </c>
      <c r="B83" s="1524"/>
      <c r="C83" s="1680"/>
      <c r="D83" s="1659"/>
      <c r="E83" s="68" t="s">
        <v>15</v>
      </c>
      <c r="F83" s="56"/>
      <c r="G83" s="69">
        <v>215560</v>
      </c>
      <c r="H83" s="70"/>
      <c r="I83" s="69">
        <v>211190</v>
      </c>
      <c r="J83" s="70"/>
      <c r="K83" s="59" t="s">
        <v>194</v>
      </c>
      <c r="L83" s="71">
        <v>2030</v>
      </c>
      <c r="M83" s="72"/>
      <c r="N83" s="415" t="s">
        <v>315</v>
      </c>
      <c r="O83" s="416" t="s">
        <v>368</v>
      </c>
      <c r="P83" s="417" t="s">
        <v>195</v>
      </c>
      <c r="Q83" s="416" t="s">
        <v>369</v>
      </c>
      <c r="R83" s="417" t="s">
        <v>194</v>
      </c>
      <c r="S83" s="418">
        <v>2.7</v>
      </c>
      <c r="T83" s="419"/>
      <c r="U83" s="71">
        <v>1990</v>
      </c>
      <c r="V83" s="72"/>
      <c r="W83" s="415" t="s">
        <v>315</v>
      </c>
      <c r="X83" s="416" t="s">
        <v>368</v>
      </c>
      <c r="Y83" s="417" t="s">
        <v>195</v>
      </c>
      <c r="Z83" s="416" t="s">
        <v>369</v>
      </c>
      <c r="AA83" s="417" t="s">
        <v>194</v>
      </c>
      <c r="AB83" s="418">
        <v>2.7</v>
      </c>
      <c r="AC83" s="420"/>
      <c r="AD83" s="66"/>
      <c r="AG83" s="75"/>
      <c r="AO83" s="66"/>
      <c r="AP83" s="73"/>
      <c r="AQ83" s="89"/>
      <c r="AR83" s="75"/>
      <c r="AY83" s="74"/>
      <c r="AZ83" s="74"/>
      <c r="BA83" s="74"/>
      <c r="BB83" s="74"/>
      <c r="BC83" s="74"/>
      <c r="BD83" s="74"/>
      <c r="BE83" s="74"/>
      <c r="BF83" s="74"/>
      <c r="BG83" s="74"/>
      <c r="BH83" s="74"/>
      <c r="BI83" s="1594"/>
      <c r="BK83" s="148"/>
      <c r="BL83" s="1516"/>
      <c r="BM83" s="155"/>
      <c r="BS83" s="423"/>
      <c r="BT83" s="120"/>
      <c r="BU83" s="1595"/>
      <c r="BV83" s="174"/>
      <c r="BW83" s="1681"/>
      <c r="BX83" s="65"/>
      <c r="BY83" s="65"/>
      <c r="BZ83" s="1594"/>
      <c r="CA83" s="153"/>
      <c r="CB83" s="426"/>
      <c r="CC83" s="153"/>
      <c r="CD83" s="426"/>
      <c r="CE83" s="153"/>
      <c r="CF83" s="426"/>
      <c r="CG83" s="153"/>
      <c r="CH83" s="1595"/>
      <c r="CI83" s="1631"/>
      <c r="CJ83" s="1598"/>
      <c r="CK83" s="1529"/>
      <c r="CL83" s="1600"/>
      <c r="CM83" s="1601"/>
      <c r="CN83" s="1600"/>
      <c r="CO83" s="1603"/>
      <c r="CP83" s="1600"/>
      <c r="CQ83" s="1623"/>
      <c r="CR83" s="1625"/>
      <c r="CS83" s="1626"/>
      <c r="CT83" s="1616"/>
      <c r="CU83" s="1619"/>
      <c r="CV83" s="1616"/>
      <c r="CW83" s="1619"/>
      <c r="CX83" s="1598"/>
      <c r="CY83" s="171" t="s">
        <v>204</v>
      </c>
      <c r="CZ83" s="144">
        <v>2400</v>
      </c>
      <c r="DA83" s="145">
        <v>2600</v>
      </c>
      <c r="DB83" s="146">
        <v>1600</v>
      </c>
      <c r="DC83" s="143">
        <v>1600</v>
      </c>
      <c r="DD83" s="1516"/>
      <c r="DE83" s="177" t="s">
        <v>254</v>
      </c>
      <c r="DF83" s="120"/>
      <c r="DG83" s="89"/>
      <c r="DH83" s="1595"/>
      <c r="DI83" s="1657"/>
      <c r="DJ83" s="1516"/>
      <c r="DK83" s="1529"/>
      <c r="DL83" s="1604"/>
      <c r="DM83" s="1613"/>
      <c r="DN83" s="1604"/>
      <c r="DO83" s="1605"/>
      <c r="DP83" s="1604"/>
      <c r="DQ83" s="1608"/>
      <c r="DR83" s="1516"/>
      <c r="DS83" s="177"/>
      <c r="DT83" s="1516"/>
      <c r="DU83" s="1633"/>
      <c r="DV83" s="1649"/>
      <c r="DW83" s="1649"/>
      <c r="DX83" s="1651"/>
      <c r="DY83" s="1516"/>
      <c r="DZ83" s="1641"/>
      <c r="EA83" s="1604"/>
      <c r="EB83" s="1634"/>
      <c r="EC83" s="1604"/>
      <c r="ED83" s="1613"/>
      <c r="EE83" s="1604"/>
      <c r="EF83" s="1605"/>
      <c r="EG83" s="1604"/>
      <c r="EH83" s="1635"/>
      <c r="EI83" s="1638"/>
      <c r="EJ83" s="1516"/>
      <c r="EK83" s="1641"/>
      <c r="EL83" s="1604"/>
      <c r="EM83" s="1634"/>
      <c r="EN83" s="1604"/>
      <c r="EO83" s="1613"/>
      <c r="EP83" s="1604"/>
      <c r="EQ83" s="1605"/>
      <c r="ER83" s="1604"/>
      <c r="ES83" s="1635"/>
      <c r="ET83" s="1654"/>
      <c r="EU83" s="1638"/>
      <c r="EV83" s="1516"/>
      <c r="EW83" s="147" t="s">
        <v>205</v>
      </c>
      <c r="EX83" s="1516"/>
      <c r="EY83" s="1532"/>
      <c r="FD83" s="365"/>
      <c r="FE83" s="365"/>
      <c r="FF83" s="365"/>
      <c r="FG83" s="365"/>
    </row>
    <row r="84" spans="1:163" ht="15.75" customHeight="1">
      <c r="A84" s="155" t="s">
        <v>476</v>
      </c>
      <c r="B84" s="1524"/>
      <c r="C84" s="1672" t="s">
        <v>252</v>
      </c>
      <c r="D84" s="1596" t="s">
        <v>193</v>
      </c>
      <c r="E84" s="55" t="s">
        <v>31</v>
      </c>
      <c r="F84" s="56"/>
      <c r="G84" s="57">
        <v>38960</v>
      </c>
      <c r="H84" s="58">
        <v>48210</v>
      </c>
      <c r="I84" s="57">
        <v>34870</v>
      </c>
      <c r="J84" s="58">
        <v>44120</v>
      </c>
      <c r="K84" s="59" t="s">
        <v>194</v>
      </c>
      <c r="L84" s="60">
        <v>360</v>
      </c>
      <c r="M84" s="61">
        <v>450</v>
      </c>
      <c r="N84" s="378" t="s">
        <v>315</v>
      </c>
      <c r="O84" s="379" t="s">
        <v>368</v>
      </c>
      <c r="P84" s="380" t="s">
        <v>194</v>
      </c>
      <c r="Q84" s="381" t="s">
        <v>369</v>
      </c>
      <c r="R84" s="380" t="s">
        <v>194</v>
      </c>
      <c r="S84" s="382">
        <v>3</v>
      </c>
      <c r="T84" s="383">
        <v>2.9</v>
      </c>
      <c r="U84" s="60">
        <v>320</v>
      </c>
      <c r="V84" s="61">
        <v>410</v>
      </c>
      <c r="W84" s="378" t="s">
        <v>315</v>
      </c>
      <c r="X84" s="379" t="s">
        <v>368</v>
      </c>
      <c r="Y84" s="380" t="s">
        <v>194</v>
      </c>
      <c r="Z84" s="381" t="s">
        <v>369</v>
      </c>
      <c r="AA84" s="380" t="s">
        <v>194</v>
      </c>
      <c r="AB84" s="382">
        <v>2.9</v>
      </c>
      <c r="AC84" s="384">
        <v>2.8</v>
      </c>
      <c r="AD84" s="59" t="s">
        <v>194</v>
      </c>
      <c r="AE84" s="62">
        <v>9250</v>
      </c>
      <c r="AF84" s="118" t="s">
        <v>195</v>
      </c>
      <c r="AG84" s="385">
        <v>90</v>
      </c>
      <c r="AH84" s="386" t="s">
        <v>315</v>
      </c>
      <c r="AI84" s="379" t="s">
        <v>368</v>
      </c>
      <c r="AJ84" s="380" t="s">
        <v>194</v>
      </c>
      <c r="AK84" s="381" t="s">
        <v>369</v>
      </c>
      <c r="AL84" s="380" t="s">
        <v>194</v>
      </c>
      <c r="AM84" s="387">
        <v>2.5</v>
      </c>
      <c r="AN84" s="388" t="s">
        <v>373</v>
      </c>
      <c r="AO84" s="59" t="s">
        <v>194</v>
      </c>
      <c r="AP84" s="71">
        <v>3700</v>
      </c>
      <c r="AQ84" s="119" t="s">
        <v>195</v>
      </c>
      <c r="AR84" s="389">
        <v>30</v>
      </c>
      <c r="AS84" s="390" t="s">
        <v>315</v>
      </c>
      <c r="AT84" s="391" t="s">
        <v>368</v>
      </c>
      <c r="AU84" s="392" t="s">
        <v>194</v>
      </c>
      <c r="AV84" s="393" t="s">
        <v>369</v>
      </c>
      <c r="AW84" s="392" t="s">
        <v>194</v>
      </c>
      <c r="AX84" s="394">
        <v>3.8</v>
      </c>
      <c r="AZ84" s="74"/>
      <c r="BI84" s="1594"/>
      <c r="BK84" s="148"/>
      <c r="BL84" s="1516"/>
      <c r="BM84" s="151"/>
      <c r="BS84" s="423"/>
      <c r="BT84" s="120"/>
      <c r="BU84" s="1595"/>
      <c r="BV84" s="174"/>
      <c r="BW84" s="1681"/>
      <c r="BX84" s="65"/>
      <c r="BY84" s="65"/>
      <c r="BZ84" s="1594"/>
      <c r="CA84" s="153"/>
      <c r="CB84" s="426"/>
      <c r="CC84" s="153"/>
      <c r="CD84" s="426"/>
      <c r="CE84" s="153"/>
      <c r="CF84" s="426"/>
      <c r="CG84" s="153"/>
      <c r="CH84" s="1595"/>
      <c r="CI84" s="1610" t="s">
        <v>249</v>
      </c>
      <c r="CJ84" s="1598" t="s">
        <v>194</v>
      </c>
      <c r="CK84" s="1529">
        <v>20</v>
      </c>
      <c r="CL84" s="1600" t="s">
        <v>315</v>
      </c>
      <c r="CM84" s="1601" t="s">
        <v>368</v>
      </c>
      <c r="CN84" s="1600" t="s">
        <v>194</v>
      </c>
      <c r="CO84" s="1603" t="s">
        <v>372</v>
      </c>
      <c r="CP84" s="1600" t="s">
        <v>194</v>
      </c>
      <c r="CQ84" s="1623">
        <v>2.7</v>
      </c>
      <c r="CR84" s="1625" t="s">
        <v>375</v>
      </c>
      <c r="CS84" s="1626" t="s">
        <v>194</v>
      </c>
      <c r="CT84" s="1614">
        <v>3000</v>
      </c>
      <c r="CU84" s="1617">
        <v>3300</v>
      </c>
      <c r="CV84" s="1614">
        <v>2100</v>
      </c>
      <c r="CW84" s="1617">
        <v>2100</v>
      </c>
      <c r="CX84" s="1598" t="s">
        <v>194</v>
      </c>
      <c r="CY84" s="122" t="s">
        <v>198</v>
      </c>
      <c r="CZ84" s="123">
        <v>5400</v>
      </c>
      <c r="DA84" s="124">
        <v>6000</v>
      </c>
      <c r="DB84" s="125">
        <v>3700</v>
      </c>
      <c r="DC84" s="126">
        <v>3700</v>
      </c>
      <c r="DD84" s="1516"/>
      <c r="DE84" s="177">
        <v>2360</v>
      </c>
      <c r="DF84" s="1598" t="s">
        <v>194</v>
      </c>
      <c r="DG84" s="1620">
        <v>4900</v>
      </c>
      <c r="DH84" s="1516" t="s">
        <v>194</v>
      </c>
      <c r="DI84" s="1655">
        <v>1470</v>
      </c>
      <c r="DJ84" s="1516" t="s">
        <v>194</v>
      </c>
      <c r="DK84" s="1528">
        <v>10</v>
      </c>
      <c r="DL84" s="1599" t="s">
        <v>315</v>
      </c>
      <c r="DM84" s="1546" t="s">
        <v>368</v>
      </c>
      <c r="DN84" s="1599" t="s">
        <v>194</v>
      </c>
      <c r="DO84" s="1602" t="s">
        <v>372</v>
      </c>
      <c r="DP84" s="1599" t="s">
        <v>194</v>
      </c>
      <c r="DQ84" s="1606">
        <v>9.1</v>
      </c>
      <c r="DR84" s="1516"/>
      <c r="DS84" s="177"/>
      <c r="DT84" s="1516" t="s">
        <v>199</v>
      </c>
      <c r="DU84" s="1642" t="s">
        <v>431</v>
      </c>
      <c r="DV84" s="1644" t="s">
        <v>431</v>
      </c>
      <c r="DW84" s="1644" t="s">
        <v>431</v>
      </c>
      <c r="DX84" s="1646" t="s">
        <v>431</v>
      </c>
      <c r="DY84" s="1516" t="s">
        <v>199</v>
      </c>
      <c r="DZ84" s="1639">
        <v>890</v>
      </c>
      <c r="EA84" s="1599" t="s">
        <v>194</v>
      </c>
      <c r="EB84" s="1518">
        <v>9</v>
      </c>
      <c r="EC84" s="1599" t="s">
        <v>315</v>
      </c>
      <c r="ED84" s="1546" t="s">
        <v>368</v>
      </c>
      <c r="EE84" s="1599" t="s">
        <v>194</v>
      </c>
      <c r="EF84" s="1602" t="s">
        <v>372</v>
      </c>
      <c r="EG84" s="1599" t="s">
        <v>194</v>
      </c>
      <c r="EH84" s="1622">
        <v>5</v>
      </c>
      <c r="EI84" s="1636" t="s">
        <v>373</v>
      </c>
      <c r="EJ84" s="1516" t="s">
        <v>199</v>
      </c>
      <c r="EK84" s="1639">
        <v>3700</v>
      </c>
      <c r="EL84" s="1599" t="s">
        <v>194</v>
      </c>
      <c r="EM84" s="1518">
        <v>30</v>
      </c>
      <c r="EN84" s="1599" t="s">
        <v>315</v>
      </c>
      <c r="EO84" s="1546" t="s">
        <v>368</v>
      </c>
      <c r="EP84" s="1599" t="s">
        <v>194</v>
      </c>
      <c r="EQ84" s="1602" t="s">
        <v>372</v>
      </c>
      <c r="ER84" s="1599" t="s">
        <v>194</v>
      </c>
      <c r="ES84" s="1622">
        <v>3</v>
      </c>
      <c r="ET84" s="1652" t="s">
        <v>373</v>
      </c>
      <c r="EU84" s="1636" t="s">
        <v>205</v>
      </c>
      <c r="EV84" s="1516" t="s">
        <v>199</v>
      </c>
      <c r="EW84" s="127"/>
      <c r="EX84" s="1516"/>
      <c r="EY84" s="1532"/>
      <c r="FD84" s="365"/>
      <c r="FE84" s="365"/>
      <c r="FF84" s="365"/>
      <c r="FG84" s="365"/>
    </row>
    <row r="85" spans="1:163" ht="15.75" customHeight="1">
      <c r="A85" s="155" t="s">
        <v>477</v>
      </c>
      <c r="B85" s="1524"/>
      <c r="C85" s="1680"/>
      <c r="D85" s="1597"/>
      <c r="E85" s="128" t="s">
        <v>11</v>
      </c>
      <c r="F85" s="56"/>
      <c r="G85" s="129">
        <v>48210</v>
      </c>
      <c r="H85" s="130">
        <v>121790</v>
      </c>
      <c r="I85" s="129">
        <v>44120</v>
      </c>
      <c r="J85" s="130">
        <v>117700</v>
      </c>
      <c r="K85" s="59" t="s">
        <v>194</v>
      </c>
      <c r="L85" s="131">
        <v>450</v>
      </c>
      <c r="M85" s="132">
        <v>1100</v>
      </c>
      <c r="N85" s="398" t="s">
        <v>315</v>
      </c>
      <c r="O85" s="399" t="s">
        <v>368</v>
      </c>
      <c r="P85" s="400" t="s">
        <v>195</v>
      </c>
      <c r="Q85" s="399" t="s">
        <v>369</v>
      </c>
      <c r="R85" s="400" t="s">
        <v>194</v>
      </c>
      <c r="S85" s="401">
        <v>2.9</v>
      </c>
      <c r="T85" s="402">
        <v>2.7</v>
      </c>
      <c r="U85" s="131">
        <v>410</v>
      </c>
      <c r="V85" s="132">
        <v>1060</v>
      </c>
      <c r="W85" s="398" t="s">
        <v>315</v>
      </c>
      <c r="X85" s="399" t="s">
        <v>368</v>
      </c>
      <c r="Y85" s="400" t="s">
        <v>195</v>
      </c>
      <c r="Z85" s="399" t="s">
        <v>369</v>
      </c>
      <c r="AA85" s="400" t="s">
        <v>194</v>
      </c>
      <c r="AB85" s="401">
        <v>2.8</v>
      </c>
      <c r="AC85" s="403">
        <v>2.7</v>
      </c>
      <c r="AD85" s="59" t="s">
        <v>194</v>
      </c>
      <c r="AE85" s="71">
        <v>9250</v>
      </c>
      <c r="AF85" s="119" t="s">
        <v>195</v>
      </c>
      <c r="AG85" s="404">
        <v>90</v>
      </c>
      <c r="AH85" s="405" t="s">
        <v>315</v>
      </c>
      <c r="AI85" s="257" t="s">
        <v>368</v>
      </c>
      <c r="AJ85" s="375" t="s">
        <v>194</v>
      </c>
      <c r="AK85" s="406" t="s">
        <v>369</v>
      </c>
      <c r="AL85" s="256" t="s">
        <v>194</v>
      </c>
      <c r="AM85" s="407">
        <v>2.5</v>
      </c>
      <c r="AN85" s="408"/>
      <c r="AP85" s="76"/>
      <c r="AQ85" s="74"/>
      <c r="AR85" s="76"/>
      <c r="AS85" s="599"/>
      <c r="AT85" s="600"/>
      <c r="AU85" s="599"/>
      <c r="AV85" s="600"/>
      <c r="AW85" s="599"/>
      <c r="AX85" s="600"/>
      <c r="AZ85" s="74"/>
      <c r="BA85" s="74"/>
      <c r="BB85" s="409"/>
      <c r="BC85" s="410"/>
      <c r="BD85" s="74"/>
      <c r="BE85" s="410"/>
      <c r="BF85" s="74"/>
      <c r="BG85" s="410"/>
      <c r="BH85" s="74"/>
      <c r="BI85" s="1594"/>
      <c r="BK85" s="149"/>
      <c r="BL85" s="1516"/>
      <c r="BM85" s="151"/>
      <c r="BS85" s="423"/>
      <c r="BT85" s="120"/>
      <c r="BU85" s="1595"/>
      <c r="BV85" s="174"/>
      <c r="BW85" s="1681"/>
      <c r="BX85" s="65"/>
      <c r="BY85" s="65"/>
      <c r="BZ85" s="1594"/>
      <c r="CA85" s="153"/>
      <c r="CB85" s="426"/>
      <c r="CC85" s="153"/>
      <c r="CD85" s="426"/>
      <c r="CE85" s="153"/>
      <c r="CF85" s="426"/>
      <c r="CG85" s="153"/>
      <c r="CH85" s="1595"/>
      <c r="CI85" s="1610"/>
      <c r="CJ85" s="1598"/>
      <c r="CK85" s="1529"/>
      <c r="CL85" s="1600"/>
      <c r="CM85" s="1601"/>
      <c r="CN85" s="1600"/>
      <c r="CO85" s="1603"/>
      <c r="CP85" s="1600"/>
      <c r="CQ85" s="1623"/>
      <c r="CR85" s="1625"/>
      <c r="CS85" s="1626"/>
      <c r="CT85" s="1615"/>
      <c r="CU85" s="1618"/>
      <c r="CV85" s="1615"/>
      <c r="CW85" s="1618"/>
      <c r="CX85" s="1598"/>
      <c r="CY85" s="86" t="s">
        <v>200</v>
      </c>
      <c r="CZ85" s="134">
        <v>2900</v>
      </c>
      <c r="DA85" s="135">
        <v>3300</v>
      </c>
      <c r="DB85" s="136">
        <v>2000</v>
      </c>
      <c r="DC85" s="137">
        <v>2000</v>
      </c>
      <c r="DD85" s="1516"/>
      <c r="DE85" s="177"/>
      <c r="DF85" s="1598"/>
      <c r="DG85" s="1621"/>
      <c r="DH85" s="1516"/>
      <c r="DI85" s="1656"/>
      <c r="DJ85" s="1516"/>
      <c r="DK85" s="1529"/>
      <c r="DL85" s="1600"/>
      <c r="DM85" s="1601"/>
      <c r="DN85" s="1600"/>
      <c r="DO85" s="1603"/>
      <c r="DP85" s="1600"/>
      <c r="DQ85" s="1607"/>
      <c r="DR85" s="1516"/>
      <c r="DS85" s="177"/>
      <c r="DT85" s="1516"/>
      <c r="DU85" s="1643"/>
      <c r="DV85" s="1645"/>
      <c r="DW85" s="1645"/>
      <c r="DX85" s="1647"/>
      <c r="DY85" s="1516"/>
      <c r="DZ85" s="1640"/>
      <c r="EA85" s="1600"/>
      <c r="EB85" s="1521"/>
      <c r="EC85" s="1600"/>
      <c r="ED85" s="1601"/>
      <c r="EE85" s="1600"/>
      <c r="EF85" s="1603"/>
      <c r="EG85" s="1600"/>
      <c r="EH85" s="1623"/>
      <c r="EI85" s="1637"/>
      <c r="EJ85" s="1516"/>
      <c r="EK85" s="1640"/>
      <c r="EL85" s="1600"/>
      <c r="EM85" s="1521"/>
      <c r="EN85" s="1600"/>
      <c r="EO85" s="1601"/>
      <c r="EP85" s="1600"/>
      <c r="EQ85" s="1603"/>
      <c r="ER85" s="1600"/>
      <c r="ES85" s="1623"/>
      <c r="ET85" s="1653"/>
      <c r="EU85" s="1637"/>
      <c r="EV85" s="1516"/>
      <c r="EW85" s="138">
        <v>2580</v>
      </c>
      <c r="EX85" s="1516"/>
      <c r="EY85" s="1532"/>
      <c r="FD85" s="365"/>
      <c r="FE85" s="365"/>
      <c r="FF85" s="365"/>
      <c r="FG85" s="365"/>
    </row>
    <row r="86" spans="1:163" ht="15.75" customHeight="1">
      <c r="A86" s="155" t="s">
        <v>576</v>
      </c>
      <c r="B86" s="1524"/>
      <c r="C86" s="1680"/>
      <c r="D86" s="1658" t="s">
        <v>201</v>
      </c>
      <c r="E86" s="128" t="s">
        <v>202</v>
      </c>
      <c r="F86" s="56"/>
      <c r="G86" s="129">
        <v>121790</v>
      </c>
      <c r="H86" s="130">
        <v>214300</v>
      </c>
      <c r="I86" s="129">
        <v>117700</v>
      </c>
      <c r="J86" s="130">
        <v>210210</v>
      </c>
      <c r="K86" s="59" t="s">
        <v>194</v>
      </c>
      <c r="L86" s="131">
        <v>1100</v>
      </c>
      <c r="M86" s="132">
        <v>2020</v>
      </c>
      <c r="N86" s="398" t="s">
        <v>315</v>
      </c>
      <c r="O86" s="399" t="s">
        <v>368</v>
      </c>
      <c r="P86" s="400" t="s">
        <v>195</v>
      </c>
      <c r="Q86" s="399" t="s">
        <v>369</v>
      </c>
      <c r="R86" s="400" t="s">
        <v>194</v>
      </c>
      <c r="S86" s="401">
        <v>2.7</v>
      </c>
      <c r="T86" s="402">
        <v>2.7</v>
      </c>
      <c r="U86" s="131">
        <v>1060</v>
      </c>
      <c r="V86" s="132">
        <v>1980</v>
      </c>
      <c r="W86" s="398" t="s">
        <v>315</v>
      </c>
      <c r="X86" s="399" t="s">
        <v>368</v>
      </c>
      <c r="Y86" s="400" t="s">
        <v>195</v>
      </c>
      <c r="Z86" s="399" t="s">
        <v>369</v>
      </c>
      <c r="AA86" s="400" t="s">
        <v>194</v>
      </c>
      <c r="AB86" s="401">
        <v>2.7</v>
      </c>
      <c r="AC86" s="403">
        <v>2.7</v>
      </c>
      <c r="AD86" s="66"/>
      <c r="AG86" s="139"/>
      <c r="AO86" s="66"/>
      <c r="AY86" s="59" t="s">
        <v>194</v>
      </c>
      <c r="AZ86" s="412">
        <v>18500</v>
      </c>
      <c r="BA86" s="59" t="s">
        <v>194</v>
      </c>
      <c r="BB86" s="389">
        <v>180</v>
      </c>
      <c r="BC86" s="390" t="s">
        <v>315</v>
      </c>
      <c r="BD86" s="391" t="s">
        <v>368</v>
      </c>
      <c r="BE86" s="392" t="s">
        <v>194</v>
      </c>
      <c r="BF86" s="393" t="s">
        <v>369</v>
      </c>
      <c r="BG86" s="390" t="s">
        <v>194</v>
      </c>
      <c r="BH86" s="394">
        <v>2.5</v>
      </c>
      <c r="BI86" s="1594"/>
      <c r="BK86" s="149"/>
      <c r="BL86" s="1516"/>
      <c r="BM86" s="151"/>
      <c r="BS86" s="423"/>
      <c r="BT86" s="120"/>
      <c r="BU86" s="1595"/>
      <c r="BV86" s="174"/>
      <c r="BW86" s="1681"/>
      <c r="BX86" s="65"/>
      <c r="BY86" s="65"/>
      <c r="BZ86" s="1594"/>
      <c r="CA86" s="153"/>
      <c r="CB86" s="426"/>
      <c r="CC86" s="153"/>
      <c r="CD86" s="426"/>
      <c r="CE86" s="153"/>
      <c r="CF86" s="426"/>
      <c r="CG86" s="153"/>
      <c r="CH86" s="1595"/>
      <c r="CI86" s="1631">
        <v>2400</v>
      </c>
      <c r="CJ86" s="1598"/>
      <c r="CK86" s="1529"/>
      <c r="CL86" s="1600"/>
      <c r="CM86" s="1601"/>
      <c r="CN86" s="1600"/>
      <c r="CO86" s="1603"/>
      <c r="CP86" s="1600"/>
      <c r="CQ86" s="1623"/>
      <c r="CR86" s="1625"/>
      <c r="CS86" s="1626"/>
      <c r="CT86" s="1615"/>
      <c r="CU86" s="1618"/>
      <c r="CV86" s="1615"/>
      <c r="CW86" s="1618"/>
      <c r="CX86" s="1598"/>
      <c r="CY86" s="86" t="s">
        <v>203</v>
      </c>
      <c r="CZ86" s="134">
        <v>2500</v>
      </c>
      <c r="DA86" s="135">
        <v>2800</v>
      </c>
      <c r="DB86" s="136">
        <v>1800</v>
      </c>
      <c r="DC86" s="137">
        <v>1800</v>
      </c>
      <c r="DD86" s="1516"/>
      <c r="DE86" s="177" t="s">
        <v>257</v>
      </c>
      <c r="DF86" s="120"/>
      <c r="DG86" s="142"/>
      <c r="DH86" s="1595"/>
      <c r="DI86" s="1656"/>
      <c r="DJ86" s="1516"/>
      <c r="DK86" s="1529"/>
      <c r="DL86" s="1600"/>
      <c r="DM86" s="1601"/>
      <c r="DN86" s="1600"/>
      <c r="DO86" s="1603"/>
      <c r="DP86" s="1600"/>
      <c r="DQ86" s="1607"/>
      <c r="DR86" s="1516"/>
      <c r="DS86" s="177"/>
      <c r="DT86" s="1516"/>
      <c r="DU86" s="1632">
        <v>0.01</v>
      </c>
      <c r="DV86" s="1648">
        <v>0.03</v>
      </c>
      <c r="DW86" s="1648">
        <v>0.04</v>
      </c>
      <c r="DX86" s="1650">
        <v>0.05</v>
      </c>
      <c r="DY86" s="1516"/>
      <c r="DZ86" s="1640"/>
      <c r="EA86" s="1600"/>
      <c r="EB86" s="1521"/>
      <c r="EC86" s="1600"/>
      <c r="ED86" s="1601"/>
      <c r="EE86" s="1600"/>
      <c r="EF86" s="1603"/>
      <c r="EG86" s="1600"/>
      <c r="EH86" s="1623"/>
      <c r="EI86" s="1637"/>
      <c r="EJ86" s="1516"/>
      <c r="EK86" s="1640"/>
      <c r="EL86" s="1600"/>
      <c r="EM86" s="1521"/>
      <c r="EN86" s="1600"/>
      <c r="EO86" s="1601"/>
      <c r="EP86" s="1600"/>
      <c r="EQ86" s="1603"/>
      <c r="ER86" s="1600"/>
      <c r="ES86" s="1623"/>
      <c r="ET86" s="1653"/>
      <c r="EU86" s="1637"/>
      <c r="EV86" s="1516"/>
      <c r="EW86" s="413">
        <v>20</v>
      </c>
      <c r="EX86" s="1516"/>
      <c r="EY86" s="1532"/>
      <c r="FD86" s="365"/>
      <c r="FE86" s="365"/>
      <c r="FF86" s="365"/>
      <c r="FG86" s="365"/>
    </row>
    <row r="87" spans="1:163" ht="15.75" customHeight="1">
      <c r="A87" s="155" t="s">
        <v>577</v>
      </c>
      <c r="B87" s="1524"/>
      <c r="C87" s="1680"/>
      <c r="D87" s="1659"/>
      <c r="E87" s="68" t="s">
        <v>15</v>
      </c>
      <c r="F87" s="56"/>
      <c r="G87" s="69">
        <v>214300</v>
      </c>
      <c r="H87" s="70"/>
      <c r="I87" s="69">
        <v>210210</v>
      </c>
      <c r="J87" s="70"/>
      <c r="K87" s="59" t="s">
        <v>194</v>
      </c>
      <c r="L87" s="71">
        <v>2020</v>
      </c>
      <c r="M87" s="72"/>
      <c r="N87" s="415" t="s">
        <v>315</v>
      </c>
      <c r="O87" s="416" t="s">
        <v>368</v>
      </c>
      <c r="P87" s="417" t="s">
        <v>195</v>
      </c>
      <c r="Q87" s="416" t="s">
        <v>369</v>
      </c>
      <c r="R87" s="417" t="s">
        <v>194</v>
      </c>
      <c r="S87" s="418">
        <v>2.7</v>
      </c>
      <c r="T87" s="419"/>
      <c r="U87" s="71">
        <v>1980</v>
      </c>
      <c r="V87" s="72"/>
      <c r="W87" s="415" t="s">
        <v>315</v>
      </c>
      <c r="X87" s="416" t="s">
        <v>368</v>
      </c>
      <c r="Y87" s="417" t="s">
        <v>195</v>
      </c>
      <c r="Z87" s="416" t="s">
        <v>369</v>
      </c>
      <c r="AA87" s="417" t="s">
        <v>194</v>
      </c>
      <c r="AB87" s="418">
        <v>2.7</v>
      </c>
      <c r="AC87" s="420"/>
      <c r="AD87" s="66"/>
      <c r="AG87" s="75"/>
      <c r="AO87" s="66"/>
      <c r="AP87" s="73"/>
      <c r="AQ87" s="89"/>
      <c r="AR87" s="75"/>
      <c r="AY87" s="74"/>
      <c r="AZ87" s="74"/>
      <c r="BA87" s="74"/>
      <c r="BB87" s="74"/>
      <c r="BC87" s="74"/>
      <c r="BD87" s="74"/>
      <c r="BE87" s="74"/>
      <c r="BF87" s="74"/>
      <c r="BG87" s="74"/>
      <c r="BH87" s="74"/>
      <c r="BI87" s="1594"/>
      <c r="BK87" s="149"/>
      <c r="BL87" s="1516"/>
      <c r="BM87" s="151"/>
      <c r="BS87" s="423"/>
      <c r="BT87" s="120"/>
      <c r="BU87" s="1595"/>
      <c r="BV87" s="174"/>
      <c r="BW87" s="1681"/>
      <c r="BX87" s="65"/>
      <c r="BY87" s="65"/>
      <c r="BZ87" s="1594"/>
      <c r="CA87" s="153"/>
      <c r="CB87" s="426"/>
      <c r="CC87" s="153"/>
      <c r="CD87" s="426"/>
      <c r="CE87" s="153"/>
      <c r="CF87" s="426"/>
      <c r="CG87" s="153"/>
      <c r="CH87" s="1595"/>
      <c r="CI87" s="1631"/>
      <c r="CJ87" s="1598"/>
      <c r="CK87" s="1529"/>
      <c r="CL87" s="1600"/>
      <c r="CM87" s="1601"/>
      <c r="CN87" s="1600"/>
      <c r="CO87" s="1603"/>
      <c r="CP87" s="1600"/>
      <c r="CQ87" s="1623"/>
      <c r="CR87" s="1625"/>
      <c r="CS87" s="1626"/>
      <c r="CT87" s="1616"/>
      <c r="CU87" s="1619"/>
      <c r="CV87" s="1616"/>
      <c r="CW87" s="1619"/>
      <c r="CX87" s="1598"/>
      <c r="CY87" s="171" t="s">
        <v>204</v>
      </c>
      <c r="CZ87" s="144">
        <v>2300</v>
      </c>
      <c r="DA87" s="145">
        <v>2500</v>
      </c>
      <c r="DB87" s="146">
        <v>1600</v>
      </c>
      <c r="DC87" s="143">
        <v>1600</v>
      </c>
      <c r="DD87" s="1516"/>
      <c r="DE87" s="177">
        <v>2150</v>
      </c>
      <c r="DF87" s="120"/>
      <c r="DG87" s="89"/>
      <c r="DH87" s="1595"/>
      <c r="DI87" s="1657"/>
      <c r="DJ87" s="1516"/>
      <c r="DK87" s="1529"/>
      <c r="DL87" s="1604"/>
      <c r="DM87" s="1613"/>
      <c r="DN87" s="1604"/>
      <c r="DO87" s="1605"/>
      <c r="DP87" s="1604"/>
      <c r="DQ87" s="1608"/>
      <c r="DR87" s="1516"/>
      <c r="DS87" s="177"/>
      <c r="DT87" s="1516"/>
      <c r="DU87" s="1633"/>
      <c r="DV87" s="1649"/>
      <c r="DW87" s="1649"/>
      <c r="DX87" s="1651"/>
      <c r="DY87" s="1516"/>
      <c r="DZ87" s="1641"/>
      <c r="EA87" s="1604"/>
      <c r="EB87" s="1634"/>
      <c r="EC87" s="1604"/>
      <c r="ED87" s="1613"/>
      <c r="EE87" s="1604"/>
      <c r="EF87" s="1605"/>
      <c r="EG87" s="1604"/>
      <c r="EH87" s="1635"/>
      <c r="EI87" s="1638"/>
      <c r="EJ87" s="1516"/>
      <c r="EK87" s="1641"/>
      <c r="EL87" s="1604"/>
      <c r="EM87" s="1634"/>
      <c r="EN87" s="1604"/>
      <c r="EO87" s="1613"/>
      <c r="EP87" s="1604"/>
      <c r="EQ87" s="1605"/>
      <c r="ER87" s="1604"/>
      <c r="ES87" s="1635"/>
      <c r="ET87" s="1654"/>
      <c r="EU87" s="1638"/>
      <c r="EV87" s="1516"/>
      <c r="EW87" s="147" t="s">
        <v>205</v>
      </c>
      <c r="EX87" s="1516"/>
      <c r="EY87" s="1532"/>
      <c r="FD87" s="365"/>
      <c r="FE87" s="365"/>
      <c r="FF87" s="365"/>
      <c r="FG87" s="365"/>
    </row>
    <row r="88" spans="1:163" ht="15.75" customHeight="1">
      <c r="A88" s="155" t="s">
        <v>578</v>
      </c>
      <c r="B88" s="1524"/>
      <c r="C88" s="1672" t="s">
        <v>255</v>
      </c>
      <c r="D88" s="1596" t="s">
        <v>193</v>
      </c>
      <c r="E88" s="55" t="s">
        <v>31</v>
      </c>
      <c r="F88" s="56"/>
      <c r="G88" s="57">
        <v>38750</v>
      </c>
      <c r="H88" s="58">
        <v>48000</v>
      </c>
      <c r="I88" s="57">
        <v>34920</v>
      </c>
      <c r="J88" s="58">
        <v>44170</v>
      </c>
      <c r="K88" s="59" t="s">
        <v>194</v>
      </c>
      <c r="L88" s="60">
        <v>360</v>
      </c>
      <c r="M88" s="61">
        <v>450</v>
      </c>
      <c r="N88" s="378" t="s">
        <v>315</v>
      </c>
      <c r="O88" s="379" t="s">
        <v>368</v>
      </c>
      <c r="P88" s="380" t="s">
        <v>194</v>
      </c>
      <c r="Q88" s="381" t="s">
        <v>369</v>
      </c>
      <c r="R88" s="380" t="s">
        <v>194</v>
      </c>
      <c r="S88" s="382">
        <v>3.1</v>
      </c>
      <c r="T88" s="383">
        <v>3</v>
      </c>
      <c r="U88" s="60">
        <v>320</v>
      </c>
      <c r="V88" s="61">
        <v>410</v>
      </c>
      <c r="W88" s="378" t="s">
        <v>315</v>
      </c>
      <c r="X88" s="379" t="s">
        <v>368</v>
      </c>
      <c r="Y88" s="380" t="s">
        <v>194</v>
      </c>
      <c r="Z88" s="381" t="s">
        <v>369</v>
      </c>
      <c r="AA88" s="380" t="s">
        <v>194</v>
      </c>
      <c r="AB88" s="382">
        <v>3.1</v>
      </c>
      <c r="AC88" s="384">
        <v>3</v>
      </c>
      <c r="AD88" s="59" t="s">
        <v>194</v>
      </c>
      <c r="AE88" s="62">
        <v>9250</v>
      </c>
      <c r="AF88" s="118" t="s">
        <v>195</v>
      </c>
      <c r="AG88" s="385">
        <v>90</v>
      </c>
      <c r="AH88" s="386" t="s">
        <v>315</v>
      </c>
      <c r="AI88" s="379" t="s">
        <v>368</v>
      </c>
      <c r="AJ88" s="380" t="s">
        <v>194</v>
      </c>
      <c r="AK88" s="381" t="s">
        <v>369</v>
      </c>
      <c r="AL88" s="380" t="s">
        <v>194</v>
      </c>
      <c r="AM88" s="387">
        <v>2.5</v>
      </c>
      <c r="AN88" s="388" t="s">
        <v>373</v>
      </c>
      <c r="AO88" s="59" t="s">
        <v>194</v>
      </c>
      <c r="AP88" s="71">
        <v>3700</v>
      </c>
      <c r="AQ88" s="119" t="s">
        <v>195</v>
      </c>
      <c r="AR88" s="389">
        <v>30</v>
      </c>
      <c r="AS88" s="390" t="s">
        <v>315</v>
      </c>
      <c r="AT88" s="391" t="s">
        <v>368</v>
      </c>
      <c r="AU88" s="392" t="s">
        <v>194</v>
      </c>
      <c r="AV88" s="393" t="s">
        <v>369</v>
      </c>
      <c r="AW88" s="392" t="s">
        <v>194</v>
      </c>
      <c r="AX88" s="394">
        <v>3.8</v>
      </c>
      <c r="AZ88" s="74"/>
      <c r="BI88" s="1594"/>
      <c r="BK88" s="149"/>
      <c r="BL88" s="1516"/>
      <c r="BM88" s="151"/>
      <c r="BS88" s="423"/>
      <c r="BT88" s="120"/>
      <c r="BU88" s="1595"/>
      <c r="BV88" s="174"/>
      <c r="BW88" s="1681"/>
      <c r="BX88" s="65"/>
      <c r="BY88" s="65"/>
      <c r="BZ88" s="1594"/>
      <c r="CA88" s="153"/>
      <c r="CB88" s="426"/>
      <c r="CC88" s="153"/>
      <c r="CD88" s="426"/>
      <c r="CE88" s="153"/>
      <c r="CF88" s="426"/>
      <c r="CG88" s="153"/>
      <c r="CH88" s="1595"/>
      <c r="CI88" s="1610" t="s">
        <v>253</v>
      </c>
      <c r="CJ88" s="1598" t="s">
        <v>194</v>
      </c>
      <c r="CK88" s="1529">
        <v>20</v>
      </c>
      <c r="CL88" s="1600" t="s">
        <v>315</v>
      </c>
      <c r="CM88" s="1601" t="s">
        <v>368</v>
      </c>
      <c r="CN88" s="1600" t="s">
        <v>194</v>
      </c>
      <c r="CO88" s="1603" t="s">
        <v>372</v>
      </c>
      <c r="CP88" s="1600" t="s">
        <v>194</v>
      </c>
      <c r="CQ88" s="1623">
        <v>2.4</v>
      </c>
      <c r="CR88" s="1625" t="s">
        <v>375</v>
      </c>
      <c r="CS88" s="1626" t="s">
        <v>194</v>
      </c>
      <c r="CT88" s="1614">
        <v>2800</v>
      </c>
      <c r="CU88" s="1617">
        <v>3100</v>
      </c>
      <c r="CV88" s="1614">
        <v>1900</v>
      </c>
      <c r="CW88" s="1617">
        <v>1900</v>
      </c>
      <c r="CX88" s="1598" t="s">
        <v>194</v>
      </c>
      <c r="CY88" s="122" t="s">
        <v>198</v>
      </c>
      <c r="CZ88" s="123">
        <v>4800</v>
      </c>
      <c r="DA88" s="124">
        <v>5400</v>
      </c>
      <c r="DB88" s="125">
        <v>3400</v>
      </c>
      <c r="DC88" s="126">
        <v>3400</v>
      </c>
      <c r="DD88" s="1516"/>
      <c r="DE88" s="177"/>
      <c r="DF88" s="1598" t="s">
        <v>194</v>
      </c>
      <c r="DG88" s="1620">
        <v>4900</v>
      </c>
      <c r="DH88" s="1516" t="s">
        <v>194</v>
      </c>
      <c r="DI88" s="1655">
        <v>1380</v>
      </c>
      <c r="DJ88" s="1516" t="s">
        <v>194</v>
      </c>
      <c r="DK88" s="1528">
        <v>10</v>
      </c>
      <c r="DL88" s="1599" t="s">
        <v>315</v>
      </c>
      <c r="DM88" s="1546" t="s">
        <v>368</v>
      </c>
      <c r="DN88" s="1599" t="s">
        <v>194</v>
      </c>
      <c r="DO88" s="1602" t="s">
        <v>372</v>
      </c>
      <c r="DP88" s="1599" t="s">
        <v>194</v>
      </c>
      <c r="DQ88" s="1606">
        <v>8.5</v>
      </c>
      <c r="DR88" s="1516"/>
      <c r="DS88" s="177"/>
      <c r="DT88" s="1516" t="s">
        <v>199</v>
      </c>
      <c r="DU88" s="1642" t="s">
        <v>431</v>
      </c>
      <c r="DV88" s="1644" t="s">
        <v>431</v>
      </c>
      <c r="DW88" s="1644" t="s">
        <v>431</v>
      </c>
      <c r="DX88" s="1646" t="s">
        <v>431</v>
      </c>
      <c r="DY88" s="1516" t="s">
        <v>199</v>
      </c>
      <c r="DZ88" s="1639">
        <v>830</v>
      </c>
      <c r="EA88" s="1599" t="s">
        <v>194</v>
      </c>
      <c r="EB88" s="1518">
        <v>8</v>
      </c>
      <c r="EC88" s="1599" t="s">
        <v>315</v>
      </c>
      <c r="ED88" s="1546" t="s">
        <v>368</v>
      </c>
      <c r="EE88" s="1599" t="s">
        <v>194</v>
      </c>
      <c r="EF88" s="1602" t="s">
        <v>372</v>
      </c>
      <c r="EG88" s="1599" t="s">
        <v>194</v>
      </c>
      <c r="EH88" s="1622">
        <v>5.3</v>
      </c>
      <c r="EI88" s="1636" t="s">
        <v>373</v>
      </c>
      <c r="EJ88" s="1516" t="s">
        <v>199</v>
      </c>
      <c r="EK88" s="1639">
        <v>3460</v>
      </c>
      <c r="EL88" s="1599" t="s">
        <v>194</v>
      </c>
      <c r="EM88" s="1518">
        <v>30</v>
      </c>
      <c r="EN88" s="1599" t="s">
        <v>315</v>
      </c>
      <c r="EO88" s="1546" t="s">
        <v>368</v>
      </c>
      <c r="EP88" s="1599" t="s">
        <v>194</v>
      </c>
      <c r="EQ88" s="1602" t="s">
        <v>372</v>
      </c>
      <c r="ER88" s="1599" t="s">
        <v>194</v>
      </c>
      <c r="ES88" s="1622">
        <v>2.8</v>
      </c>
      <c r="ET88" s="1652" t="s">
        <v>373</v>
      </c>
      <c r="EU88" s="1636" t="s">
        <v>205</v>
      </c>
      <c r="EV88" s="1516" t="s">
        <v>199</v>
      </c>
      <c r="EW88" s="127"/>
      <c r="EX88" s="1516"/>
      <c r="EY88" s="1532"/>
      <c r="FD88" s="365"/>
      <c r="FE88" s="365"/>
      <c r="FF88" s="365"/>
      <c r="FG88" s="365"/>
    </row>
    <row r="89" spans="1:163" ht="15.75" customHeight="1">
      <c r="A89" s="155" t="s">
        <v>579</v>
      </c>
      <c r="B89" s="1524"/>
      <c r="C89" s="1680"/>
      <c r="D89" s="1597"/>
      <c r="E89" s="128" t="s">
        <v>11</v>
      </c>
      <c r="F89" s="56"/>
      <c r="G89" s="129">
        <v>48000</v>
      </c>
      <c r="H89" s="130">
        <v>121580</v>
      </c>
      <c r="I89" s="129">
        <v>44170</v>
      </c>
      <c r="J89" s="130">
        <v>117750</v>
      </c>
      <c r="K89" s="59" t="s">
        <v>194</v>
      </c>
      <c r="L89" s="131">
        <v>450</v>
      </c>
      <c r="M89" s="132">
        <v>1100</v>
      </c>
      <c r="N89" s="398" t="s">
        <v>315</v>
      </c>
      <c r="O89" s="399" t="s">
        <v>368</v>
      </c>
      <c r="P89" s="400" t="s">
        <v>195</v>
      </c>
      <c r="Q89" s="399" t="s">
        <v>369</v>
      </c>
      <c r="R89" s="400" t="s">
        <v>194</v>
      </c>
      <c r="S89" s="401">
        <v>3</v>
      </c>
      <c r="T89" s="402">
        <v>2.8</v>
      </c>
      <c r="U89" s="131">
        <v>410</v>
      </c>
      <c r="V89" s="132">
        <v>1060</v>
      </c>
      <c r="W89" s="398" t="s">
        <v>315</v>
      </c>
      <c r="X89" s="399" t="s">
        <v>368</v>
      </c>
      <c r="Y89" s="400" t="s">
        <v>195</v>
      </c>
      <c r="Z89" s="399" t="s">
        <v>369</v>
      </c>
      <c r="AA89" s="400" t="s">
        <v>194</v>
      </c>
      <c r="AB89" s="401">
        <v>3</v>
      </c>
      <c r="AC89" s="403">
        <v>2.8</v>
      </c>
      <c r="AD89" s="59" t="s">
        <v>194</v>
      </c>
      <c r="AE89" s="71">
        <v>9250</v>
      </c>
      <c r="AF89" s="119" t="s">
        <v>195</v>
      </c>
      <c r="AG89" s="404">
        <v>90</v>
      </c>
      <c r="AH89" s="405" t="s">
        <v>315</v>
      </c>
      <c r="AI89" s="257" t="s">
        <v>368</v>
      </c>
      <c r="AJ89" s="375" t="s">
        <v>194</v>
      </c>
      <c r="AK89" s="406" t="s">
        <v>369</v>
      </c>
      <c r="AL89" s="256" t="s">
        <v>194</v>
      </c>
      <c r="AM89" s="407">
        <v>2.5</v>
      </c>
      <c r="AN89" s="408"/>
      <c r="AP89" s="76"/>
      <c r="AQ89" s="74"/>
      <c r="AR89" s="76"/>
      <c r="AS89" s="599"/>
      <c r="AT89" s="600"/>
      <c r="AU89" s="599"/>
      <c r="AV89" s="600"/>
      <c r="AW89" s="599"/>
      <c r="AX89" s="600"/>
      <c r="AZ89" s="74"/>
      <c r="BA89" s="74"/>
      <c r="BB89" s="409"/>
      <c r="BC89" s="410"/>
      <c r="BD89" s="74"/>
      <c r="BE89" s="410"/>
      <c r="BF89" s="74"/>
      <c r="BG89" s="410"/>
      <c r="BH89" s="74"/>
      <c r="BI89" s="1594"/>
      <c r="BK89" s="149"/>
      <c r="BL89" s="1516"/>
      <c r="BM89" s="151"/>
      <c r="BS89" s="423"/>
      <c r="BT89" s="120"/>
      <c r="BU89" s="1595"/>
      <c r="BV89" s="174"/>
      <c r="BW89" s="1681"/>
      <c r="BX89" s="65"/>
      <c r="BY89" s="65"/>
      <c r="BZ89" s="1594"/>
      <c r="CA89" s="153"/>
      <c r="CB89" s="426"/>
      <c r="CC89" s="153"/>
      <c r="CD89" s="426"/>
      <c r="CE89" s="153"/>
      <c r="CF89" s="426"/>
      <c r="CG89" s="153"/>
      <c r="CH89" s="1595"/>
      <c r="CI89" s="1610"/>
      <c r="CJ89" s="1598"/>
      <c r="CK89" s="1529"/>
      <c r="CL89" s="1600"/>
      <c r="CM89" s="1601"/>
      <c r="CN89" s="1600"/>
      <c r="CO89" s="1603"/>
      <c r="CP89" s="1600"/>
      <c r="CQ89" s="1623"/>
      <c r="CR89" s="1625"/>
      <c r="CS89" s="1626"/>
      <c r="CT89" s="1615"/>
      <c r="CU89" s="1618"/>
      <c r="CV89" s="1615"/>
      <c r="CW89" s="1618"/>
      <c r="CX89" s="1598"/>
      <c r="CY89" s="86" t="s">
        <v>200</v>
      </c>
      <c r="CZ89" s="134">
        <v>2600</v>
      </c>
      <c r="DA89" s="135">
        <v>2900</v>
      </c>
      <c r="DB89" s="136">
        <v>1800</v>
      </c>
      <c r="DC89" s="137">
        <v>1800</v>
      </c>
      <c r="DD89" s="1516"/>
      <c r="DE89" s="177"/>
      <c r="DF89" s="1598"/>
      <c r="DG89" s="1621"/>
      <c r="DH89" s="1516"/>
      <c r="DI89" s="1656"/>
      <c r="DJ89" s="1516"/>
      <c r="DK89" s="1529"/>
      <c r="DL89" s="1600"/>
      <c r="DM89" s="1601"/>
      <c r="DN89" s="1600"/>
      <c r="DO89" s="1603"/>
      <c r="DP89" s="1600"/>
      <c r="DQ89" s="1607"/>
      <c r="DR89" s="1516"/>
      <c r="DS89" s="177"/>
      <c r="DT89" s="1516"/>
      <c r="DU89" s="1643"/>
      <c r="DV89" s="1645"/>
      <c r="DW89" s="1645"/>
      <c r="DX89" s="1647"/>
      <c r="DY89" s="1516"/>
      <c r="DZ89" s="1640"/>
      <c r="EA89" s="1600"/>
      <c r="EB89" s="1521"/>
      <c r="EC89" s="1600"/>
      <c r="ED89" s="1601"/>
      <c r="EE89" s="1600"/>
      <c r="EF89" s="1603"/>
      <c r="EG89" s="1600"/>
      <c r="EH89" s="1623"/>
      <c r="EI89" s="1637"/>
      <c r="EJ89" s="1516"/>
      <c r="EK89" s="1640"/>
      <c r="EL89" s="1600"/>
      <c r="EM89" s="1521"/>
      <c r="EN89" s="1600"/>
      <c r="EO89" s="1601"/>
      <c r="EP89" s="1600"/>
      <c r="EQ89" s="1603"/>
      <c r="ER89" s="1600"/>
      <c r="ES89" s="1623"/>
      <c r="ET89" s="1653"/>
      <c r="EU89" s="1637"/>
      <c r="EV89" s="1516"/>
      <c r="EW89" s="138">
        <v>2420</v>
      </c>
      <c r="EX89" s="1516"/>
      <c r="EY89" s="1532"/>
      <c r="FD89" s="365"/>
      <c r="FE89" s="365"/>
      <c r="FF89" s="365"/>
      <c r="FG89" s="365"/>
    </row>
    <row r="90" spans="1:163" ht="15.75" customHeight="1">
      <c r="A90" s="155" t="s">
        <v>580</v>
      </c>
      <c r="B90" s="1524"/>
      <c r="C90" s="1680"/>
      <c r="D90" s="1658" t="s">
        <v>201</v>
      </c>
      <c r="E90" s="128" t="s">
        <v>202</v>
      </c>
      <c r="F90" s="56"/>
      <c r="G90" s="129">
        <v>121580</v>
      </c>
      <c r="H90" s="130">
        <v>214090</v>
      </c>
      <c r="I90" s="129">
        <v>117750</v>
      </c>
      <c r="J90" s="130">
        <v>210260</v>
      </c>
      <c r="K90" s="59" t="s">
        <v>194</v>
      </c>
      <c r="L90" s="131">
        <v>1100</v>
      </c>
      <c r="M90" s="132">
        <v>2020</v>
      </c>
      <c r="N90" s="398" t="s">
        <v>315</v>
      </c>
      <c r="O90" s="399" t="s">
        <v>368</v>
      </c>
      <c r="P90" s="400" t="s">
        <v>195</v>
      </c>
      <c r="Q90" s="399" t="s">
        <v>369</v>
      </c>
      <c r="R90" s="400" t="s">
        <v>194</v>
      </c>
      <c r="S90" s="401">
        <v>2.8</v>
      </c>
      <c r="T90" s="402">
        <v>2.7</v>
      </c>
      <c r="U90" s="131">
        <v>1060</v>
      </c>
      <c r="V90" s="132">
        <v>1980</v>
      </c>
      <c r="W90" s="398" t="s">
        <v>315</v>
      </c>
      <c r="X90" s="399" t="s">
        <v>368</v>
      </c>
      <c r="Y90" s="400" t="s">
        <v>195</v>
      </c>
      <c r="Z90" s="399" t="s">
        <v>369</v>
      </c>
      <c r="AA90" s="400" t="s">
        <v>194</v>
      </c>
      <c r="AB90" s="401">
        <v>2.8</v>
      </c>
      <c r="AC90" s="403">
        <v>2.7</v>
      </c>
      <c r="AD90" s="66"/>
      <c r="AG90" s="139"/>
      <c r="AO90" s="66"/>
      <c r="AY90" s="59" t="s">
        <v>194</v>
      </c>
      <c r="AZ90" s="412">
        <v>18500</v>
      </c>
      <c r="BA90" s="59" t="s">
        <v>194</v>
      </c>
      <c r="BB90" s="389">
        <v>180</v>
      </c>
      <c r="BC90" s="390" t="s">
        <v>315</v>
      </c>
      <c r="BD90" s="391" t="s">
        <v>368</v>
      </c>
      <c r="BE90" s="392" t="s">
        <v>194</v>
      </c>
      <c r="BF90" s="393" t="s">
        <v>369</v>
      </c>
      <c r="BG90" s="390" t="s">
        <v>194</v>
      </c>
      <c r="BH90" s="394">
        <v>2.5</v>
      </c>
      <c r="BI90" s="1594"/>
      <c r="BK90" s="177"/>
      <c r="BL90" s="1516"/>
      <c r="BM90" s="151"/>
      <c r="BS90" s="423"/>
      <c r="BT90" s="120"/>
      <c r="BU90" s="1595"/>
      <c r="BV90" s="174"/>
      <c r="BW90" s="1681"/>
      <c r="BX90" s="65"/>
      <c r="BY90" s="65"/>
      <c r="BZ90" s="1594"/>
      <c r="CA90" s="153"/>
      <c r="CB90" s="426"/>
      <c r="CC90" s="153"/>
      <c r="CD90" s="426"/>
      <c r="CE90" s="153"/>
      <c r="CF90" s="426"/>
      <c r="CG90" s="153"/>
      <c r="CH90" s="1595"/>
      <c r="CI90" s="1631">
        <v>2130</v>
      </c>
      <c r="CJ90" s="1598"/>
      <c r="CK90" s="1529"/>
      <c r="CL90" s="1600"/>
      <c r="CM90" s="1601"/>
      <c r="CN90" s="1600"/>
      <c r="CO90" s="1603"/>
      <c r="CP90" s="1600"/>
      <c r="CQ90" s="1623"/>
      <c r="CR90" s="1625"/>
      <c r="CS90" s="1626"/>
      <c r="CT90" s="1615"/>
      <c r="CU90" s="1618"/>
      <c r="CV90" s="1615"/>
      <c r="CW90" s="1618"/>
      <c r="CX90" s="1598"/>
      <c r="CY90" s="86" t="s">
        <v>203</v>
      </c>
      <c r="CZ90" s="134">
        <v>2300</v>
      </c>
      <c r="DA90" s="135">
        <v>2500</v>
      </c>
      <c r="DB90" s="136">
        <v>1600</v>
      </c>
      <c r="DC90" s="137">
        <v>1600</v>
      </c>
      <c r="DD90" s="1516"/>
      <c r="DE90" s="1664" t="s">
        <v>260</v>
      </c>
      <c r="DF90" s="120"/>
      <c r="DG90" s="142"/>
      <c r="DH90" s="1595"/>
      <c r="DI90" s="1656"/>
      <c r="DJ90" s="1516"/>
      <c r="DK90" s="1529"/>
      <c r="DL90" s="1600"/>
      <c r="DM90" s="1601"/>
      <c r="DN90" s="1600"/>
      <c r="DO90" s="1603"/>
      <c r="DP90" s="1600"/>
      <c r="DQ90" s="1607"/>
      <c r="DR90" s="1516"/>
      <c r="DS90" s="177"/>
      <c r="DT90" s="1516"/>
      <c r="DU90" s="1632">
        <v>0.01</v>
      </c>
      <c r="DV90" s="1648">
        <v>0.03</v>
      </c>
      <c r="DW90" s="1648">
        <v>0.04</v>
      </c>
      <c r="DX90" s="1650">
        <v>0.05</v>
      </c>
      <c r="DY90" s="1516"/>
      <c r="DZ90" s="1640"/>
      <c r="EA90" s="1600"/>
      <c r="EB90" s="1521"/>
      <c r="EC90" s="1600"/>
      <c r="ED90" s="1601"/>
      <c r="EE90" s="1600"/>
      <c r="EF90" s="1603"/>
      <c r="EG90" s="1600"/>
      <c r="EH90" s="1623"/>
      <c r="EI90" s="1637"/>
      <c r="EJ90" s="1516"/>
      <c r="EK90" s="1640"/>
      <c r="EL90" s="1600"/>
      <c r="EM90" s="1521"/>
      <c r="EN90" s="1600"/>
      <c r="EO90" s="1601"/>
      <c r="EP90" s="1600"/>
      <c r="EQ90" s="1603"/>
      <c r="ER90" s="1600"/>
      <c r="ES90" s="1623"/>
      <c r="ET90" s="1653"/>
      <c r="EU90" s="1637"/>
      <c r="EV90" s="1516"/>
      <c r="EW90" s="413">
        <v>20</v>
      </c>
      <c r="EX90" s="1516"/>
      <c r="EY90" s="1532"/>
      <c r="FD90" s="365"/>
      <c r="FE90" s="365"/>
      <c r="FF90" s="365"/>
      <c r="FG90" s="365"/>
    </row>
    <row r="91" spans="1:163" ht="15.75" customHeight="1">
      <c r="A91" s="155" t="s">
        <v>581</v>
      </c>
      <c r="B91" s="1524"/>
      <c r="C91" s="1680"/>
      <c r="D91" s="1659"/>
      <c r="E91" s="68" t="s">
        <v>15</v>
      </c>
      <c r="F91" s="56"/>
      <c r="G91" s="69">
        <v>214090</v>
      </c>
      <c r="H91" s="70"/>
      <c r="I91" s="69">
        <v>210260</v>
      </c>
      <c r="J91" s="70"/>
      <c r="K91" s="59" t="s">
        <v>194</v>
      </c>
      <c r="L91" s="71">
        <v>2020</v>
      </c>
      <c r="M91" s="72"/>
      <c r="N91" s="415" t="s">
        <v>315</v>
      </c>
      <c r="O91" s="416" t="s">
        <v>368</v>
      </c>
      <c r="P91" s="417" t="s">
        <v>195</v>
      </c>
      <c r="Q91" s="416" t="s">
        <v>369</v>
      </c>
      <c r="R91" s="417" t="s">
        <v>194</v>
      </c>
      <c r="S91" s="418">
        <v>2.7</v>
      </c>
      <c r="T91" s="419"/>
      <c r="U91" s="71">
        <v>1980</v>
      </c>
      <c r="V91" s="72"/>
      <c r="W91" s="415" t="s">
        <v>315</v>
      </c>
      <c r="X91" s="416" t="s">
        <v>368</v>
      </c>
      <c r="Y91" s="417" t="s">
        <v>195</v>
      </c>
      <c r="Z91" s="416" t="s">
        <v>369</v>
      </c>
      <c r="AA91" s="417" t="s">
        <v>194</v>
      </c>
      <c r="AB91" s="418">
        <v>2.7</v>
      </c>
      <c r="AC91" s="420"/>
      <c r="AD91" s="66"/>
      <c r="AG91" s="75"/>
      <c r="AO91" s="66"/>
      <c r="AP91" s="73"/>
      <c r="AQ91" s="89"/>
      <c r="AR91" s="75"/>
      <c r="AY91" s="74"/>
      <c r="AZ91" s="74"/>
      <c r="BA91" s="74"/>
      <c r="BB91" s="74"/>
      <c r="BC91" s="74"/>
      <c r="BD91" s="74"/>
      <c r="BE91" s="74"/>
      <c r="BF91" s="74"/>
      <c r="BG91" s="74"/>
      <c r="BH91" s="74"/>
      <c r="BI91" s="1594"/>
      <c r="BK91" s="177"/>
      <c r="BL91" s="1516"/>
      <c r="BM91" s="151"/>
      <c r="BS91" s="423"/>
      <c r="BT91" s="120"/>
      <c r="BU91" s="1595"/>
      <c r="BV91" s="174"/>
      <c r="BW91" s="1681"/>
      <c r="BX91" s="65"/>
      <c r="BY91" s="65"/>
      <c r="BZ91" s="1594"/>
      <c r="CA91" s="153"/>
      <c r="CB91" s="426"/>
      <c r="CC91" s="153"/>
      <c r="CD91" s="426"/>
      <c r="CE91" s="153"/>
      <c r="CF91" s="426"/>
      <c r="CG91" s="153"/>
      <c r="CH91" s="1595"/>
      <c r="CI91" s="1631"/>
      <c r="CJ91" s="1598"/>
      <c r="CK91" s="1529"/>
      <c r="CL91" s="1600"/>
      <c r="CM91" s="1601"/>
      <c r="CN91" s="1600"/>
      <c r="CO91" s="1603"/>
      <c r="CP91" s="1600"/>
      <c r="CQ91" s="1623"/>
      <c r="CR91" s="1625"/>
      <c r="CS91" s="1626"/>
      <c r="CT91" s="1616"/>
      <c r="CU91" s="1619"/>
      <c r="CV91" s="1616"/>
      <c r="CW91" s="1619"/>
      <c r="CX91" s="1598"/>
      <c r="CY91" s="171" t="s">
        <v>204</v>
      </c>
      <c r="CZ91" s="144">
        <v>2000</v>
      </c>
      <c r="DA91" s="145">
        <v>2300</v>
      </c>
      <c r="DB91" s="146">
        <v>1400</v>
      </c>
      <c r="DC91" s="143">
        <v>1400</v>
      </c>
      <c r="DD91" s="1516"/>
      <c r="DE91" s="1664"/>
      <c r="DF91" s="120"/>
      <c r="DG91" s="89"/>
      <c r="DH91" s="1595"/>
      <c r="DI91" s="1657"/>
      <c r="DJ91" s="1516"/>
      <c r="DK91" s="1529"/>
      <c r="DL91" s="1604"/>
      <c r="DM91" s="1613"/>
      <c r="DN91" s="1604"/>
      <c r="DO91" s="1605"/>
      <c r="DP91" s="1604"/>
      <c r="DQ91" s="1608"/>
      <c r="DR91" s="1516"/>
      <c r="DS91" s="177"/>
      <c r="DT91" s="1516"/>
      <c r="DU91" s="1633"/>
      <c r="DV91" s="1649"/>
      <c r="DW91" s="1649"/>
      <c r="DX91" s="1651"/>
      <c r="DY91" s="1516"/>
      <c r="DZ91" s="1641"/>
      <c r="EA91" s="1604"/>
      <c r="EB91" s="1634"/>
      <c r="EC91" s="1604"/>
      <c r="ED91" s="1613"/>
      <c r="EE91" s="1604"/>
      <c r="EF91" s="1605"/>
      <c r="EG91" s="1604"/>
      <c r="EH91" s="1635"/>
      <c r="EI91" s="1638"/>
      <c r="EJ91" s="1516"/>
      <c r="EK91" s="1641"/>
      <c r="EL91" s="1604"/>
      <c r="EM91" s="1634"/>
      <c r="EN91" s="1604"/>
      <c r="EO91" s="1613"/>
      <c r="EP91" s="1604"/>
      <c r="EQ91" s="1605"/>
      <c r="ER91" s="1604"/>
      <c r="ES91" s="1635"/>
      <c r="ET91" s="1654"/>
      <c r="EU91" s="1638"/>
      <c r="EV91" s="1516"/>
      <c r="EW91" s="147" t="s">
        <v>205</v>
      </c>
      <c r="EX91" s="1516"/>
      <c r="EY91" s="1532"/>
      <c r="FD91" s="365"/>
      <c r="FE91" s="365"/>
      <c r="FF91" s="365"/>
      <c r="FG91" s="365"/>
    </row>
    <row r="92" spans="1:163" ht="15.75" customHeight="1">
      <c r="A92" s="155" t="s">
        <v>582</v>
      </c>
      <c r="B92" s="1524"/>
      <c r="C92" s="1682" t="s">
        <v>258</v>
      </c>
      <c r="D92" s="1596" t="s">
        <v>193</v>
      </c>
      <c r="E92" s="55" t="s">
        <v>31</v>
      </c>
      <c r="F92" s="56"/>
      <c r="G92" s="57">
        <v>37750</v>
      </c>
      <c r="H92" s="58">
        <v>47000</v>
      </c>
      <c r="I92" s="57">
        <v>34140</v>
      </c>
      <c r="J92" s="58">
        <v>43390</v>
      </c>
      <c r="K92" s="59" t="s">
        <v>194</v>
      </c>
      <c r="L92" s="60">
        <v>350</v>
      </c>
      <c r="M92" s="61">
        <v>440</v>
      </c>
      <c r="N92" s="378" t="s">
        <v>315</v>
      </c>
      <c r="O92" s="379" t="s">
        <v>368</v>
      </c>
      <c r="P92" s="380" t="s">
        <v>194</v>
      </c>
      <c r="Q92" s="381" t="s">
        <v>369</v>
      </c>
      <c r="R92" s="380" t="s">
        <v>194</v>
      </c>
      <c r="S92" s="382">
        <v>3.1</v>
      </c>
      <c r="T92" s="383">
        <v>3</v>
      </c>
      <c r="U92" s="60">
        <v>320</v>
      </c>
      <c r="V92" s="61">
        <v>410</v>
      </c>
      <c r="W92" s="378" t="s">
        <v>315</v>
      </c>
      <c r="X92" s="379" t="s">
        <v>368</v>
      </c>
      <c r="Y92" s="380" t="s">
        <v>194</v>
      </c>
      <c r="Z92" s="381" t="s">
        <v>369</v>
      </c>
      <c r="AA92" s="380" t="s">
        <v>194</v>
      </c>
      <c r="AB92" s="382">
        <v>3</v>
      </c>
      <c r="AC92" s="384">
        <v>2.9</v>
      </c>
      <c r="AD92" s="59" t="s">
        <v>194</v>
      </c>
      <c r="AE92" s="62">
        <v>9250</v>
      </c>
      <c r="AF92" s="118" t="s">
        <v>195</v>
      </c>
      <c r="AG92" s="385">
        <v>90</v>
      </c>
      <c r="AH92" s="386" t="s">
        <v>315</v>
      </c>
      <c r="AI92" s="379" t="s">
        <v>368</v>
      </c>
      <c r="AJ92" s="380" t="s">
        <v>194</v>
      </c>
      <c r="AK92" s="381" t="s">
        <v>369</v>
      </c>
      <c r="AL92" s="380" t="s">
        <v>194</v>
      </c>
      <c r="AM92" s="387">
        <v>2.5</v>
      </c>
      <c r="AN92" s="388" t="s">
        <v>373</v>
      </c>
      <c r="AO92" s="59" t="s">
        <v>194</v>
      </c>
      <c r="AP92" s="71">
        <v>3700</v>
      </c>
      <c r="AQ92" s="119" t="s">
        <v>195</v>
      </c>
      <c r="AR92" s="389">
        <v>30</v>
      </c>
      <c r="AS92" s="390" t="s">
        <v>315</v>
      </c>
      <c r="AT92" s="391" t="s">
        <v>368</v>
      </c>
      <c r="AU92" s="392" t="s">
        <v>194</v>
      </c>
      <c r="AV92" s="393" t="s">
        <v>369</v>
      </c>
      <c r="AW92" s="392" t="s">
        <v>194</v>
      </c>
      <c r="AX92" s="394">
        <v>3.8</v>
      </c>
      <c r="AZ92" s="74"/>
      <c r="BI92" s="1594"/>
      <c r="BK92" s="93"/>
      <c r="BL92" s="1516"/>
      <c r="BM92" s="151"/>
      <c r="BS92" s="423"/>
      <c r="BT92" s="120"/>
      <c r="BU92" s="1595"/>
      <c r="BV92" s="174"/>
      <c r="BW92" s="1681"/>
      <c r="BX92" s="65"/>
      <c r="BY92" s="65"/>
      <c r="BZ92" s="1594"/>
      <c r="CA92" s="600"/>
      <c r="CB92" s="600"/>
      <c r="CC92" s="600"/>
      <c r="CD92" s="600"/>
      <c r="CE92" s="600"/>
      <c r="CF92" s="600"/>
      <c r="CG92" s="600"/>
      <c r="CH92" s="1595"/>
      <c r="CI92" s="1610" t="s">
        <v>256</v>
      </c>
      <c r="CJ92" s="1598" t="s">
        <v>194</v>
      </c>
      <c r="CK92" s="1529">
        <v>10</v>
      </c>
      <c r="CL92" s="1600" t="s">
        <v>315</v>
      </c>
      <c r="CM92" s="1601" t="s">
        <v>368</v>
      </c>
      <c r="CN92" s="1600" t="s">
        <v>194</v>
      </c>
      <c r="CO92" s="1603" t="s">
        <v>372</v>
      </c>
      <c r="CP92" s="1600" t="s">
        <v>194</v>
      </c>
      <c r="CQ92" s="1623">
        <v>4.3</v>
      </c>
      <c r="CR92" s="1625" t="s">
        <v>375</v>
      </c>
      <c r="CS92" s="1626" t="s">
        <v>194</v>
      </c>
      <c r="CT92" s="1614">
        <v>3000</v>
      </c>
      <c r="CU92" s="1617">
        <v>3300</v>
      </c>
      <c r="CV92" s="1614">
        <v>2100</v>
      </c>
      <c r="CW92" s="1617">
        <v>2100</v>
      </c>
      <c r="CX92" s="1598" t="s">
        <v>194</v>
      </c>
      <c r="CY92" s="122" t="s">
        <v>198</v>
      </c>
      <c r="CZ92" s="123">
        <v>5400</v>
      </c>
      <c r="DA92" s="124">
        <v>6000</v>
      </c>
      <c r="DB92" s="125">
        <v>3700</v>
      </c>
      <c r="DC92" s="126">
        <v>3700</v>
      </c>
      <c r="DD92" s="1516"/>
      <c r="DE92" s="155"/>
      <c r="DF92" s="1598" t="s">
        <v>194</v>
      </c>
      <c r="DG92" s="1620">
        <v>4900</v>
      </c>
      <c r="DH92" s="1516" t="s">
        <v>194</v>
      </c>
      <c r="DI92" s="1655">
        <v>1290</v>
      </c>
      <c r="DJ92" s="1516" t="s">
        <v>194</v>
      </c>
      <c r="DK92" s="1528">
        <v>10</v>
      </c>
      <c r="DL92" s="1599" t="s">
        <v>315</v>
      </c>
      <c r="DM92" s="1546" t="s">
        <v>368</v>
      </c>
      <c r="DN92" s="1599" t="s">
        <v>194</v>
      </c>
      <c r="DO92" s="1602" t="s">
        <v>372</v>
      </c>
      <c r="DP92" s="1599" t="s">
        <v>194</v>
      </c>
      <c r="DQ92" s="1606">
        <v>8</v>
      </c>
      <c r="DR92" s="1516"/>
      <c r="DS92" s="1664"/>
      <c r="DT92" s="1516" t="s">
        <v>199</v>
      </c>
      <c r="DU92" s="1642" t="s">
        <v>431</v>
      </c>
      <c r="DV92" s="1644" t="s">
        <v>431</v>
      </c>
      <c r="DW92" s="1644" t="s">
        <v>431</v>
      </c>
      <c r="DX92" s="1646" t="s">
        <v>431</v>
      </c>
      <c r="DY92" s="1516" t="s">
        <v>199</v>
      </c>
      <c r="DZ92" s="1639">
        <v>780</v>
      </c>
      <c r="EA92" s="1599" t="s">
        <v>194</v>
      </c>
      <c r="EB92" s="1518">
        <v>8</v>
      </c>
      <c r="EC92" s="1599" t="s">
        <v>315</v>
      </c>
      <c r="ED92" s="1546" t="s">
        <v>368</v>
      </c>
      <c r="EE92" s="1599" t="s">
        <v>194</v>
      </c>
      <c r="EF92" s="1602" t="s">
        <v>372</v>
      </c>
      <c r="EG92" s="1599" t="s">
        <v>194</v>
      </c>
      <c r="EH92" s="1622">
        <v>5</v>
      </c>
      <c r="EI92" s="1636" t="s">
        <v>373</v>
      </c>
      <c r="EJ92" s="1516" t="s">
        <v>199</v>
      </c>
      <c r="EK92" s="1639">
        <v>3260</v>
      </c>
      <c r="EL92" s="1599" t="s">
        <v>194</v>
      </c>
      <c r="EM92" s="1518">
        <v>30</v>
      </c>
      <c r="EN92" s="1599" t="s">
        <v>315</v>
      </c>
      <c r="EO92" s="1546" t="s">
        <v>368</v>
      </c>
      <c r="EP92" s="1599" t="s">
        <v>194</v>
      </c>
      <c r="EQ92" s="1602" t="s">
        <v>372</v>
      </c>
      <c r="ER92" s="1599" t="s">
        <v>194</v>
      </c>
      <c r="ES92" s="1622">
        <v>2.7</v>
      </c>
      <c r="ET92" s="1652" t="s">
        <v>373</v>
      </c>
      <c r="EU92" s="1636" t="s">
        <v>205</v>
      </c>
      <c r="EV92" s="1516" t="s">
        <v>199</v>
      </c>
      <c r="EW92" s="127"/>
      <c r="EX92" s="1516"/>
      <c r="EY92" s="1532"/>
      <c r="FD92" s="365"/>
      <c r="FE92" s="365"/>
      <c r="FF92" s="365"/>
      <c r="FG92" s="365"/>
    </row>
    <row r="93" spans="1:163" ht="15.75" customHeight="1">
      <c r="A93" s="155" t="s">
        <v>583</v>
      </c>
      <c r="B93" s="1524"/>
      <c r="C93" s="1683"/>
      <c r="D93" s="1597"/>
      <c r="E93" s="128" t="s">
        <v>11</v>
      </c>
      <c r="F93" s="56"/>
      <c r="G93" s="129">
        <v>47000</v>
      </c>
      <c r="H93" s="130">
        <v>120580</v>
      </c>
      <c r="I93" s="129">
        <v>43390</v>
      </c>
      <c r="J93" s="130">
        <v>116970</v>
      </c>
      <c r="K93" s="59" t="s">
        <v>194</v>
      </c>
      <c r="L93" s="131">
        <v>440</v>
      </c>
      <c r="M93" s="132">
        <v>1090</v>
      </c>
      <c r="N93" s="398" t="s">
        <v>315</v>
      </c>
      <c r="O93" s="399" t="s">
        <v>368</v>
      </c>
      <c r="P93" s="400" t="s">
        <v>195</v>
      </c>
      <c r="Q93" s="399" t="s">
        <v>369</v>
      </c>
      <c r="R93" s="400" t="s">
        <v>194</v>
      </c>
      <c r="S93" s="401">
        <v>3</v>
      </c>
      <c r="T93" s="402">
        <v>2.8</v>
      </c>
      <c r="U93" s="131">
        <v>410</v>
      </c>
      <c r="V93" s="132">
        <v>1050</v>
      </c>
      <c r="W93" s="398" t="s">
        <v>315</v>
      </c>
      <c r="X93" s="399" t="s">
        <v>368</v>
      </c>
      <c r="Y93" s="400" t="s">
        <v>195</v>
      </c>
      <c r="Z93" s="399" t="s">
        <v>369</v>
      </c>
      <c r="AA93" s="400" t="s">
        <v>194</v>
      </c>
      <c r="AB93" s="401">
        <v>2.9</v>
      </c>
      <c r="AC93" s="403">
        <v>2.8</v>
      </c>
      <c r="AD93" s="59" t="s">
        <v>194</v>
      </c>
      <c r="AE93" s="71">
        <v>9250</v>
      </c>
      <c r="AF93" s="119" t="s">
        <v>195</v>
      </c>
      <c r="AG93" s="404">
        <v>90</v>
      </c>
      <c r="AH93" s="405" t="s">
        <v>315</v>
      </c>
      <c r="AI93" s="257" t="s">
        <v>368</v>
      </c>
      <c r="AJ93" s="375" t="s">
        <v>194</v>
      </c>
      <c r="AK93" s="406" t="s">
        <v>369</v>
      </c>
      <c r="AL93" s="256" t="s">
        <v>194</v>
      </c>
      <c r="AM93" s="407">
        <v>2.5</v>
      </c>
      <c r="AN93" s="408"/>
      <c r="AP93" s="76"/>
      <c r="AQ93" s="74"/>
      <c r="AR93" s="76"/>
      <c r="AS93" s="599"/>
      <c r="AT93" s="600"/>
      <c r="AU93" s="599"/>
      <c r="AV93" s="600"/>
      <c r="AW93" s="599"/>
      <c r="AX93" s="600"/>
      <c r="AZ93" s="74"/>
      <c r="BA93" s="74"/>
      <c r="BB93" s="409"/>
      <c r="BC93" s="410"/>
      <c r="BD93" s="74"/>
      <c r="BE93" s="410"/>
      <c r="BF93" s="74"/>
      <c r="BG93" s="410"/>
      <c r="BH93" s="74"/>
      <c r="BI93" s="1594"/>
      <c r="BK93" s="93"/>
      <c r="BL93" s="1516"/>
      <c r="BM93" s="151"/>
      <c r="BS93" s="423"/>
      <c r="BT93" s="120"/>
      <c r="BU93" s="1595"/>
      <c r="BV93" s="174"/>
      <c r="BW93" s="1681"/>
      <c r="BX93" s="65"/>
      <c r="BY93" s="65"/>
      <c r="BZ93" s="1594"/>
      <c r="CA93" s="600"/>
      <c r="CB93" s="600"/>
      <c r="CC93" s="600"/>
      <c r="CD93" s="600"/>
      <c r="CE93" s="600"/>
      <c r="CF93" s="600"/>
      <c r="CG93" s="600"/>
      <c r="CH93" s="1595"/>
      <c r="CI93" s="1610"/>
      <c r="CJ93" s="1598"/>
      <c r="CK93" s="1529"/>
      <c r="CL93" s="1600"/>
      <c r="CM93" s="1601"/>
      <c r="CN93" s="1600"/>
      <c r="CO93" s="1603"/>
      <c r="CP93" s="1600"/>
      <c r="CQ93" s="1623"/>
      <c r="CR93" s="1625"/>
      <c r="CS93" s="1626"/>
      <c r="CT93" s="1615"/>
      <c r="CU93" s="1618"/>
      <c r="CV93" s="1615"/>
      <c r="CW93" s="1618"/>
      <c r="CX93" s="1598"/>
      <c r="CY93" s="86" t="s">
        <v>200</v>
      </c>
      <c r="CZ93" s="134">
        <v>2900</v>
      </c>
      <c r="DA93" s="135">
        <v>3300</v>
      </c>
      <c r="DB93" s="136">
        <v>2000</v>
      </c>
      <c r="DC93" s="137">
        <v>2000</v>
      </c>
      <c r="DD93" s="1516"/>
      <c r="DE93" s="155"/>
      <c r="DF93" s="1598"/>
      <c r="DG93" s="1621"/>
      <c r="DH93" s="1516"/>
      <c r="DI93" s="1656"/>
      <c r="DJ93" s="1516"/>
      <c r="DK93" s="1529"/>
      <c r="DL93" s="1600"/>
      <c r="DM93" s="1601"/>
      <c r="DN93" s="1600"/>
      <c r="DO93" s="1603"/>
      <c r="DP93" s="1600"/>
      <c r="DQ93" s="1607"/>
      <c r="DR93" s="1516"/>
      <c r="DS93" s="1664"/>
      <c r="DT93" s="1516"/>
      <c r="DU93" s="1643"/>
      <c r="DV93" s="1645"/>
      <c r="DW93" s="1645"/>
      <c r="DX93" s="1647"/>
      <c r="DY93" s="1516"/>
      <c r="DZ93" s="1640"/>
      <c r="EA93" s="1600"/>
      <c r="EB93" s="1521"/>
      <c r="EC93" s="1600"/>
      <c r="ED93" s="1601"/>
      <c r="EE93" s="1600"/>
      <c r="EF93" s="1603"/>
      <c r="EG93" s="1600"/>
      <c r="EH93" s="1623"/>
      <c r="EI93" s="1637"/>
      <c r="EJ93" s="1516"/>
      <c r="EK93" s="1640"/>
      <c r="EL93" s="1600"/>
      <c r="EM93" s="1521"/>
      <c r="EN93" s="1600"/>
      <c r="EO93" s="1601"/>
      <c r="EP93" s="1600"/>
      <c r="EQ93" s="1603"/>
      <c r="ER93" s="1600"/>
      <c r="ES93" s="1623"/>
      <c r="ET93" s="1653"/>
      <c r="EU93" s="1637"/>
      <c r="EV93" s="1516"/>
      <c r="EW93" s="138">
        <v>2280</v>
      </c>
      <c r="EX93" s="1516"/>
      <c r="EY93" s="1532"/>
      <c r="FD93" s="365"/>
      <c r="FE93" s="365"/>
      <c r="FF93" s="365"/>
      <c r="FG93" s="365"/>
    </row>
    <row r="94" spans="1:163" ht="15.75" customHeight="1">
      <c r="A94" s="155" t="s">
        <v>584</v>
      </c>
      <c r="B94" s="1524"/>
      <c r="C94" s="1683"/>
      <c r="D94" s="1658" t="s">
        <v>201</v>
      </c>
      <c r="E94" s="128" t="s">
        <v>202</v>
      </c>
      <c r="F94" s="56"/>
      <c r="G94" s="129">
        <v>120580</v>
      </c>
      <c r="H94" s="130">
        <v>213090</v>
      </c>
      <c r="I94" s="129">
        <v>116970</v>
      </c>
      <c r="J94" s="130">
        <v>209480</v>
      </c>
      <c r="K94" s="59" t="s">
        <v>194</v>
      </c>
      <c r="L94" s="131">
        <v>1090</v>
      </c>
      <c r="M94" s="132">
        <v>2010</v>
      </c>
      <c r="N94" s="398" t="s">
        <v>315</v>
      </c>
      <c r="O94" s="399" t="s">
        <v>368</v>
      </c>
      <c r="P94" s="400" t="s">
        <v>195</v>
      </c>
      <c r="Q94" s="399" t="s">
        <v>369</v>
      </c>
      <c r="R94" s="400" t="s">
        <v>194</v>
      </c>
      <c r="S94" s="401">
        <v>2.8</v>
      </c>
      <c r="T94" s="402">
        <v>2.7</v>
      </c>
      <c r="U94" s="131">
        <v>1050</v>
      </c>
      <c r="V94" s="132">
        <v>1970</v>
      </c>
      <c r="W94" s="398" t="s">
        <v>315</v>
      </c>
      <c r="X94" s="399" t="s">
        <v>368</v>
      </c>
      <c r="Y94" s="400" t="s">
        <v>195</v>
      </c>
      <c r="Z94" s="399" t="s">
        <v>369</v>
      </c>
      <c r="AA94" s="400" t="s">
        <v>194</v>
      </c>
      <c r="AB94" s="401">
        <v>2.8</v>
      </c>
      <c r="AC94" s="403">
        <v>2.7</v>
      </c>
      <c r="AD94" s="66"/>
      <c r="AG94" s="139"/>
      <c r="AO94" s="66"/>
      <c r="AY94" s="59" t="s">
        <v>194</v>
      </c>
      <c r="AZ94" s="412">
        <v>18500</v>
      </c>
      <c r="BA94" s="59" t="s">
        <v>194</v>
      </c>
      <c r="BB94" s="389">
        <v>180</v>
      </c>
      <c r="BC94" s="390" t="s">
        <v>315</v>
      </c>
      <c r="BD94" s="391" t="s">
        <v>368</v>
      </c>
      <c r="BE94" s="392" t="s">
        <v>194</v>
      </c>
      <c r="BF94" s="393" t="s">
        <v>369</v>
      </c>
      <c r="BG94" s="390" t="s">
        <v>194</v>
      </c>
      <c r="BH94" s="394">
        <v>2.5</v>
      </c>
      <c r="BI94" s="1594"/>
      <c r="BK94" s="177"/>
      <c r="BL94" s="1516"/>
      <c r="BM94" s="151"/>
      <c r="BS94" s="423"/>
      <c r="BT94" s="120"/>
      <c r="BU94" s="1595"/>
      <c r="BV94" s="174"/>
      <c r="BW94" s="1681"/>
      <c r="BX94" s="65"/>
      <c r="BY94" s="65"/>
      <c r="BZ94" s="1594"/>
      <c r="CA94" s="600"/>
      <c r="CB94" s="600"/>
      <c r="CC94" s="600"/>
      <c r="CD94" s="600"/>
      <c r="CE94" s="600"/>
      <c r="CF94" s="600"/>
      <c r="CG94" s="600"/>
      <c r="CH94" s="1595"/>
      <c r="CI94" s="1631">
        <v>1920</v>
      </c>
      <c r="CJ94" s="1598"/>
      <c r="CK94" s="1529"/>
      <c r="CL94" s="1600"/>
      <c r="CM94" s="1601"/>
      <c r="CN94" s="1600"/>
      <c r="CO94" s="1603"/>
      <c r="CP94" s="1600"/>
      <c r="CQ94" s="1623"/>
      <c r="CR94" s="1625"/>
      <c r="CS94" s="1626"/>
      <c r="CT94" s="1615"/>
      <c r="CU94" s="1618"/>
      <c r="CV94" s="1615"/>
      <c r="CW94" s="1618"/>
      <c r="CX94" s="1598"/>
      <c r="CY94" s="86" t="s">
        <v>203</v>
      </c>
      <c r="CZ94" s="134">
        <v>2500</v>
      </c>
      <c r="DA94" s="135">
        <v>2800</v>
      </c>
      <c r="DB94" s="136">
        <v>1800</v>
      </c>
      <c r="DC94" s="137">
        <v>1800</v>
      </c>
      <c r="DD94" s="1516"/>
      <c r="DE94" s="177"/>
      <c r="DF94" s="120"/>
      <c r="DG94" s="142"/>
      <c r="DH94" s="1595"/>
      <c r="DI94" s="1656"/>
      <c r="DJ94" s="1516"/>
      <c r="DK94" s="1529"/>
      <c r="DL94" s="1600"/>
      <c r="DM94" s="1601"/>
      <c r="DN94" s="1600"/>
      <c r="DO94" s="1603"/>
      <c r="DP94" s="1600"/>
      <c r="DQ94" s="1607"/>
      <c r="DR94" s="1516"/>
      <c r="DS94" s="177"/>
      <c r="DT94" s="1516"/>
      <c r="DU94" s="1632">
        <v>0.01</v>
      </c>
      <c r="DV94" s="1648">
        <v>0.03</v>
      </c>
      <c r="DW94" s="1648">
        <v>0.04</v>
      </c>
      <c r="DX94" s="1650">
        <v>0.05</v>
      </c>
      <c r="DY94" s="1516"/>
      <c r="DZ94" s="1640"/>
      <c r="EA94" s="1600"/>
      <c r="EB94" s="1521"/>
      <c r="EC94" s="1600"/>
      <c r="ED94" s="1601"/>
      <c r="EE94" s="1600"/>
      <c r="EF94" s="1603"/>
      <c r="EG94" s="1600"/>
      <c r="EH94" s="1623"/>
      <c r="EI94" s="1637"/>
      <c r="EJ94" s="1516"/>
      <c r="EK94" s="1640"/>
      <c r="EL94" s="1600"/>
      <c r="EM94" s="1521"/>
      <c r="EN94" s="1600"/>
      <c r="EO94" s="1601"/>
      <c r="EP94" s="1600"/>
      <c r="EQ94" s="1603"/>
      <c r="ER94" s="1600"/>
      <c r="ES94" s="1623"/>
      <c r="ET94" s="1653"/>
      <c r="EU94" s="1637"/>
      <c r="EV94" s="1516"/>
      <c r="EW94" s="413">
        <v>20</v>
      </c>
      <c r="EX94" s="1516"/>
      <c r="EY94" s="1532"/>
      <c r="FD94" s="365"/>
      <c r="FE94" s="365"/>
      <c r="FF94" s="365"/>
      <c r="FG94" s="365"/>
    </row>
    <row r="95" spans="1:163" ht="15.75" customHeight="1">
      <c r="A95" s="155" t="s">
        <v>585</v>
      </c>
      <c r="B95" s="1524"/>
      <c r="C95" s="1684"/>
      <c r="D95" s="1659"/>
      <c r="E95" s="68" t="s">
        <v>15</v>
      </c>
      <c r="F95" s="56"/>
      <c r="G95" s="69">
        <v>213090</v>
      </c>
      <c r="H95" s="70"/>
      <c r="I95" s="69">
        <v>209480</v>
      </c>
      <c r="J95" s="70"/>
      <c r="K95" s="59" t="s">
        <v>194</v>
      </c>
      <c r="L95" s="71">
        <v>2010</v>
      </c>
      <c r="M95" s="72"/>
      <c r="N95" s="415" t="s">
        <v>315</v>
      </c>
      <c r="O95" s="416" t="s">
        <v>368</v>
      </c>
      <c r="P95" s="417" t="s">
        <v>195</v>
      </c>
      <c r="Q95" s="416" t="s">
        <v>369</v>
      </c>
      <c r="R95" s="417" t="s">
        <v>194</v>
      </c>
      <c r="S95" s="418">
        <v>2.7</v>
      </c>
      <c r="T95" s="419"/>
      <c r="U95" s="71">
        <v>1970</v>
      </c>
      <c r="V95" s="72"/>
      <c r="W95" s="415" t="s">
        <v>315</v>
      </c>
      <c r="X95" s="416" t="s">
        <v>368</v>
      </c>
      <c r="Y95" s="417" t="s">
        <v>195</v>
      </c>
      <c r="Z95" s="416" t="s">
        <v>369</v>
      </c>
      <c r="AA95" s="417" t="s">
        <v>194</v>
      </c>
      <c r="AB95" s="418">
        <v>2.7</v>
      </c>
      <c r="AC95" s="420"/>
      <c r="AD95" s="66"/>
      <c r="AG95" s="75"/>
      <c r="AO95" s="66"/>
      <c r="AP95" s="73"/>
      <c r="AQ95" s="89"/>
      <c r="AR95" s="75"/>
      <c r="AY95" s="74"/>
      <c r="AZ95" s="74"/>
      <c r="BA95" s="74"/>
      <c r="BB95" s="74"/>
      <c r="BC95" s="74"/>
      <c r="BD95" s="74"/>
      <c r="BE95" s="74"/>
      <c r="BF95" s="74"/>
      <c r="BG95" s="74"/>
      <c r="BH95" s="74"/>
      <c r="BI95" s="1594"/>
      <c r="BK95" s="177"/>
      <c r="BL95" s="1516"/>
      <c r="BM95" s="151"/>
      <c r="BS95" s="423"/>
      <c r="BT95" s="120"/>
      <c r="BU95" s="1595"/>
      <c r="BV95" s="174"/>
      <c r="BW95" s="1681"/>
      <c r="BX95" s="65"/>
      <c r="BY95" s="65"/>
      <c r="BZ95" s="1594"/>
      <c r="CA95" s="600"/>
      <c r="CB95" s="600"/>
      <c r="CC95" s="600"/>
      <c r="CD95" s="600"/>
      <c r="CE95" s="600"/>
      <c r="CF95" s="600"/>
      <c r="CG95" s="600"/>
      <c r="CH95" s="1595"/>
      <c r="CI95" s="1631"/>
      <c r="CJ95" s="1598"/>
      <c r="CK95" s="1529"/>
      <c r="CL95" s="1600"/>
      <c r="CM95" s="1601"/>
      <c r="CN95" s="1600"/>
      <c r="CO95" s="1603"/>
      <c r="CP95" s="1600"/>
      <c r="CQ95" s="1623"/>
      <c r="CR95" s="1625"/>
      <c r="CS95" s="1626"/>
      <c r="CT95" s="1616"/>
      <c r="CU95" s="1619"/>
      <c r="CV95" s="1616"/>
      <c r="CW95" s="1619"/>
      <c r="CX95" s="1598"/>
      <c r="CY95" s="171" t="s">
        <v>204</v>
      </c>
      <c r="CZ95" s="144">
        <v>2300</v>
      </c>
      <c r="DA95" s="145">
        <v>2500</v>
      </c>
      <c r="DB95" s="146">
        <v>1600</v>
      </c>
      <c r="DC95" s="143">
        <v>1600</v>
      </c>
      <c r="DD95" s="1516"/>
      <c r="DE95" s="177"/>
      <c r="DF95" s="120"/>
      <c r="DG95" s="89"/>
      <c r="DH95" s="1595"/>
      <c r="DI95" s="1657"/>
      <c r="DJ95" s="1516"/>
      <c r="DK95" s="1529"/>
      <c r="DL95" s="1604"/>
      <c r="DM95" s="1613"/>
      <c r="DN95" s="1604"/>
      <c r="DO95" s="1605"/>
      <c r="DP95" s="1604"/>
      <c r="DQ95" s="1608"/>
      <c r="DR95" s="1516"/>
      <c r="DS95" s="177"/>
      <c r="DT95" s="1516"/>
      <c r="DU95" s="1633"/>
      <c r="DV95" s="1649"/>
      <c r="DW95" s="1649"/>
      <c r="DX95" s="1651"/>
      <c r="DY95" s="1516"/>
      <c r="DZ95" s="1641"/>
      <c r="EA95" s="1604"/>
      <c r="EB95" s="1634"/>
      <c r="EC95" s="1604"/>
      <c r="ED95" s="1613"/>
      <c r="EE95" s="1604"/>
      <c r="EF95" s="1605"/>
      <c r="EG95" s="1604"/>
      <c r="EH95" s="1635"/>
      <c r="EI95" s="1638"/>
      <c r="EJ95" s="1516"/>
      <c r="EK95" s="1641"/>
      <c r="EL95" s="1604"/>
      <c r="EM95" s="1634"/>
      <c r="EN95" s="1604"/>
      <c r="EO95" s="1613"/>
      <c r="EP95" s="1604"/>
      <c r="EQ95" s="1605"/>
      <c r="ER95" s="1604"/>
      <c r="ES95" s="1635"/>
      <c r="ET95" s="1654"/>
      <c r="EU95" s="1638"/>
      <c r="EV95" s="1516"/>
      <c r="EW95" s="147" t="s">
        <v>205</v>
      </c>
      <c r="EX95" s="1516"/>
      <c r="EY95" s="1532"/>
      <c r="FD95" s="365"/>
      <c r="FE95" s="365"/>
      <c r="FF95" s="365"/>
      <c r="FG95" s="365"/>
    </row>
    <row r="96" spans="1:163" ht="15.75" customHeight="1">
      <c r="A96" s="155" t="s">
        <v>478</v>
      </c>
      <c r="B96" s="1524"/>
      <c r="C96" s="1673" t="s">
        <v>261</v>
      </c>
      <c r="D96" s="1596" t="s">
        <v>193</v>
      </c>
      <c r="E96" s="55" t="s">
        <v>31</v>
      </c>
      <c r="F96" s="56"/>
      <c r="G96" s="57">
        <v>36830</v>
      </c>
      <c r="H96" s="58">
        <v>46080</v>
      </c>
      <c r="I96" s="57">
        <v>33430</v>
      </c>
      <c r="J96" s="58">
        <v>42680</v>
      </c>
      <c r="K96" s="59" t="s">
        <v>194</v>
      </c>
      <c r="L96" s="60">
        <v>340</v>
      </c>
      <c r="M96" s="61">
        <v>430</v>
      </c>
      <c r="N96" s="378" t="s">
        <v>315</v>
      </c>
      <c r="O96" s="379" t="s">
        <v>368</v>
      </c>
      <c r="P96" s="380" t="s">
        <v>194</v>
      </c>
      <c r="Q96" s="381" t="s">
        <v>369</v>
      </c>
      <c r="R96" s="380" t="s">
        <v>194</v>
      </c>
      <c r="S96" s="382">
        <v>3.1</v>
      </c>
      <c r="T96" s="383">
        <v>3</v>
      </c>
      <c r="U96" s="60">
        <v>310</v>
      </c>
      <c r="V96" s="61">
        <v>400</v>
      </c>
      <c r="W96" s="378" t="s">
        <v>315</v>
      </c>
      <c r="X96" s="379" t="s">
        <v>368</v>
      </c>
      <c r="Y96" s="380" t="s">
        <v>194</v>
      </c>
      <c r="Z96" s="381" t="s">
        <v>369</v>
      </c>
      <c r="AA96" s="380" t="s">
        <v>194</v>
      </c>
      <c r="AB96" s="382">
        <v>3</v>
      </c>
      <c r="AC96" s="384">
        <v>2.9</v>
      </c>
      <c r="AD96" s="59" t="s">
        <v>194</v>
      </c>
      <c r="AE96" s="62">
        <v>9250</v>
      </c>
      <c r="AF96" s="118" t="s">
        <v>195</v>
      </c>
      <c r="AG96" s="385">
        <v>90</v>
      </c>
      <c r="AH96" s="386" t="s">
        <v>315</v>
      </c>
      <c r="AI96" s="379" t="s">
        <v>368</v>
      </c>
      <c r="AJ96" s="380" t="s">
        <v>194</v>
      </c>
      <c r="AK96" s="381" t="s">
        <v>369</v>
      </c>
      <c r="AL96" s="380" t="s">
        <v>194</v>
      </c>
      <c r="AM96" s="387">
        <v>2.5</v>
      </c>
      <c r="AN96" s="388" t="s">
        <v>373</v>
      </c>
      <c r="AO96" s="59" t="s">
        <v>194</v>
      </c>
      <c r="AP96" s="71">
        <v>3700</v>
      </c>
      <c r="AQ96" s="119" t="s">
        <v>195</v>
      </c>
      <c r="AR96" s="389">
        <v>30</v>
      </c>
      <c r="AS96" s="390" t="s">
        <v>315</v>
      </c>
      <c r="AT96" s="391" t="s">
        <v>368</v>
      </c>
      <c r="AU96" s="392" t="s">
        <v>194</v>
      </c>
      <c r="AV96" s="393" t="s">
        <v>369</v>
      </c>
      <c r="AW96" s="392" t="s">
        <v>194</v>
      </c>
      <c r="AX96" s="394">
        <v>3.8</v>
      </c>
      <c r="AZ96" s="74"/>
      <c r="BI96" s="1594"/>
      <c r="BK96" s="177"/>
      <c r="BL96" s="1516"/>
      <c r="BM96" s="151"/>
      <c r="BS96" s="423"/>
      <c r="BT96" s="120"/>
      <c r="BU96" s="1595"/>
      <c r="BV96" s="174"/>
      <c r="BW96" s="1681"/>
      <c r="BX96" s="65"/>
      <c r="BY96" s="65"/>
      <c r="BZ96" s="1594"/>
      <c r="CA96" s="600"/>
      <c r="CB96" s="600"/>
      <c r="CC96" s="600"/>
      <c r="CD96" s="600"/>
      <c r="CE96" s="600"/>
      <c r="CF96" s="600"/>
      <c r="CG96" s="600"/>
      <c r="CH96" s="1595"/>
      <c r="CI96" s="1610" t="s">
        <v>259</v>
      </c>
      <c r="CJ96" s="1598" t="s">
        <v>194</v>
      </c>
      <c r="CK96" s="1529">
        <v>10</v>
      </c>
      <c r="CL96" s="1600" t="s">
        <v>315</v>
      </c>
      <c r="CM96" s="1601" t="s">
        <v>368</v>
      </c>
      <c r="CN96" s="1600" t="s">
        <v>194</v>
      </c>
      <c r="CO96" s="1603" t="s">
        <v>372</v>
      </c>
      <c r="CP96" s="1600" t="s">
        <v>194</v>
      </c>
      <c r="CQ96" s="1623">
        <v>3.9</v>
      </c>
      <c r="CR96" s="1625" t="s">
        <v>375</v>
      </c>
      <c r="CS96" s="1626" t="s">
        <v>194</v>
      </c>
      <c r="CT96" s="1614">
        <v>2800</v>
      </c>
      <c r="CU96" s="1617">
        <v>3100</v>
      </c>
      <c r="CV96" s="1614">
        <v>1900</v>
      </c>
      <c r="CW96" s="1617">
        <v>1900</v>
      </c>
      <c r="CX96" s="1598" t="s">
        <v>194</v>
      </c>
      <c r="CY96" s="122" t="s">
        <v>198</v>
      </c>
      <c r="CZ96" s="123">
        <v>4800</v>
      </c>
      <c r="DA96" s="124">
        <v>5400</v>
      </c>
      <c r="DB96" s="125">
        <v>3400</v>
      </c>
      <c r="DC96" s="126">
        <v>3400</v>
      </c>
      <c r="DD96" s="1516"/>
      <c r="DE96" s="177"/>
      <c r="DF96" s="1598" t="s">
        <v>194</v>
      </c>
      <c r="DG96" s="1620">
        <v>4900</v>
      </c>
      <c r="DH96" s="1516" t="s">
        <v>194</v>
      </c>
      <c r="DI96" s="1655">
        <v>1220</v>
      </c>
      <c r="DJ96" s="1516" t="s">
        <v>194</v>
      </c>
      <c r="DK96" s="1528">
        <v>10</v>
      </c>
      <c r="DL96" s="1599" t="s">
        <v>315</v>
      </c>
      <c r="DM96" s="1546" t="s">
        <v>368</v>
      </c>
      <c r="DN96" s="1599" t="s">
        <v>194</v>
      </c>
      <c r="DO96" s="1602" t="s">
        <v>372</v>
      </c>
      <c r="DP96" s="1599" t="s">
        <v>194</v>
      </c>
      <c r="DQ96" s="1606">
        <v>7.6</v>
      </c>
      <c r="DR96" s="1516"/>
      <c r="DS96" s="177"/>
      <c r="DT96" s="1516" t="s">
        <v>199</v>
      </c>
      <c r="DU96" s="1642" t="s">
        <v>431</v>
      </c>
      <c r="DV96" s="1644" t="s">
        <v>431</v>
      </c>
      <c r="DW96" s="1644" t="s">
        <v>431</v>
      </c>
      <c r="DX96" s="1646" t="s">
        <v>431</v>
      </c>
      <c r="DY96" s="1516" t="s">
        <v>199</v>
      </c>
      <c r="DZ96" s="1639">
        <v>740</v>
      </c>
      <c r="EA96" s="1599" t="s">
        <v>194</v>
      </c>
      <c r="EB96" s="1518">
        <v>7</v>
      </c>
      <c r="EC96" s="1599" t="s">
        <v>315</v>
      </c>
      <c r="ED96" s="1546" t="s">
        <v>368</v>
      </c>
      <c r="EE96" s="1599" t="s">
        <v>194</v>
      </c>
      <c r="EF96" s="1602" t="s">
        <v>372</v>
      </c>
      <c r="EG96" s="1599" t="s">
        <v>194</v>
      </c>
      <c r="EH96" s="1622">
        <v>5.4</v>
      </c>
      <c r="EI96" s="1636" t="s">
        <v>373</v>
      </c>
      <c r="EJ96" s="1516" t="s">
        <v>199</v>
      </c>
      <c r="EK96" s="1639">
        <v>3080</v>
      </c>
      <c r="EL96" s="1599" t="s">
        <v>194</v>
      </c>
      <c r="EM96" s="1518">
        <v>30</v>
      </c>
      <c r="EN96" s="1599" t="s">
        <v>315</v>
      </c>
      <c r="EO96" s="1546" t="s">
        <v>368</v>
      </c>
      <c r="EP96" s="1599" t="s">
        <v>194</v>
      </c>
      <c r="EQ96" s="1602" t="s">
        <v>372</v>
      </c>
      <c r="ER96" s="1599" t="s">
        <v>194</v>
      </c>
      <c r="ES96" s="1622">
        <v>2.5</v>
      </c>
      <c r="ET96" s="1652" t="s">
        <v>373</v>
      </c>
      <c r="EU96" s="1636" t="s">
        <v>205</v>
      </c>
      <c r="EV96" s="1516" t="s">
        <v>199</v>
      </c>
      <c r="EW96" s="127"/>
      <c r="EX96" s="63"/>
      <c r="EY96" s="1532"/>
      <c r="FD96" s="365"/>
      <c r="FE96" s="365"/>
      <c r="FF96" s="365"/>
      <c r="FG96" s="365"/>
    </row>
    <row r="97" spans="1:163" ht="15.75" customHeight="1">
      <c r="A97" s="155" t="s">
        <v>479</v>
      </c>
      <c r="B97" s="1524"/>
      <c r="C97" s="1680"/>
      <c r="D97" s="1597"/>
      <c r="E97" s="128" t="s">
        <v>11</v>
      </c>
      <c r="F97" s="56"/>
      <c r="G97" s="129">
        <v>46080</v>
      </c>
      <c r="H97" s="130">
        <v>119660</v>
      </c>
      <c r="I97" s="129">
        <v>42680</v>
      </c>
      <c r="J97" s="130">
        <v>116260</v>
      </c>
      <c r="K97" s="59" t="s">
        <v>194</v>
      </c>
      <c r="L97" s="131">
        <v>430</v>
      </c>
      <c r="M97" s="132">
        <v>1080</v>
      </c>
      <c r="N97" s="398" t="s">
        <v>315</v>
      </c>
      <c r="O97" s="399" t="s">
        <v>368</v>
      </c>
      <c r="P97" s="400" t="s">
        <v>195</v>
      </c>
      <c r="Q97" s="399" t="s">
        <v>369</v>
      </c>
      <c r="R97" s="400" t="s">
        <v>194</v>
      </c>
      <c r="S97" s="401">
        <v>3</v>
      </c>
      <c r="T97" s="402">
        <v>2.8</v>
      </c>
      <c r="U97" s="131">
        <v>400</v>
      </c>
      <c r="V97" s="132">
        <v>1040</v>
      </c>
      <c r="W97" s="398" t="s">
        <v>315</v>
      </c>
      <c r="X97" s="399" t="s">
        <v>368</v>
      </c>
      <c r="Y97" s="400" t="s">
        <v>195</v>
      </c>
      <c r="Z97" s="399" t="s">
        <v>369</v>
      </c>
      <c r="AA97" s="400" t="s">
        <v>194</v>
      </c>
      <c r="AB97" s="401">
        <v>2.9</v>
      </c>
      <c r="AC97" s="403">
        <v>2.8</v>
      </c>
      <c r="AD97" s="59" t="s">
        <v>194</v>
      </c>
      <c r="AE97" s="71">
        <v>9250</v>
      </c>
      <c r="AF97" s="119" t="s">
        <v>195</v>
      </c>
      <c r="AG97" s="404">
        <v>90</v>
      </c>
      <c r="AH97" s="405" t="s">
        <v>315</v>
      </c>
      <c r="AI97" s="257" t="s">
        <v>368</v>
      </c>
      <c r="AJ97" s="375" t="s">
        <v>194</v>
      </c>
      <c r="AK97" s="406" t="s">
        <v>369</v>
      </c>
      <c r="AL97" s="256" t="s">
        <v>194</v>
      </c>
      <c r="AM97" s="407">
        <v>2.5</v>
      </c>
      <c r="AN97" s="408"/>
      <c r="AP97" s="76"/>
      <c r="AQ97" s="74"/>
      <c r="AR97" s="76"/>
      <c r="AS97" s="599"/>
      <c r="AT97" s="600"/>
      <c r="AU97" s="599"/>
      <c r="AV97" s="600"/>
      <c r="AW97" s="599"/>
      <c r="AX97" s="600"/>
      <c r="AZ97" s="74"/>
      <c r="BA97" s="74"/>
      <c r="BB97" s="409"/>
      <c r="BC97" s="410"/>
      <c r="BD97" s="74"/>
      <c r="BE97" s="410"/>
      <c r="BF97" s="74"/>
      <c r="BG97" s="410"/>
      <c r="BH97" s="74"/>
      <c r="BI97" s="1594"/>
      <c r="BK97" s="177"/>
      <c r="BL97" s="1516"/>
      <c r="BM97" s="151"/>
      <c r="BS97" s="423"/>
      <c r="BT97" s="120"/>
      <c r="BU97" s="1595"/>
      <c r="BV97" s="174"/>
      <c r="BW97" s="1681"/>
      <c r="BX97" s="65"/>
      <c r="BY97" s="65"/>
      <c r="BZ97" s="1594"/>
      <c r="CA97" s="600"/>
      <c r="CB97" s="600"/>
      <c r="CC97" s="600"/>
      <c r="CD97" s="600"/>
      <c r="CE97" s="600"/>
      <c r="CF97" s="600"/>
      <c r="CG97" s="600"/>
      <c r="CH97" s="1595"/>
      <c r="CI97" s="1610"/>
      <c r="CJ97" s="1598"/>
      <c r="CK97" s="1529"/>
      <c r="CL97" s="1600"/>
      <c r="CM97" s="1601"/>
      <c r="CN97" s="1600"/>
      <c r="CO97" s="1603"/>
      <c r="CP97" s="1600"/>
      <c r="CQ97" s="1623"/>
      <c r="CR97" s="1625"/>
      <c r="CS97" s="1626"/>
      <c r="CT97" s="1615"/>
      <c r="CU97" s="1618"/>
      <c r="CV97" s="1615"/>
      <c r="CW97" s="1618"/>
      <c r="CX97" s="1598"/>
      <c r="CY97" s="86" t="s">
        <v>200</v>
      </c>
      <c r="CZ97" s="134">
        <v>2600</v>
      </c>
      <c r="DA97" s="135">
        <v>2900</v>
      </c>
      <c r="DB97" s="136">
        <v>1800</v>
      </c>
      <c r="DC97" s="137">
        <v>1800</v>
      </c>
      <c r="DD97" s="1516"/>
      <c r="DE97" s="177"/>
      <c r="DF97" s="1598"/>
      <c r="DG97" s="1621"/>
      <c r="DH97" s="1516"/>
      <c r="DI97" s="1656"/>
      <c r="DJ97" s="1516"/>
      <c r="DK97" s="1529"/>
      <c r="DL97" s="1600"/>
      <c r="DM97" s="1601"/>
      <c r="DN97" s="1600"/>
      <c r="DO97" s="1603"/>
      <c r="DP97" s="1600"/>
      <c r="DQ97" s="1607"/>
      <c r="DR97" s="1516"/>
      <c r="DS97" s="177"/>
      <c r="DT97" s="1516"/>
      <c r="DU97" s="1643"/>
      <c r="DV97" s="1645"/>
      <c r="DW97" s="1645"/>
      <c r="DX97" s="1647"/>
      <c r="DY97" s="1516"/>
      <c r="DZ97" s="1640"/>
      <c r="EA97" s="1600"/>
      <c r="EB97" s="1521"/>
      <c r="EC97" s="1600"/>
      <c r="ED97" s="1601"/>
      <c r="EE97" s="1600"/>
      <c r="EF97" s="1603"/>
      <c r="EG97" s="1600"/>
      <c r="EH97" s="1623"/>
      <c r="EI97" s="1637"/>
      <c r="EJ97" s="1516"/>
      <c r="EK97" s="1640"/>
      <c r="EL97" s="1600"/>
      <c r="EM97" s="1521"/>
      <c r="EN97" s="1600"/>
      <c r="EO97" s="1601"/>
      <c r="EP97" s="1600"/>
      <c r="EQ97" s="1603"/>
      <c r="ER97" s="1600"/>
      <c r="ES97" s="1623"/>
      <c r="ET97" s="1653"/>
      <c r="EU97" s="1637"/>
      <c r="EV97" s="1516"/>
      <c r="EW97" s="138">
        <v>2150</v>
      </c>
      <c r="EX97" s="63"/>
      <c r="EY97" s="1532"/>
      <c r="FD97" s="365"/>
      <c r="FE97" s="365"/>
      <c r="FF97" s="365"/>
      <c r="FG97" s="365"/>
    </row>
    <row r="98" spans="1:163" ht="15.75" customHeight="1">
      <c r="A98" s="155" t="s">
        <v>586</v>
      </c>
      <c r="B98" s="1524"/>
      <c r="C98" s="1680"/>
      <c r="D98" s="1658" t="s">
        <v>201</v>
      </c>
      <c r="E98" s="128" t="s">
        <v>202</v>
      </c>
      <c r="F98" s="56"/>
      <c r="G98" s="129">
        <v>119660</v>
      </c>
      <c r="H98" s="130">
        <v>212170</v>
      </c>
      <c r="I98" s="129">
        <v>116260</v>
      </c>
      <c r="J98" s="130">
        <v>208770</v>
      </c>
      <c r="K98" s="59" t="s">
        <v>194</v>
      </c>
      <c r="L98" s="131">
        <v>1080</v>
      </c>
      <c r="M98" s="132">
        <v>2000</v>
      </c>
      <c r="N98" s="398" t="s">
        <v>315</v>
      </c>
      <c r="O98" s="399" t="s">
        <v>368</v>
      </c>
      <c r="P98" s="400" t="s">
        <v>195</v>
      </c>
      <c r="Q98" s="399" t="s">
        <v>369</v>
      </c>
      <c r="R98" s="400" t="s">
        <v>194</v>
      </c>
      <c r="S98" s="401">
        <v>2.8</v>
      </c>
      <c r="T98" s="402">
        <v>2.7</v>
      </c>
      <c r="U98" s="131">
        <v>1040</v>
      </c>
      <c r="V98" s="132">
        <v>1960</v>
      </c>
      <c r="W98" s="398" t="s">
        <v>315</v>
      </c>
      <c r="X98" s="399" t="s">
        <v>368</v>
      </c>
      <c r="Y98" s="400" t="s">
        <v>195</v>
      </c>
      <c r="Z98" s="399" t="s">
        <v>369</v>
      </c>
      <c r="AA98" s="400" t="s">
        <v>194</v>
      </c>
      <c r="AB98" s="401">
        <v>2.8</v>
      </c>
      <c r="AC98" s="403">
        <v>2.7</v>
      </c>
      <c r="AD98" s="600"/>
      <c r="AE98" s="600"/>
      <c r="AF98" s="600"/>
      <c r="AG98" s="600"/>
      <c r="AH98" s="600"/>
      <c r="AI98" s="600"/>
      <c r="AJ98" s="600"/>
      <c r="AK98" s="600"/>
      <c r="AL98" s="600"/>
      <c r="AM98" s="600"/>
      <c r="AN98" s="600"/>
      <c r="AO98" s="600"/>
      <c r="AP98" s="600"/>
      <c r="AQ98" s="600"/>
      <c r="AR98" s="600"/>
      <c r="AS98" s="600"/>
      <c r="AT98" s="600"/>
      <c r="AU98" s="600"/>
      <c r="AV98" s="600"/>
      <c r="AW98" s="600"/>
      <c r="AX98" s="600"/>
      <c r="AY98" s="59" t="s">
        <v>194</v>
      </c>
      <c r="AZ98" s="412">
        <v>18500</v>
      </c>
      <c r="BA98" s="59" t="s">
        <v>194</v>
      </c>
      <c r="BB98" s="389">
        <v>180</v>
      </c>
      <c r="BC98" s="390" t="s">
        <v>315</v>
      </c>
      <c r="BD98" s="391" t="s">
        <v>368</v>
      </c>
      <c r="BE98" s="392" t="s">
        <v>194</v>
      </c>
      <c r="BF98" s="393" t="s">
        <v>369</v>
      </c>
      <c r="BG98" s="390" t="s">
        <v>194</v>
      </c>
      <c r="BH98" s="394">
        <v>2.5</v>
      </c>
      <c r="BI98" s="1594"/>
      <c r="BK98" s="177"/>
      <c r="BL98" s="1516"/>
      <c r="BM98" s="151"/>
      <c r="BS98" s="423"/>
      <c r="BT98" s="120"/>
      <c r="BU98" s="1595"/>
      <c r="BV98" s="174"/>
      <c r="BW98" s="1681"/>
      <c r="BX98" s="65"/>
      <c r="BY98" s="65"/>
      <c r="BZ98" s="1594"/>
      <c r="CA98" s="600"/>
      <c r="CB98" s="600"/>
      <c r="CC98" s="600"/>
      <c r="CD98" s="600"/>
      <c r="CE98" s="600"/>
      <c r="CF98" s="600"/>
      <c r="CG98" s="600"/>
      <c r="CH98" s="1595"/>
      <c r="CI98" s="1631">
        <v>1750</v>
      </c>
      <c r="CJ98" s="1598"/>
      <c r="CK98" s="1529"/>
      <c r="CL98" s="1600"/>
      <c r="CM98" s="1601"/>
      <c r="CN98" s="1600"/>
      <c r="CO98" s="1603"/>
      <c r="CP98" s="1600"/>
      <c r="CQ98" s="1623"/>
      <c r="CR98" s="1625"/>
      <c r="CS98" s="1626"/>
      <c r="CT98" s="1615"/>
      <c r="CU98" s="1618"/>
      <c r="CV98" s="1615"/>
      <c r="CW98" s="1618"/>
      <c r="CX98" s="1598"/>
      <c r="CY98" s="86" t="s">
        <v>203</v>
      </c>
      <c r="CZ98" s="134">
        <v>2300</v>
      </c>
      <c r="DA98" s="135">
        <v>2500</v>
      </c>
      <c r="DB98" s="136">
        <v>1600</v>
      </c>
      <c r="DC98" s="137">
        <v>1600</v>
      </c>
      <c r="DD98" s="1516"/>
      <c r="DE98" s="177"/>
      <c r="DF98" s="600"/>
      <c r="DG98" s="600"/>
      <c r="DH98" s="1595"/>
      <c r="DI98" s="1656"/>
      <c r="DJ98" s="1516"/>
      <c r="DK98" s="1529"/>
      <c r="DL98" s="1600"/>
      <c r="DM98" s="1601"/>
      <c r="DN98" s="1600"/>
      <c r="DO98" s="1603"/>
      <c r="DP98" s="1600"/>
      <c r="DQ98" s="1607"/>
      <c r="DR98" s="1516"/>
      <c r="DS98" s="177"/>
      <c r="DT98" s="1516"/>
      <c r="DU98" s="1632">
        <v>0.01</v>
      </c>
      <c r="DV98" s="1648">
        <v>0.03</v>
      </c>
      <c r="DW98" s="1648">
        <v>0.04</v>
      </c>
      <c r="DX98" s="1650">
        <v>0.05</v>
      </c>
      <c r="DY98" s="1516"/>
      <c r="DZ98" s="1640"/>
      <c r="EA98" s="1600"/>
      <c r="EB98" s="1521"/>
      <c r="EC98" s="1600"/>
      <c r="ED98" s="1601"/>
      <c r="EE98" s="1600"/>
      <c r="EF98" s="1603"/>
      <c r="EG98" s="1600"/>
      <c r="EH98" s="1623"/>
      <c r="EI98" s="1637"/>
      <c r="EJ98" s="1516"/>
      <c r="EK98" s="1640"/>
      <c r="EL98" s="1600"/>
      <c r="EM98" s="1521"/>
      <c r="EN98" s="1600"/>
      <c r="EO98" s="1601"/>
      <c r="EP98" s="1600"/>
      <c r="EQ98" s="1603"/>
      <c r="ER98" s="1600"/>
      <c r="ES98" s="1623"/>
      <c r="ET98" s="1653"/>
      <c r="EU98" s="1637"/>
      <c r="EV98" s="1516"/>
      <c r="EW98" s="413">
        <v>20</v>
      </c>
      <c r="EX98" s="63"/>
      <c r="EY98" s="1532"/>
      <c r="FD98" s="365"/>
      <c r="FE98" s="365"/>
      <c r="FF98" s="365"/>
      <c r="FG98" s="365"/>
    </row>
    <row r="99" spans="1:163" ht="15.75" customHeight="1">
      <c r="A99" s="155" t="s">
        <v>587</v>
      </c>
      <c r="B99" s="1588"/>
      <c r="C99" s="1685"/>
      <c r="D99" s="1659"/>
      <c r="E99" s="68" t="s">
        <v>15</v>
      </c>
      <c r="F99" s="56"/>
      <c r="G99" s="69">
        <v>212170</v>
      </c>
      <c r="H99" s="70"/>
      <c r="I99" s="69">
        <v>208770</v>
      </c>
      <c r="J99" s="70"/>
      <c r="K99" s="59" t="s">
        <v>194</v>
      </c>
      <c r="L99" s="71">
        <v>2000</v>
      </c>
      <c r="M99" s="72"/>
      <c r="N99" s="415" t="s">
        <v>315</v>
      </c>
      <c r="O99" s="416" t="s">
        <v>368</v>
      </c>
      <c r="P99" s="417" t="s">
        <v>195</v>
      </c>
      <c r="Q99" s="416" t="s">
        <v>369</v>
      </c>
      <c r="R99" s="417" t="s">
        <v>194</v>
      </c>
      <c r="S99" s="418">
        <v>2.7</v>
      </c>
      <c r="T99" s="419"/>
      <c r="U99" s="71">
        <v>1960</v>
      </c>
      <c r="V99" s="72"/>
      <c r="W99" s="415" t="s">
        <v>315</v>
      </c>
      <c r="X99" s="416" t="s">
        <v>368</v>
      </c>
      <c r="Y99" s="417" t="s">
        <v>195</v>
      </c>
      <c r="Z99" s="416" t="s">
        <v>369</v>
      </c>
      <c r="AA99" s="417" t="s">
        <v>194</v>
      </c>
      <c r="AB99" s="418">
        <v>2.7</v>
      </c>
      <c r="AC99" s="420"/>
      <c r="AD99" s="600"/>
      <c r="AE99" s="600"/>
      <c r="AF99" s="600"/>
      <c r="AG99" s="600"/>
      <c r="AH99" s="600"/>
      <c r="AI99" s="600"/>
      <c r="AJ99" s="600"/>
      <c r="AK99" s="600"/>
      <c r="AL99" s="600"/>
      <c r="AM99" s="600"/>
      <c r="AN99" s="600"/>
      <c r="AO99" s="600"/>
      <c r="AP99" s="600"/>
      <c r="AQ99" s="600"/>
      <c r="AR99" s="600"/>
      <c r="AS99" s="600"/>
      <c r="AT99" s="600"/>
      <c r="AU99" s="600"/>
      <c r="AV99" s="600"/>
      <c r="AW99" s="600"/>
      <c r="AX99" s="600"/>
      <c r="AY99" s="600"/>
      <c r="AZ99" s="600"/>
      <c r="BA99" s="600"/>
      <c r="BB99" s="600"/>
      <c r="BC99" s="600"/>
      <c r="BD99" s="600"/>
      <c r="BE99" s="600"/>
      <c r="BF99" s="600"/>
      <c r="BG99" s="600"/>
      <c r="BH99" s="600"/>
      <c r="BI99" s="1594"/>
      <c r="BK99" s="178"/>
      <c r="BL99" s="1516"/>
      <c r="BM99" s="427"/>
      <c r="BN99" s="75"/>
      <c r="BO99" s="75"/>
      <c r="BP99" s="75"/>
      <c r="BQ99" s="75"/>
      <c r="BR99" s="75"/>
      <c r="BS99" s="428"/>
      <c r="BT99" s="120"/>
      <c r="BU99" s="1595"/>
      <c r="BV99" s="175"/>
      <c r="BW99" s="1681"/>
      <c r="BX99" s="65"/>
      <c r="BY99" s="65"/>
      <c r="BZ99" s="1594"/>
      <c r="CA99" s="600"/>
      <c r="CB99" s="600"/>
      <c r="CC99" s="600"/>
      <c r="CD99" s="600"/>
      <c r="CE99" s="600"/>
      <c r="CF99" s="600"/>
      <c r="CG99" s="600"/>
      <c r="CH99" s="1595"/>
      <c r="CI99" s="1686"/>
      <c r="CJ99" s="1598"/>
      <c r="CK99" s="1530"/>
      <c r="CL99" s="1604"/>
      <c r="CM99" s="1613"/>
      <c r="CN99" s="1604"/>
      <c r="CO99" s="1605"/>
      <c r="CP99" s="1604"/>
      <c r="CQ99" s="1635"/>
      <c r="CR99" s="1687"/>
      <c r="CS99" s="1626"/>
      <c r="CT99" s="1616"/>
      <c r="CU99" s="1619"/>
      <c r="CV99" s="1616"/>
      <c r="CW99" s="1619"/>
      <c r="CX99" s="1598"/>
      <c r="CY99" s="171" t="s">
        <v>204</v>
      </c>
      <c r="CZ99" s="144">
        <v>2000</v>
      </c>
      <c r="DA99" s="145">
        <v>2300</v>
      </c>
      <c r="DB99" s="146">
        <v>1400</v>
      </c>
      <c r="DC99" s="143">
        <v>1400</v>
      </c>
      <c r="DD99" s="1516"/>
      <c r="DE99" s="178"/>
      <c r="DF99" s="600"/>
      <c r="DG99" s="600"/>
      <c r="DH99" s="1595"/>
      <c r="DI99" s="1657"/>
      <c r="DJ99" s="1516"/>
      <c r="DK99" s="1530"/>
      <c r="DL99" s="1604"/>
      <c r="DM99" s="1613"/>
      <c r="DN99" s="1604"/>
      <c r="DO99" s="1605"/>
      <c r="DP99" s="1604"/>
      <c r="DQ99" s="1608"/>
      <c r="DR99" s="1516"/>
      <c r="DS99" s="178"/>
      <c r="DT99" s="1516"/>
      <c r="DU99" s="1633"/>
      <c r="DV99" s="1649"/>
      <c r="DW99" s="1649"/>
      <c r="DX99" s="1651"/>
      <c r="DY99" s="1516"/>
      <c r="DZ99" s="1641"/>
      <c r="EA99" s="1604"/>
      <c r="EB99" s="1634"/>
      <c r="EC99" s="1604"/>
      <c r="ED99" s="1613"/>
      <c r="EE99" s="1604"/>
      <c r="EF99" s="1605"/>
      <c r="EG99" s="1604"/>
      <c r="EH99" s="1635"/>
      <c r="EI99" s="1638"/>
      <c r="EJ99" s="1516"/>
      <c r="EK99" s="1641"/>
      <c r="EL99" s="1604"/>
      <c r="EM99" s="1634"/>
      <c r="EN99" s="1604"/>
      <c r="EO99" s="1613"/>
      <c r="EP99" s="1604"/>
      <c r="EQ99" s="1605"/>
      <c r="ER99" s="1604"/>
      <c r="ES99" s="1635"/>
      <c r="ET99" s="1654"/>
      <c r="EU99" s="1638"/>
      <c r="EV99" s="1516"/>
      <c r="EW99" s="147" t="s">
        <v>205</v>
      </c>
      <c r="EX99" s="63"/>
      <c r="EY99" s="1533"/>
      <c r="FD99" s="365"/>
      <c r="FE99" s="365"/>
      <c r="FF99" s="365"/>
      <c r="FG99" s="365"/>
    </row>
  </sheetData>
  <sheetProtection algorithmName="SHA-512" hashValue="4mVUSXDdKoqfS119huKeDeXr3lF65vSwpGuLMWXr34NmTL+mOBaxyH60l0FcqwgTe/9c2ETLKvkki1cBRBSAag==" saltValue="m+2Ml2tcryrJigW0WjrLvA==" spinCount="100000" sheet="1" objects="1" scenarios="1"/>
  <mergeCells count="1810">
    <mergeCell ref="EU96:EU99"/>
    <mergeCell ref="EJ96:EJ99"/>
    <mergeCell ref="EK96:EK99"/>
    <mergeCell ref="EL96:EL99"/>
    <mergeCell ref="EM96:EM99"/>
    <mergeCell ref="EN96:EN99"/>
    <mergeCell ref="EO96:EO99"/>
    <mergeCell ref="ED96:ED99"/>
    <mergeCell ref="EE96:EE99"/>
    <mergeCell ref="EF96:EF99"/>
    <mergeCell ref="EG96:EG99"/>
    <mergeCell ref="EH96:EH99"/>
    <mergeCell ref="EI96:EI99"/>
    <mergeCell ref="DU96:DU97"/>
    <mergeCell ref="DV96:DV97"/>
    <mergeCell ref="DW96:DW97"/>
    <mergeCell ref="DU98:DU99"/>
    <mergeCell ref="DV98:DV99"/>
    <mergeCell ref="DW98:DW99"/>
    <mergeCell ref="EP96:EP99"/>
    <mergeCell ref="EQ96:EQ99"/>
    <mergeCell ref="ER96:ER99"/>
    <mergeCell ref="ES96:ES99"/>
    <mergeCell ref="ET96:ET99"/>
    <mergeCell ref="EC92:EC95"/>
    <mergeCell ref="ED92:ED95"/>
    <mergeCell ref="EE92:EE95"/>
    <mergeCell ref="EF92:EF95"/>
    <mergeCell ref="CW96:CW99"/>
    <mergeCell ref="CX96:CX99"/>
    <mergeCell ref="DF96:DF97"/>
    <mergeCell ref="DG96:DG97"/>
    <mergeCell ref="DH96:DH99"/>
    <mergeCell ref="DI96:DI99"/>
    <mergeCell ref="EC96:EC99"/>
    <mergeCell ref="DK92:DK95"/>
    <mergeCell ref="DL92:DL95"/>
    <mergeCell ref="DM92:DM95"/>
    <mergeCell ref="DN92:DN95"/>
    <mergeCell ref="DO92:DO95"/>
    <mergeCell ref="CQ96:CQ99"/>
    <mergeCell ref="CR96:CR99"/>
    <mergeCell ref="CS96:CS99"/>
    <mergeCell ref="CT96:CT99"/>
    <mergeCell ref="CU96:CU99"/>
    <mergeCell ref="CV96:CV99"/>
    <mergeCell ref="CK96:CK99"/>
    <mergeCell ref="CL96:CL99"/>
    <mergeCell ref="CM96:CM99"/>
    <mergeCell ref="CN96:CN99"/>
    <mergeCell ref="CO96:CO99"/>
    <mergeCell ref="CP96:CP99"/>
    <mergeCell ref="DX96:DX97"/>
    <mergeCell ref="DY96:DY99"/>
    <mergeCell ref="DZ96:DZ99"/>
    <mergeCell ref="EA96:EA99"/>
    <mergeCell ref="EB96:EB99"/>
    <mergeCell ref="DX98:DX99"/>
    <mergeCell ref="DP96:DP99"/>
    <mergeCell ref="DQ96:DQ99"/>
    <mergeCell ref="DT96:DT99"/>
    <mergeCell ref="DJ96:DJ99"/>
    <mergeCell ref="DK96:DK99"/>
    <mergeCell ref="DL96:DL99"/>
    <mergeCell ref="DM96:DM99"/>
    <mergeCell ref="DN96:DN99"/>
    <mergeCell ref="DO96:DO99"/>
    <mergeCell ref="C96:C99"/>
    <mergeCell ref="D96:D97"/>
    <mergeCell ref="BW96:BW99"/>
    <mergeCell ref="BZ96:BZ99"/>
    <mergeCell ref="CI96:CI97"/>
    <mergeCell ref="CJ96:CJ99"/>
    <mergeCell ref="D98:D99"/>
    <mergeCell ref="CI98:CI99"/>
    <mergeCell ref="EU92:EU95"/>
    <mergeCell ref="D94:D95"/>
    <mergeCell ref="CI94:CI95"/>
    <mergeCell ref="DU94:DU95"/>
    <mergeCell ref="DV94:DV95"/>
    <mergeCell ref="DW94:DW95"/>
    <mergeCell ref="DX94:DX95"/>
    <mergeCell ref="EO92:EO95"/>
    <mergeCell ref="EP92:EP95"/>
    <mergeCell ref="EQ92:EQ95"/>
    <mergeCell ref="ER92:ER95"/>
    <mergeCell ref="ES92:ES95"/>
    <mergeCell ref="ET92:ET95"/>
    <mergeCell ref="EI92:EI95"/>
    <mergeCell ref="EJ92:EJ95"/>
    <mergeCell ref="EK92:EK95"/>
    <mergeCell ref="EL92:EL95"/>
    <mergeCell ref="EM92:EM95"/>
    <mergeCell ref="EN92:EN95"/>
    <mergeCell ref="C92:C95"/>
    <mergeCell ref="D92:D93"/>
    <mergeCell ref="BW92:BW95"/>
    <mergeCell ref="BZ92:BZ95"/>
    <mergeCell ref="CI92:CI93"/>
    <mergeCell ref="ET88:ET91"/>
    <mergeCell ref="EU88:EU91"/>
    <mergeCell ref="EJ88:EJ91"/>
    <mergeCell ref="EK88:EK91"/>
    <mergeCell ref="EL88:EL91"/>
    <mergeCell ref="EM88:EM91"/>
    <mergeCell ref="EN88:EN91"/>
    <mergeCell ref="EO88:EO91"/>
    <mergeCell ref="ED88:ED91"/>
    <mergeCell ref="EE88:EE91"/>
    <mergeCell ref="EF88:EF91"/>
    <mergeCell ref="EG88:EG91"/>
    <mergeCell ref="EH88:EH91"/>
    <mergeCell ref="EI88:EI91"/>
    <mergeCell ref="CW92:CW95"/>
    <mergeCell ref="CX92:CX95"/>
    <mergeCell ref="DF92:DF93"/>
    <mergeCell ref="DG92:DG93"/>
    <mergeCell ref="DH92:DH95"/>
    <mergeCell ref="DI92:DI95"/>
    <mergeCell ref="EG92:EG95"/>
    <mergeCell ref="EH92:EH95"/>
    <mergeCell ref="DW92:DW93"/>
    <mergeCell ref="DX92:DX93"/>
    <mergeCell ref="DY92:DY95"/>
    <mergeCell ref="DZ92:DZ95"/>
    <mergeCell ref="EA92:EA95"/>
    <mergeCell ref="EB92:EB95"/>
    <mergeCell ref="DP92:DP95"/>
    <mergeCell ref="DQ92:DQ95"/>
    <mergeCell ref="DS92:DS93"/>
    <mergeCell ref="DT92:DT95"/>
    <mergeCell ref="CJ92:CJ95"/>
    <mergeCell ref="D90:D91"/>
    <mergeCell ref="CI90:CI91"/>
    <mergeCell ref="DE90:DE91"/>
    <mergeCell ref="DU90:DU91"/>
    <mergeCell ref="DV90:DV91"/>
    <mergeCell ref="DW90:DW91"/>
    <mergeCell ref="DX90:DX91"/>
    <mergeCell ref="EP88:EP91"/>
    <mergeCell ref="EQ88:EQ91"/>
    <mergeCell ref="ER88:ER91"/>
    <mergeCell ref="ES88:ES91"/>
    <mergeCell ref="CQ92:CQ95"/>
    <mergeCell ref="CR92:CR95"/>
    <mergeCell ref="CS92:CS95"/>
    <mergeCell ref="CT92:CT95"/>
    <mergeCell ref="CU92:CU95"/>
    <mergeCell ref="CV92:CV95"/>
    <mergeCell ref="CK92:CK95"/>
    <mergeCell ref="CL92:CL95"/>
    <mergeCell ref="CM92:CM95"/>
    <mergeCell ref="CN92:CN95"/>
    <mergeCell ref="CO92:CO95"/>
    <mergeCell ref="CP92:CP95"/>
    <mergeCell ref="DU92:DU93"/>
    <mergeCell ref="DV92:DV93"/>
    <mergeCell ref="DJ92:DJ95"/>
    <mergeCell ref="CM88:CM91"/>
    <mergeCell ref="CN88:CN91"/>
    <mergeCell ref="CO88:CO91"/>
    <mergeCell ref="CP88:CP91"/>
    <mergeCell ref="DX88:DX89"/>
    <mergeCell ref="DY88:DY91"/>
    <mergeCell ref="DZ88:DZ91"/>
    <mergeCell ref="EA88:EA91"/>
    <mergeCell ref="EB88:EB91"/>
    <mergeCell ref="EC88:EC91"/>
    <mergeCell ref="DP88:DP91"/>
    <mergeCell ref="DQ88:DQ91"/>
    <mergeCell ref="DT88:DT91"/>
    <mergeCell ref="DU88:DU89"/>
    <mergeCell ref="DV88:DV89"/>
    <mergeCell ref="DW88:DW89"/>
    <mergeCell ref="DJ88:DJ91"/>
    <mergeCell ref="DK88:DK91"/>
    <mergeCell ref="DL88:DL91"/>
    <mergeCell ref="DM88:DM91"/>
    <mergeCell ref="DN88:DN91"/>
    <mergeCell ref="DO88:DO91"/>
    <mergeCell ref="EQ84:EQ87"/>
    <mergeCell ref="ER84:ER87"/>
    <mergeCell ref="ES84:ES87"/>
    <mergeCell ref="ET84:ET87"/>
    <mergeCell ref="EU84:EU87"/>
    <mergeCell ref="EJ84:EJ87"/>
    <mergeCell ref="EK84:EK87"/>
    <mergeCell ref="EL84:EL87"/>
    <mergeCell ref="EM84:EM87"/>
    <mergeCell ref="EN84:EN87"/>
    <mergeCell ref="EO84:EO87"/>
    <mergeCell ref="ED84:ED87"/>
    <mergeCell ref="EE84:EE87"/>
    <mergeCell ref="EF84:EF87"/>
    <mergeCell ref="EG84:EG87"/>
    <mergeCell ref="EH84:EH87"/>
    <mergeCell ref="EI84:EI87"/>
    <mergeCell ref="DL84:DL87"/>
    <mergeCell ref="DM84:DM87"/>
    <mergeCell ref="DN84:DN87"/>
    <mergeCell ref="DO84:DO87"/>
    <mergeCell ref="C88:C91"/>
    <mergeCell ref="D88:D89"/>
    <mergeCell ref="BW88:BW91"/>
    <mergeCell ref="BZ88:BZ91"/>
    <mergeCell ref="CI88:CI89"/>
    <mergeCell ref="CJ88:CJ91"/>
    <mergeCell ref="D86:D87"/>
    <mergeCell ref="CI86:CI87"/>
    <mergeCell ref="DU86:DU87"/>
    <mergeCell ref="DV86:DV87"/>
    <mergeCell ref="DW86:DW87"/>
    <mergeCell ref="DX86:DX87"/>
    <mergeCell ref="EP84:EP87"/>
    <mergeCell ref="DX84:DX85"/>
    <mergeCell ref="CW88:CW91"/>
    <mergeCell ref="CX88:CX91"/>
    <mergeCell ref="DF88:DF89"/>
    <mergeCell ref="DG88:DG89"/>
    <mergeCell ref="DH88:DH91"/>
    <mergeCell ref="DI88:DI91"/>
    <mergeCell ref="CQ88:CQ91"/>
    <mergeCell ref="CR88:CR91"/>
    <mergeCell ref="CS88:CS91"/>
    <mergeCell ref="CT88:CT91"/>
    <mergeCell ref="CU88:CU91"/>
    <mergeCell ref="CV88:CV91"/>
    <mergeCell ref="CK88:CK91"/>
    <mergeCell ref="CL88:CL91"/>
    <mergeCell ref="ES80:ES83"/>
    <mergeCell ref="ET80:ET83"/>
    <mergeCell ref="EU80:EU83"/>
    <mergeCell ref="EJ80:EJ83"/>
    <mergeCell ref="EK80:EK83"/>
    <mergeCell ref="EL80:EL83"/>
    <mergeCell ref="EM80:EM83"/>
    <mergeCell ref="EN80:EN83"/>
    <mergeCell ref="EO80:EO83"/>
    <mergeCell ref="ED80:ED83"/>
    <mergeCell ref="EE80:EE83"/>
    <mergeCell ref="EF80:EF83"/>
    <mergeCell ref="EG80:EG83"/>
    <mergeCell ref="EH80:EH83"/>
    <mergeCell ref="EI80:EI83"/>
    <mergeCell ref="DX80:DX81"/>
    <mergeCell ref="CW84:CW87"/>
    <mergeCell ref="CX84:CX87"/>
    <mergeCell ref="DF84:DF85"/>
    <mergeCell ref="DG84:DG85"/>
    <mergeCell ref="DH84:DH87"/>
    <mergeCell ref="DI84:DI87"/>
    <mergeCell ref="DY84:DY87"/>
    <mergeCell ref="DZ84:DZ87"/>
    <mergeCell ref="EA84:EA87"/>
    <mergeCell ref="EB84:EB87"/>
    <mergeCell ref="EC84:EC87"/>
    <mergeCell ref="DP84:DP87"/>
    <mergeCell ref="DQ84:DQ87"/>
    <mergeCell ref="DT84:DT87"/>
    <mergeCell ref="DU84:DU85"/>
    <mergeCell ref="DV84:DV85"/>
    <mergeCell ref="DN80:DN83"/>
    <mergeCell ref="DO80:DO83"/>
    <mergeCell ref="C84:C87"/>
    <mergeCell ref="D84:D85"/>
    <mergeCell ref="BW84:BW87"/>
    <mergeCell ref="BZ84:BZ87"/>
    <mergeCell ref="CI84:CI85"/>
    <mergeCell ref="CJ84:CJ87"/>
    <mergeCell ref="D82:D83"/>
    <mergeCell ref="CI82:CI83"/>
    <mergeCell ref="DU82:DU83"/>
    <mergeCell ref="DV82:DV83"/>
    <mergeCell ref="DW82:DW83"/>
    <mergeCell ref="DX82:DX83"/>
    <mergeCell ref="EP80:EP83"/>
    <mergeCell ref="EQ80:EQ83"/>
    <mergeCell ref="ER80:ER83"/>
    <mergeCell ref="CQ84:CQ87"/>
    <mergeCell ref="CR84:CR87"/>
    <mergeCell ref="CS84:CS87"/>
    <mergeCell ref="CT84:CT87"/>
    <mergeCell ref="CU84:CU87"/>
    <mergeCell ref="CV84:CV87"/>
    <mergeCell ref="CK84:CK87"/>
    <mergeCell ref="CL84:CL87"/>
    <mergeCell ref="CM84:CM87"/>
    <mergeCell ref="CN84:CN87"/>
    <mergeCell ref="CO84:CO87"/>
    <mergeCell ref="CP84:CP87"/>
    <mergeCell ref="DW84:DW85"/>
    <mergeCell ref="DJ84:DJ87"/>
    <mergeCell ref="DK84:DK87"/>
    <mergeCell ref="ET76:ET79"/>
    <mergeCell ref="EU76:EU79"/>
    <mergeCell ref="EJ76:EJ79"/>
    <mergeCell ref="EK76:EK79"/>
    <mergeCell ref="EL76:EL79"/>
    <mergeCell ref="EM76:EM79"/>
    <mergeCell ref="EN76:EN79"/>
    <mergeCell ref="EO76:EO79"/>
    <mergeCell ref="ED76:ED79"/>
    <mergeCell ref="EE76:EE79"/>
    <mergeCell ref="EF76:EF79"/>
    <mergeCell ref="EG76:EG79"/>
    <mergeCell ref="EH76:EH79"/>
    <mergeCell ref="EI76:EI79"/>
    <mergeCell ref="CW80:CW83"/>
    <mergeCell ref="CX80:CX83"/>
    <mergeCell ref="DF80:DF81"/>
    <mergeCell ref="DG80:DG81"/>
    <mergeCell ref="DH80:DH83"/>
    <mergeCell ref="DI80:DI83"/>
    <mergeCell ref="DY80:DY83"/>
    <mergeCell ref="DZ80:DZ83"/>
    <mergeCell ref="EA80:EA83"/>
    <mergeCell ref="EB80:EB83"/>
    <mergeCell ref="EC80:EC83"/>
    <mergeCell ref="DP80:DP83"/>
    <mergeCell ref="DQ80:DQ83"/>
    <mergeCell ref="DT80:DT83"/>
    <mergeCell ref="DU80:DU81"/>
    <mergeCell ref="DV80:DV81"/>
    <mergeCell ref="DW80:DW81"/>
    <mergeCell ref="DJ80:DJ83"/>
    <mergeCell ref="C80:C83"/>
    <mergeCell ref="D80:D81"/>
    <mergeCell ref="BW80:BW83"/>
    <mergeCell ref="BZ80:BZ83"/>
    <mergeCell ref="CI80:CI81"/>
    <mergeCell ref="CJ80:CJ83"/>
    <mergeCell ref="BM77:BO77"/>
    <mergeCell ref="D78:D79"/>
    <mergeCell ref="CI78:CI79"/>
    <mergeCell ref="DU78:DU79"/>
    <mergeCell ref="DV78:DV79"/>
    <mergeCell ref="DW78:DW79"/>
    <mergeCell ref="DX78:DX79"/>
    <mergeCell ref="EP76:EP79"/>
    <mergeCell ref="EQ76:EQ79"/>
    <mergeCell ref="ER76:ER79"/>
    <mergeCell ref="ES76:ES79"/>
    <mergeCell ref="CQ80:CQ83"/>
    <mergeCell ref="CR80:CR83"/>
    <mergeCell ref="CS80:CS83"/>
    <mergeCell ref="CT80:CT83"/>
    <mergeCell ref="CU80:CU83"/>
    <mergeCell ref="CV80:CV83"/>
    <mergeCell ref="CK80:CK83"/>
    <mergeCell ref="CL80:CL83"/>
    <mergeCell ref="CM80:CM83"/>
    <mergeCell ref="CN80:CN83"/>
    <mergeCell ref="CO80:CO83"/>
    <mergeCell ref="CP80:CP83"/>
    <mergeCell ref="DK80:DK83"/>
    <mergeCell ref="DL80:DL83"/>
    <mergeCell ref="DM80:DM83"/>
    <mergeCell ref="CL76:CL79"/>
    <mergeCell ref="CM76:CM79"/>
    <mergeCell ref="CN76:CN79"/>
    <mergeCell ref="CO76:CO79"/>
    <mergeCell ref="CP76:CP79"/>
    <mergeCell ref="DX76:DX77"/>
    <mergeCell ref="DY76:DY79"/>
    <mergeCell ref="DZ76:DZ79"/>
    <mergeCell ref="EA76:EA79"/>
    <mergeCell ref="EB76:EB79"/>
    <mergeCell ref="EC76:EC79"/>
    <mergeCell ref="DP76:DP79"/>
    <mergeCell ref="DQ76:DQ79"/>
    <mergeCell ref="DT76:DT79"/>
    <mergeCell ref="DU76:DU77"/>
    <mergeCell ref="DV76:DV77"/>
    <mergeCell ref="DW76:DW77"/>
    <mergeCell ref="DJ76:DJ79"/>
    <mergeCell ref="DK76:DK79"/>
    <mergeCell ref="DL76:DL79"/>
    <mergeCell ref="DM76:DM79"/>
    <mergeCell ref="DN76:DN79"/>
    <mergeCell ref="DO76:DO79"/>
    <mergeCell ref="DX74:DX75"/>
    <mergeCell ref="EP72:EP75"/>
    <mergeCell ref="EQ72:EQ75"/>
    <mergeCell ref="ER72:ER75"/>
    <mergeCell ref="ES72:ES75"/>
    <mergeCell ref="ET72:ET75"/>
    <mergeCell ref="EU72:EU75"/>
    <mergeCell ref="EJ72:EJ75"/>
    <mergeCell ref="EK72:EK75"/>
    <mergeCell ref="EL72:EL75"/>
    <mergeCell ref="EM72:EM75"/>
    <mergeCell ref="EN72:EN75"/>
    <mergeCell ref="EO72:EO75"/>
    <mergeCell ref="ED72:ED75"/>
    <mergeCell ref="EE72:EE75"/>
    <mergeCell ref="EF72:EF75"/>
    <mergeCell ref="EG72:EG75"/>
    <mergeCell ref="EH72:EH75"/>
    <mergeCell ref="EI72:EI75"/>
    <mergeCell ref="DW72:DW73"/>
    <mergeCell ref="DJ72:DJ75"/>
    <mergeCell ref="DK72:DK75"/>
    <mergeCell ref="DL72:DL75"/>
    <mergeCell ref="DM72:DM75"/>
    <mergeCell ref="DN72:DN75"/>
    <mergeCell ref="DO72:DO75"/>
    <mergeCell ref="C76:C79"/>
    <mergeCell ref="D76:D77"/>
    <mergeCell ref="BW76:BW79"/>
    <mergeCell ref="BZ76:BZ79"/>
    <mergeCell ref="CI76:CI77"/>
    <mergeCell ref="CJ76:CJ79"/>
    <mergeCell ref="D74:D75"/>
    <mergeCell ref="BM74:BO74"/>
    <mergeCell ref="CI74:CI75"/>
    <mergeCell ref="DU74:DU75"/>
    <mergeCell ref="DV74:DV75"/>
    <mergeCell ref="DW74:DW75"/>
    <mergeCell ref="CW76:CW79"/>
    <mergeCell ref="CX76:CX79"/>
    <mergeCell ref="DF76:DF77"/>
    <mergeCell ref="DG76:DG77"/>
    <mergeCell ref="DH76:DH79"/>
    <mergeCell ref="DI76:DI79"/>
    <mergeCell ref="CQ76:CQ79"/>
    <mergeCell ref="CR76:CR79"/>
    <mergeCell ref="CS76:CS79"/>
    <mergeCell ref="CT76:CT79"/>
    <mergeCell ref="CU76:CU79"/>
    <mergeCell ref="CV76:CV79"/>
    <mergeCell ref="CK76:CK79"/>
    <mergeCell ref="EE68:EE71"/>
    <mergeCell ref="EF68:EF71"/>
    <mergeCell ref="EG68:EG71"/>
    <mergeCell ref="CW72:CW75"/>
    <mergeCell ref="CX72:CX75"/>
    <mergeCell ref="DF72:DF73"/>
    <mergeCell ref="DG72:DG73"/>
    <mergeCell ref="DH72:DH75"/>
    <mergeCell ref="DI72:DI75"/>
    <mergeCell ref="CQ72:CQ75"/>
    <mergeCell ref="CR72:CR75"/>
    <mergeCell ref="CS72:CS75"/>
    <mergeCell ref="CT72:CT75"/>
    <mergeCell ref="CU72:CU75"/>
    <mergeCell ref="CV72:CV75"/>
    <mergeCell ref="CK72:CK75"/>
    <mergeCell ref="CL72:CL75"/>
    <mergeCell ref="CM72:CM75"/>
    <mergeCell ref="CN72:CN75"/>
    <mergeCell ref="CO72:CO75"/>
    <mergeCell ref="CP72:CP75"/>
    <mergeCell ref="DX72:DX73"/>
    <mergeCell ref="DY72:DY75"/>
    <mergeCell ref="DZ72:DZ75"/>
    <mergeCell ref="EA72:EA75"/>
    <mergeCell ref="EB72:EB75"/>
    <mergeCell ref="EC72:EC75"/>
    <mergeCell ref="DP72:DP75"/>
    <mergeCell ref="DQ72:DQ75"/>
    <mergeCell ref="DT72:DT75"/>
    <mergeCell ref="DU72:DU73"/>
    <mergeCell ref="DV72:DV73"/>
    <mergeCell ref="DK68:DK71"/>
    <mergeCell ref="DL68:DL71"/>
    <mergeCell ref="DM68:DM71"/>
    <mergeCell ref="DN68:DN71"/>
    <mergeCell ref="C72:C75"/>
    <mergeCell ref="D72:D73"/>
    <mergeCell ref="BW72:BW75"/>
    <mergeCell ref="BZ72:BZ75"/>
    <mergeCell ref="CI72:CI73"/>
    <mergeCell ref="CJ72:CJ75"/>
    <mergeCell ref="EU68:EU71"/>
    <mergeCell ref="D70:D71"/>
    <mergeCell ref="CI70:CI71"/>
    <mergeCell ref="DU70:DU71"/>
    <mergeCell ref="DV70:DV71"/>
    <mergeCell ref="DW70:DW71"/>
    <mergeCell ref="DX70:DX71"/>
    <mergeCell ref="BM71:BO71"/>
    <mergeCell ref="EO68:EO71"/>
    <mergeCell ref="EP68:EP71"/>
    <mergeCell ref="EQ68:EQ71"/>
    <mergeCell ref="ER68:ER71"/>
    <mergeCell ref="ES68:ES71"/>
    <mergeCell ref="ET68:ET71"/>
    <mergeCell ref="EI68:EI71"/>
    <mergeCell ref="EJ68:EJ71"/>
    <mergeCell ref="EK68:EK71"/>
    <mergeCell ref="EL68:EL71"/>
    <mergeCell ref="EM68:EM71"/>
    <mergeCell ref="EN68:EN71"/>
    <mergeCell ref="EC68:EC71"/>
    <mergeCell ref="ED68:ED71"/>
    <mergeCell ref="ET64:ET67"/>
    <mergeCell ref="EU64:EU67"/>
    <mergeCell ref="EJ64:EJ67"/>
    <mergeCell ref="EK64:EK67"/>
    <mergeCell ref="EL64:EL67"/>
    <mergeCell ref="EM64:EM67"/>
    <mergeCell ref="EN64:EN67"/>
    <mergeCell ref="EO64:EO67"/>
    <mergeCell ref="ED64:ED67"/>
    <mergeCell ref="EE64:EE67"/>
    <mergeCell ref="EF64:EF67"/>
    <mergeCell ref="EG64:EG67"/>
    <mergeCell ref="EH64:EH67"/>
    <mergeCell ref="EI64:EI67"/>
    <mergeCell ref="CV68:CV71"/>
    <mergeCell ref="CW68:CW71"/>
    <mergeCell ref="CX68:CX71"/>
    <mergeCell ref="DF68:DF69"/>
    <mergeCell ref="DG68:DG69"/>
    <mergeCell ref="DH68:DH71"/>
    <mergeCell ref="EH68:EH71"/>
    <mergeCell ref="DW68:DW69"/>
    <mergeCell ref="DX68:DX69"/>
    <mergeCell ref="DY68:DY71"/>
    <mergeCell ref="DZ68:DZ71"/>
    <mergeCell ref="EA68:EA71"/>
    <mergeCell ref="EB68:EB71"/>
    <mergeCell ref="DO68:DO71"/>
    <mergeCell ref="DP68:DP71"/>
    <mergeCell ref="DQ68:DQ71"/>
    <mergeCell ref="DT68:DT71"/>
    <mergeCell ref="DU68:DU69"/>
    <mergeCell ref="C68:C71"/>
    <mergeCell ref="D68:D69"/>
    <mergeCell ref="BM68:BO68"/>
    <mergeCell ref="BW68:BW71"/>
    <mergeCell ref="BZ68:BZ71"/>
    <mergeCell ref="CI68:CI69"/>
    <mergeCell ref="BM65:BO65"/>
    <mergeCell ref="D66:D67"/>
    <mergeCell ref="CI66:CI67"/>
    <mergeCell ref="DU66:DU67"/>
    <mergeCell ref="DV66:DV67"/>
    <mergeCell ref="DW66:DW67"/>
    <mergeCell ref="DX66:DX67"/>
    <mergeCell ref="EP64:EP67"/>
    <mergeCell ref="EQ64:EQ67"/>
    <mergeCell ref="ER64:ER67"/>
    <mergeCell ref="ES64:ES67"/>
    <mergeCell ref="CP68:CP71"/>
    <mergeCell ref="CQ68:CQ71"/>
    <mergeCell ref="CR68:CR71"/>
    <mergeCell ref="CS68:CS71"/>
    <mergeCell ref="CT68:CT71"/>
    <mergeCell ref="CU68:CU71"/>
    <mergeCell ref="CJ68:CJ71"/>
    <mergeCell ref="CK68:CK71"/>
    <mergeCell ref="CL68:CL71"/>
    <mergeCell ref="CM68:CM71"/>
    <mergeCell ref="CN68:CN71"/>
    <mergeCell ref="CO68:CO71"/>
    <mergeCell ref="DV68:DV69"/>
    <mergeCell ref="DI68:DI71"/>
    <mergeCell ref="DJ68:DJ71"/>
    <mergeCell ref="DX64:DX65"/>
    <mergeCell ref="DY64:DY67"/>
    <mergeCell ref="DZ64:DZ67"/>
    <mergeCell ref="EA64:EA67"/>
    <mergeCell ref="EB64:EB67"/>
    <mergeCell ref="EC64:EC67"/>
    <mergeCell ref="DP64:DP67"/>
    <mergeCell ref="DQ64:DQ67"/>
    <mergeCell ref="DT64:DT67"/>
    <mergeCell ref="DU64:DU65"/>
    <mergeCell ref="DV64:DV65"/>
    <mergeCell ref="DW64:DW65"/>
    <mergeCell ref="DJ64:DJ67"/>
    <mergeCell ref="DK64:DK67"/>
    <mergeCell ref="DL64:DL67"/>
    <mergeCell ref="DM64:DM67"/>
    <mergeCell ref="DN64:DN67"/>
    <mergeCell ref="DO64:DO67"/>
    <mergeCell ref="CX64:CX67"/>
    <mergeCell ref="DF64:DF65"/>
    <mergeCell ref="DG64:DG65"/>
    <mergeCell ref="DH64:DH67"/>
    <mergeCell ref="DI64:DI67"/>
    <mergeCell ref="CQ64:CQ67"/>
    <mergeCell ref="CR64:CR67"/>
    <mergeCell ref="CS64:CS67"/>
    <mergeCell ref="CT64:CT67"/>
    <mergeCell ref="CU64:CU67"/>
    <mergeCell ref="CV64:CV67"/>
    <mergeCell ref="CK64:CK67"/>
    <mergeCell ref="CL64:CL67"/>
    <mergeCell ref="CM64:CM67"/>
    <mergeCell ref="CN64:CN67"/>
    <mergeCell ref="CO64:CO67"/>
    <mergeCell ref="CP64:CP67"/>
    <mergeCell ref="C64:C67"/>
    <mergeCell ref="D64:D65"/>
    <mergeCell ref="BW64:BW67"/>
    <mergeCell ref="BZ64:BZ67"/>
    <mergeCell ref="CI64:CI65"/>
    <mergeCell ref="CJ64:CJ67"/>
    <mergeCell ref="ET60:ET63"/>
    <mergeCell ref="EU60:EU63"/>
    <mergeCell ref="D62:D63"/>
    <mergeCell ref="BM62:BO62"/>
    <mergeCell ref="BW62:BW63"/>
    <mergeCell ref="BX62:BX63"/>
    <mergeCell ref="CI62:CI63"/>
    <mergeCell ref="DU62:DU63"/>
    <mergeCell ref="DV62:DV63"/>
    <mergeCell ref="EN60:EN63"/>
    <mergeCell ref="EO60:EO63"/>
    <mergeCell ref="EP60:EP63"/>
    <mergeCell ref="EQ60:EQ63"/>
    <mergeCell ref="ER60:ER63"/>
    <mergeCell ref="ES60:ES63"/>
    <mergeCell ref="EH60:EH63"/>
    <mergeCell ref="EI60:EI63"/>
    <mergeCell ref="EJ60:EJ63"/>
    <mergeCell ref="EK60:EK63"/>
    <mergeCell ref="EL60:EL63"/>
    <mergeCell ref="EM60:EM63"/>
    <mergeCell ref="EB60:EB63"/>
    <mergeCell ref="EC60:EC63"/>
    <mergeCell ref="ED60:ED63"/>
    <mergeCell ref="EE60:EE63"/>
    <mergeCell ref="CW64:CW67"/>
    <mergeCell ref="EF60:EF63"/>
    <mergeCell ref="EG60:EG63"/>
    <mergeCell ref="DV60:DV61"/>
    <mergeCell ref="DW60:DW61"/>
    <mergeCell ref="DX60:DX61"/>
    <mergeCell ref="DY60:DY63"/>
    <mergeCell ref="DZ60:DZ63"/>
    <mergeCell ref="EA60:EA63"/>
    <mergeCell ref="DW62:DW63"/>
    <mergeCell ref="DX62:DX63"/>
    <mergeCell ref="DN60:DN63"/>
    <mergeCell ref="DO60:DO63"/>
    <mergeCell ref="DP60:DP63"/>
    <mergeCell ref="DQ60:DQ63"/>
    <mergeCell ref="DT60:DT63"/>
    <mergeCell ref="DU60:DU61"/>
    <mergeCell ref="DH60:DH63"/>
    <mergeCell ref="DI60:DI63"/>
    <mergeCell ref="DJ60:DJ63"/>
    <mergeCell ref="DK60:DK63"/>
    <mergeCell ref="DL60:DL63"/>
    <mergeCell ref="DM60:DM63"/>
    <mergeCell ref="CV60:CV63"/>
    <mergeCell ref="CW60:CW63"/>
    <mergeCell ref="CX60:CX63"/>
    <mergeCell ref="DF60:DF61"/>
    <mergeCell ref="DG60:DG61"/>
    <mergeCell ref="CO60:CO63"/>
    <mergeCell ref="CP60:CP63"/>
    <mergeCell ref="CQ60:CQ63"/>
    <mergeCell ref="CR60:CR63"/>
    <mergeCell ref="CS60:CS63"/>
    <mergeCell ref="CT60:CT63"/>
    <mergeCell ref="CI60:CI61"/>
    <mergeCell ref="CJ60:CJ63"/>
    <mergeCell ref="CK60:CK63"/>
    <mergeCell ref="CL60:CL63"/>
    <mergeCell ref="CM60:CM63"/>
    <mergeCell ref="CN60:CN63"/>
    <mergeCell ref="CB60:CB63"/>
    <mergeCell ref="CC60:CC63"/>
    <mergeCell ref="CD60:CD63"/>
    <mergeCell ref="CE60:CE63"/>
    <mergeCell ref="CF60:CF63"/>
    <mergeCell ref="CG60:CG63"/>
    <mergeCell ref="C60:C63"/>
    <mergeCell ref="D60:D61"/>
    <mergeCell ref="BW60:BW61"/>
    <mergeCell ref="BX60:BX61"/>
    <mergeCell ref="BZ60:BZ63"/>
    <mergeCell ref="CA60:CA63"/>
    <mergeCell ref="ES56:ES59"/>
    <mergeCell ref="ET56:ET59"/>
    <mergeCell ref="EU56:EU59"/>
    <mergeCell ref="D58:D59"/>
    <mergeCell ref="BW58:BW59"/>
    <mergeCell ref="BX58:BX59"/>
    <mergeCell ref="CI58:CI59"/>
    <mergeCell ref="DU58:DU59"/>
    <mergeCell ref="DV58:DV59"/>
    <mergeCell ref="EM56:EM59"/>
    <mergeCell ref="EN56:EN59"/>
    <mergeCell ref="EO56:EO59"/>
    <mergeCell ref="EP56:EP59"/>
    <mergeCell ref="EQ56:EQ59"/>
    <mergeCell ref="ER56:ER59"/>
    <mergeCell ref="EG56:EG59"/>
    <mergeCell ref="EH56:EH59"/>
    <mergeCell ref="EI56:EI59"/>
    <mergeCell ref="EJ56:EJ59"/>
    <mergeCell ref="CU60:CU63"/>
    <mergeCell ref="EK56:EK59"/>
    <mergeCell ref="EL56:EL59"/>
    <mergeCell ref="EA56:EA59"/>
    <mergeCell ref="EB56:EB59"/>
    <mergeCell ref="EC56:EC59"/>
    <mergeCell ref="ED56:ED59"/>
    <mergeCell ref="EE56:EE59"/>
    <mergeCell ref="EF56:EF59"/>
    <mergeCell ref="DU56:DU57"/>
    <mergeCell ref="DV56:DV57"/>
    <mergeCell ref="DW56:DW57"/>
    <mergeCell ref="DX56:DX57"/>
    <mergeCell ref="DY56:DY59"/>
    <mergeCell ref="DZ56:DZ59"/>
    <mergeCell ref="DW58:DW59"/>
    <mergeCell ref="DX58:DX59"/>
    <mergeCell ref="DM56:DM59"/>
    <mergeCell ref="DN56:DN59"/>
    <mergeCell ref="DO56:DO59"/>
    <mergeCell ref="DP56:DP59"/>
    <mergeCell ref="DQ56:DQ59"/>
    <mergeCell ref="DT56:DT59"/>
    <mergeCell ref="DG56:DG57"/>
    <mergeCell ref="DH56:DH59"/>
    <mergeCell ref="DI56:DI59"/>
    <mergeCell ref="DJ56:DJ59"/>
    <mergeCell ref="DK56:DK59"/>
    <mergeCell ref="DL56:DL59"/>
    <mergeCell ref="CT56:CT59"/>
    <mergeCell ref="CU56:CU59"/>
    <mergeCell ref="CV56:CV59"/>
    <mergeCell ref="CW56:CW59"/>
    <mergeCell ref="CX56:CX59"/>
    <mergeCell ref="DF56:DF57"/>
    <mergeCell ref="CN56:CN59"/>
    <mergeCell ref="CO56:CO59"/>
    <mergeCell ref="CP56:CP59"/>
    <mergeCell ref="CQ56:CQ59"/>
    <mergeCell ref="CR56:CR59"/>
    <mergeCell ref="CS56:CS59"/>
    <mergeCell ref="CG56:CG59"/>
    <mergeCell ref="CI56:CI57"/>
    <mergeCell ref="CJ56:CJ59"/>
    <mergeCell ref="CK56:CK59"/>
    <mergeCell ref="CL56:CL59"/>
    <mergeCell ref="CM56:CM59"/>
    <mergeCell ref="CA56:CA59"/>
    <mergeCell ref="CB56:CB59"/>
    <mergeCell ref="CC56:CC59"/>
    <mergeCell ref="CD56:CD59"/>
    <mergeCell ref="CE56:CE59"/>
    <mergeCell ref="CF56:CF59"/>
    <mergeCell ref="C56:C59"/>
    <mergeCell ref="D56:D57"/>
    <mergeCell ref="BM56:BO56"/>
    <mergeCell ref="BW56:BW57"/>
    <mergeCell ref="BX56:BX57"/>
    <mergeCell ref="BZ56:BZ59"/>
    <mergeCell ref="BM59:BO59"/>
    <mergeCell ref="ES52:ES55"/>
    <mergeCell ref="ET52:ET55"/>
    <mergeCell ref="EU52:EU55"/>
    <mergeCell ref="BM53:BO53"/>
    <mergeCell ref="D54:D55"/>
    <mergeCell ref="BW54:BW55"/>
    <mergeCell ref="BX54:BX55"/>
    <mergeCell ref="CI54:CI55"/>
    <mergeCell ref="DS54:DS55"/>
    <mergeCell ref="EM52:EM55"/>
    <mergeCell ref="EN52:EN55"/>
    <mergeCell ref="EO52:EO55"/>
    <mergeCell ref="EP52:EP55"/>
    <mergeCell ref="EQ52:EQ55"/>
    <mergeCell ref="ER52:ER55"/>
    <mergeCell ref="EG52:EG55"/>
    <mergeCell ref="EH52:EH55"/>
    <mergeCell ref="EI52:EI55"/>
    <mergeCell ref="EJ52:EJ55"/>
    <mergeCell ref="EK52:EK55"/>
    <mergeCell ref="EL52:EL55"/>
    <mergeCell ref="EA52:EA55"/>
    <mergeCell ref="EB52:EB55"/>
    <mergeCell ref="EC52:EC55"/>
    <mergeCell ref="ED52:ED55"/>
    <mergeCell ref="EE52:EE55"/>
    <mergeCell ref="EF52:EF55"/>
    <mergeCell ref="DU52:DU53"/>
    <mergeCell ref="DV52:DV53"/>
    <mergeCell ref="DW52:DW53"/>
    <mergeCell ref="DX52:DX53"/>
    <mergeCell ref="DY52:DY55"/>
    <mergeCell ref="DZ52:DZ55"/>
    <mergeCell ref="DU54:DU55"/>
    <mergeCell ref="DV54:DV55"/>
    <mergeCell ref="DW54:DW55"/>
    <mergeCell ref="DX54:DX55"/>
    <mergeCell ref="DN52:DN55"/>
    <mergeCell ref="DO52:DO55"/>
    <mergeCell ref="DP52:DP55"/>
    <mergeCell ref="DQ52:DQ55"/>
    <mergeCell ref="DS52:DS53"/>
    <mergeCell ref="DT52:DT55"/>
    <mergeCell ref="DH52:DH55"/>
    <mergeCell ref="DI52:DI55"/>
    <mergeCell ref="DJ52:DJ55"/>
    <mergeCell ref="DK52:DK55"/>
    <mergeCell ref="DL52:DL55"/>
    <mergeCell ref="DM52:DM55"/>
    <mergeCell ref="CV52:CV55"/>
    <mergeCell ref="CW52:CW55"/>
    <mergeCell ref="CX52:CX55"/>
    <mergeCell ref="DF52:DF53"/>
    <mergeCell ref="DG52:DG53"/>
    <mergeCell ref="CO52:CO55"/>
    <mergeCell ref="CP52:CP55"/>
    <mergeCell ref="CQ52:CQ55"/>
    <mergeCell ref="CR52:CR55"/>
    <mergeCell ref="CS52:CS55"/>
    <mergeCell ref="CT52:CT55"/>
    <mergeCell ref="CI52:CI53"/>
    <mergeCell ref="CJ52:CJ55"/>
    <mergeCell ref="CK52:CK55"/>
    <mergeCell ref="CL52:CL55"/>
    <mergeCell ref="CM52:CM55"/>
    <mergeCell ref="CN52:CN55"/>
    <mergeCell ref="CB52:CB55"/>
    <mergeCell ref="CC52:CC55"/>
    <mergeCell ref="CD52:CD55"/>
    <mergeCell ref="CE52:CE55"/>
    <mergeCell ref="CF52:CF55"/>
    <mergeCell ref="CG52:CG55"/>
    <mergeCell ref="C52:C55"/>
    <mergeCell ref="D52:D53"/>
    <mergeCell ref="BW52:BW53"/>
    <mergeCell ref="BX52:BX53"/>
    <mergeCell ref="BZ52:BZ55"/>
    <mergeCell ref="CA52:CA55"/>
    <mergeCell ref="ET48:ET51"/>
    <mergeCell ref="EU48:EU51"/>
    <mergeCell ref="D50:D51"/>
    <mergeCell ref="BM50:BO50"/>
    <mergeCell ref="BW50:BW51"/>
    <mergeCell ref="BX50:BX51"/>
    <mergeCell ref="CI50:CI51"/>
    <mergeCell ref="DU50:DU51"/>
    <mergeCell ref="DV50:DV51"/>
    <mergeCell ref="EN48:EN51"/>
    <mergeCell ref="EO48:EO51"/>
    <mergeCell ref="EP48:EP51"/>
    <mergeCell ref="EQ48:EQ51"/>
    <mergeCell ref="ER48:ER51"/>
    <mergeCell ref="ES48:ES51"/>
    <mergeCell ref="EH48:EH51"/>
    <mergeCell ref="EI48:EI51"/>
    <mergeCell ref="EJ48:EJ51"/>
    <mergeCell ref="EK48:EK51"/>
    <mergeCell ref="CU52:CU55"/>
    <mergeCell ref="EL48:EL51"/>
    <mergeCell ref="EM48:EM51"/>
    <mergeCell ref="EB48:EB51"/>
    <mergeCell ref="EC48:EC51"/>
    <mergeCell ref="ED48:ED51"/>
    <mergeCell ref="EE48:EE51"/>
    <mergeCell ref="EF48:EF51"/>
    <mergeCell ref="EG48:EG51"/>
    <mergeCell ref="DV48:DV49"/>
    <mergeCell ref="DW48:DW49"/>
    <mergeCell ref="DX48:DX49"/>
    <mergeCell ref="DY48:DY51"/>
    <mergeCell ref="DZ48:DZ51"/>
    <mergeCell ref="EA48:EA51"/>
    <mergeCell ref="DW50:DW51"/>
    <mergeCell ref="DX50:DX51"/>
    <mergeCell ref="DN48:DN51"/>
    <mergeCell ref="DO48:DO51"/>
    <mergeCell ref="DP48:DP51"/>
    <mergeCell ref="DQ48:DQ51"/>
    <mergeCell ref="DT48:DT51"/>
    <mergeCell ref="DU48:DU49"/>
    <mergeCell ref="DH48:DH51"/>
    <mergeCell ref="DI48:DI51"/>
    <mergeCell ref="DJ48:DJ51"/>
    <mergeCell ref="DK48:DK51"/>
    <mergeCell ref="DL48:DL51"/>
    <mergeCell ref="DM48:DM51"/>
    <mergeCell ref="CU48:CU51"/>
    <mergeCell ref="CV48:CV51"/>
    <mergeCell ref="CW48:CW51"/>
    <mergeCell ref="CX48:CX51"/>
    <mergeCell ref="DF48:DF49"/>
    <mergeCell ref="DG48:DG49"/>
    <mergeCell ref="CO48:CO51"/>
    <mergeCell ref="CP48:CP51"/>
    <mergeCell ref="CQ48:CQ51"/>
    <mergeCell ref="CR48:CR51"/>
    <mergeCell ref="CS48:CS51"/>
    <mergeCell ref="CT48:CT51"/>
    <mergeCell ref="CI48:CI49"/>
    <mergeCell ref="CJ48:CJ51"/>
    <mergeCell ref="CK48:CK51"/>
    <mergeCell ref="CL48:CL51"/>
    <mergeCell ref="CM48:CM51"/>
    <mergeCell ref="CN48:CN51"/>
    <mergeCell ref="CB48:CB51"/>
    <mergeCell ref="CC48:CC51"/>
    <mergeCell ref="CD48:CD51"/>
    <mergeCell ref="CE48:CE51"/>
    <mergeCell ref="CF48:CF51"/>
    <mergeCell ref="CG48:CG51"/>
    <mergeCell ref="C48:C51"/>
    <mergeCell ref="D48:D49"/>
    <mergeCell ref="BW48:BW49"/>
    <mergeCell ref="BX48:BX49"/>
    <mergeCell ref="BZ48:BZ51"/>
    <mergeCell ref="CA48:CA51"/>
    <mergeCell ref="ES44:ES47"/>
    <mergeCell ref="ET44:ET47"/>
    <mergeCell ref="EU44:EU47"/>
    <mergeCell ref="D46:D47"/>
    <mergeCell ref="BW46:BW47"/>
    <mergeCell ref="BX46:BX47"/>
    <mergeCell ref="CI46:CI47"/>
    <mergeCell ref="DU46:DU47"/>
    <mergeCell ref="DV46:DV47"/>
    <mergeCell ref="DW46:DW47"/>
    <mergeCell ref="EM44:EM47"/>
    <mergeCell ref="EN44:EN47"/>
    <mergeCell ref="EO44:EO47"/>
    <mergeCell ref="EP44:EP47"/>
    <mergeCell ref="EQ44:EQ47"/>
    <mergeCell ref="ER44:ER47"/>
    <mergeCell ref="EG44:EG47"/>
    <mergeCell ref="EH44:EH47"/>
    <mergeCell ref="EI44:EI47"/>
    <mergeCell ref="EJ44:EJ47"/>
    <mergeCell ref="EK44:EK47"/>
    <mergeCell ref="EL44:EL47"/>
    <mergeCell ref="EA44:EA47"/>
    <mergeCell ref="EB44:EB47"/>
    <mergeCell ref="EC44:EC47"/>
    <mergeCell ref="ED44:ED47"/>
    <mergeCell ref="EE44:EE47"/>
    <mergeCell ref="EF44:EF47"/>
    <mergeCell ref="DU44:DU45"/>
    <mergeCell ref="DV44:DV45"/>
    <mergeCell ref="DW44:DW45"/>
    <mergeCell ref="DX44:DX45"/>
    <mergeCell ref="DZ44:DZ47"/>
    <mergeCell ref="DX46:DX47"/>
    <mergeCell ref="DM44:DM47"/>
    <mergeCell ref="DN44:DN47"/>
    <mergeCell ref="DO44:DO47"/>
    <mergeCell ref="DP44:DP47"/>
    <mergeCell ref="DQ44:DQ47"/>
    <mergeCell ref="DT44:DT47"/>
    <mergeCell ref="DG44:DG45"/>
    <mergeCell ref="DH44:DH47"/>
    <mergeCell ref="DI44:DI47"/>
    <mergeCell ref="DJ44:DJ47"/>
    <mergeCell ref="DK44:DK47"/>
    <mergeCell ref="DL44:DL47"/>
    <mergeCell ref="CT44:CT47"/>
    <mergeCell ref="CU44:CU47"/>
    <mergeCell ref="CV44:CV47"/>
    <mergeCell ref="CW44:CW47"/>
    <mergeCell ref="CX44:CX47"/>
    <mergeCell ref="DF44:DF45"/>
    <mergeCell ref="CO44:CO47"/>
    <mergeCell ref="CP44:CP47"/>
    <mergeCell ref="CQ44:CQ47"/>
    <mergeCell ref="CR44:CR47"/>
    <mergeCell ref="CS44:CS47"/>
    <mergeCell ref="CG44:CG47"/>
    <mergeCell ref="CI44:CI45"/>
    <mergeCell ref="CJ44:CJ47"/>
    <mergeCell ref="CK44:CK47"/>
    <mergeCell ref="CL44:CL47"/>
    <mergeCell ref="CM44:CM47"/>
    <mergeCell ref="CB44:CB47"/>
    <mergeCell ref="CC44:CC47"/>
    <mergeCell ref="CD44:CD47"/>
    <mergeCell ref="CE44:CE47"/>
    <mergeCell ref="CF44:CF47"/>
    <mergeCell ref="DY44:DY47"/>
    <mergeCell ref="C44:C47"/>
    <mergeCell ref="D44:D45"/>
    <mergeCell ref="BM44:BO44"/>
    <mergeCell ref="BW44:BW45"/>
    <mergeCell ref="BX44:BX45"/>
    <mergeCell ref="BZ44:BZ47"/>
    <mergeCell ref="BM47:BO47"/>
    <mergeCell ref="ET40:ET43"/>
    <mergeCell ref="EU40:EU43"/>
    <mergeCell ref="BM41:BO41"/>
    <mergeCell ref="D42:D43"/>
    <mergeCell ref="BW42:BW43"/>
    <mergeCell ref="BX42:BX43"/>
    <mergeCell ref="CI42:CI43"/>
    <mergeCell ref="DU42:DU43"/>
    <mergeCell ref="DV42:DV43"/>
    <mergeCell ref="EN40:EN43"/>
    <mergeCell ref="EO40:EO43"/>
    <mergeCell ref="EP40:EP43"/>
    <mergeCell ref="EQ40:EQ43"/>
    <mergeCell ref="ER40:ER43"/>
    <mergeCell ref="ES40:ES43"/>
    <mergeCell ref="EH40:EH43"/>
    <mergeCell ref="EI40:EI43"/>
    <mergeCell ref="EJ40:EJ43"/>
    <mergeCell ref="EK40:EK43"/>
    <mergeCell ref="EL40:EL43"/>
    <mergeCell ref="EM40:EM43"/>
    <mergeCell ref="EB40:EB43"/>
    <mergeCell ref="EC40:EC43"/>
    <mergeCell ref="ED40:ED43"/>
    <mergeCell ref="CN44:CN47"/>
    <mergeCell ref="EE40:EE43"/>
    <mergeCell ref="EF40:EF43"/>
    <mergeCell ref="EG40:EG43"/>
    <mergeCell ref="DV40:DV41"/>
    <mergeCell ref="DW40:DW41"/>
    <mergeCell ref="DX40:DX41"/>
    <mergeCell ref="DY40:DY43"/>
    <mergeCell ref="DZ40:DZ43"/>
    <mergeCell ref="EA40:EA43"/>
    <mergeCell ref="DW42:DW43"/>
    <mergeCell ref="DX42:DX43"/>
    <mergeCell ref="DN40:DN43"/>
    <mergeCell ref="DO40:DO43"/>
    <mergeCell ref="DP40:DP43"/>
    <mergeCell ref="DQ40:DQ43"/>
    <mergeCell ref="DT40:DT43"/>
    <mergeCell ref="DU40:DU41"/>
    <mergeCell ref="DH40:DH43"/>
    <mergeCell ref="DI40:DI43"/>
    <mergeCell ref="DJ40:DJ43"/>
    <mergeCell ref="DK40:DK43"/>
    <mergeCell ref="DL40:DL43"/>
    <mergeCell ref="DM40:DM43"/>
    <mergeCell ref="CU40:CU43"/>
    <mergeCell ref="CV40:CV43"/>
    <mergeCell ref="CW40:CW43"/>
    <mergeCell ref="CX40:CX43"/>
    <mergeCell ref="DF40:DF41"/>
    <mergeCell ref="DG40:DG41"/>
    <mergeCell ref="CO40:CO43"/>
    <mergeCell ref="CP40:CP43"/>
    <mergeCell ref="CQ40:CQ43"/>
    <mergeCell ref="CR40:CR43"/>
    <mergeCell ref="CS40:CS43"/>
    <mergeCell ref="CT40:CT43"/>
    <mergeCell ref="CI40:CI41"/>
    <mergeCell ref="CJ40:CJ43"/>
    <mergeCell ref="CK40:CK43"/>
    <mergeCell ref="CL40:CL43"/>
    <mergeCell ref="CM40:CM43"/>
    <mergeCell ref="CN40:CN43"/>
    <mergeCell ref="CB40:CB43"/>
    <mergeCell ref="CC40:CC43"/>
    <mergeCell ref="CD40:CD43"/>
    <mergeCell ref="CE40:CE43"/>
    <mergeCell ref="CF40:CF43"/>
    <mergeCell ref="CG40:CG43"/>
    <mergeCell ref="C40:C43"/>
    <mergeCell ref="D40:D41"/>
    <mergeCell ref="BW40:BW41"/>
    <mergeCell ref="BX40:BX41"/>
    <mergeCell ref="BZ40:BZ43"/>
    <mergeCell ref="CA40:CA43"/>
    <mergeCell ref="D38:D39"/>
    <mergeCell ref="BM38:BO38"/>
    <mergeCell ref="BW38:BW39"/>
    <mergeCell ref="BX38:BX39"/>
    <mergeCell ref="CI38:CI39"/>
    <mergeCell ref="DU38:DU39"/>
    <mergeCell ref="EP36:EP39"/>
    <mergeCell ref="EQ36:EQ39"/>
    <mergeCell ref="ER36:ER39"/>
    <mergeCell ref="ES36:ES39"/>
    <mergeCell ref="ET36:ET39"/>
    <mergeCell ref="EU36:EU39"/>
    <mergeCell ref="EJ36:EJ39"/>
    <mergeCell ref="EK36:EK39"/>
    <mergeCell ref="EL36:EL39"/>
    <mergeCell ref="EM36:EM39"/>
    <mergeCell ref="EN36:EN39"/>
    <mergeCell ref="EO36:EO39"/>
    <mergeCell ref="ED36:ED39"/>
    <mergeCell ref="EE36:EE39"/>
    <mergeCell ref="EF36:EF39"/>
    <mergeCell ref="EG36:EG39"/>
    <mergeCell ref="EH36:EH39"/>
    <mergeCell ref="EI36:EI39"/>
    <mergeCell ref="DX36:DX37"/>
    <mergeCell ref="DY36:DY39"/>
    <mergeCell ref="DZ36:DZ39"/>
    <mergeCell ref="EA36:EA39"/>
    <mergeCell ref="EB36:EB39"/>
    <mergeCell ref="EC36:EC39"/>
    <mergeCell ref="DX38:DX39"/>
    <mergeCell ref="DP36:DP39"/>
    <mergeCell ref="DQ36:DQ39"/>
    <mergeCell ref="DT36:DT39"/>
    <mergeCell ref="DU36:DU37"/>
    <mergeCell ref="DV36:DV37"/>
    <mergeCell ref="DW36:DW37"/>
    <mergeCell ref="DV38:DV39"/>
    <mergeCell ref="DW38:DW39"/>
    <mergeCell ref="DJ36:DJ39"/>
    <mergeCell ref="DK36:DK39"/>
    <mergeCell ref="DL36:DL39"/>
    <mergeCell ref="DM36:DM39"/>
    <mergeCell ref="DN36:DN39"/>
    <mergeCell ref="DO36:DO39"/>
    <mergeCell ref="CW36:CW39"/>
    <mergeCell ref="CX36:CX39"/>
    <mergeCell ref="DF36:DF37"/>
    <mergeCell ref="DG36:DG37"/>
    <mergeCell ref="DH36:DH39"/>
    <mergeCell ref="DI36:DI39"/>
    <mergeCell ref="CR36:CR39"/>
    <mergeCell ref="CS36:CS39"/>
    <mergeCell ref="CT36:CT39"/>
    <mergeCell ref="CU36:CU39"/>
    <mergeCell ref="CV36:CV39"/>
    <mergeCell ref="CK36:CK39"/>
    <mergeCell ref="CL36:CL39"/>
    <mergeCell ref="CM36:CM39"/>
    <mergeCell ref="CN36:CN39"/>
    <mergeCell ref="CO36:CO39"/>
    <mergeCell ref="CP36:CP39"/>
    <mergeCell ref="CD36:CD39"/>
    <mergeCell ref="CE36:CE39"/>
    <mergeCell ref="CF36:CF39"/>
    <mergeCell ref="CG36:CG39"/>
    <mergeCell ref="CI36:CI37"/>
    <mergeCell ref="CJ36:CJ39"/>
    <mergeCell ref="BW36:BW37"/>
    <mergeCell ref="BX36:BX37"/>
    <mergeCell ref="BZ36:BZ39"/>
    <mergeCell ref="CA36:CA39"/>
    <mergeCell ref="CB36:CB39"/>
    <mergeCell ref="CC36:CC39"/>
    <mergeCell ref="ET32:ET35"/>
    <mergeCell ref="EU32:EU35"/>
    <mergeCell ref="D34:D35"/>
    <mergeCell ref="BW34:BW35"/>
    <mergeCell ref="BX34:BX35"/>
    <mergeCell ref="CI34:CI35"/>
    <mergeCell ref="DU34:DU35"/>
    <mergeCell ref="DV34:DV35"/>
    <mergeCell ref="DW34:DW35"/>
    <mergeCell ref="EN32:EN35"/>
    <mergeCell ref="EO32:EO35"/>
    <mergeCell ref="EP32:EP35"/>
    <mergeCell ref="EQ32:EQ35"/>
    <mergeCell ref="ER32:ER35"/>
    <mergeCell ref="ES32:ES35"/>
    <mergeCell ref="EH32:EH35"/>
    <mergeCell ref="EI32:EI35"/>
    <mergeCell ref="EJ32:EJ35"/>
    <mergeCell ref="EK32:EK35"/>
    <mergeCell ref="EL32:EL35"/>
    <mergeCell ref="EM32:EM35"/>
    <mergeCell ref="EB32:EB35"/>
    <mergeCell ref="EC32:EC35"/>
    <mergeCell ref="ED32:ED35"/>
    <mergeCell ref="EE32:EE35"/>
    <mergeCell ref="CQ36:CQ39"/>
    <mergeCell ref="EF32:EF35"/>
    <mergeCell ref="EG32:EG35"/>
    <mergeCell ref="DV32:DV33"/>
    <mergeCell ref="DW32:DW33"/>
    <mergeCell ref="DX32:DX33"/>
    <mergeCell ref="DY32:DY35"/>
    <mergeCell ref="DZ32:DZ35"/>
    <mergeCell ref="EA32:EA35"/>
    <mergeCell ref="DX34:DX35"/>
    <mergeCell ref="DN32:DN35"/>
    <mergeCell ref="DO32:DO35"/>
    <mergeCell ref="DP32:DP35"/>
    <mergeCell ref="DQ32:DQ35"/>
    <mergeCell ref="DT32:DT35"/>
    <mergeCell ref="DU32:DU33"/>
    <mergeCell ref="DH32:DH35"/>
    <mergeCell ref="DI32:DI35"/>
    <mergeCell ref="DJ32:DJ35"/>
    <mergeCell ref="DK32:DK35"/>
    <mergeCell ref="DL32:DL35"/>
    <mergeCell ref="DM32:DM35"/>
    <mergeCell ref="CU32:CU35"/>
    <mergeCell ref="CV32:CV35"/>
    <mergeCell ref="CW32:CW35"/>
    <mergeCell ref="CX32:CX35"/>
    <mergeCell ref="DF32:DF33"/>
    <mergeCell ref="DG32:DG33"/>
    <mergeCell ref="CO32:CO35"/>
    <mergeCell ref="CP32:CP35"/>
    <mergeCell ref="CQ32:CQ35"/>
    <mergeCell ref="CR32:CR35"/>
    <mergeCell ref="CS32:CS35"/>
    <mergeCell ref="CT32:CT35"/>
    <mergeCell ref="CI32:CI33"/>
    <mergeCell ref="CJ32:CJ35"/>
    <mergeCell ref="CK32:CK35"/>
    <mergeCell ref="CL32:CL35"/>
    <mergeCell ref="CM32:CM35"/>
    <mergeCell ref="CN32:CN35"/>
    <mergeCell ref="CB32:CB35"/>
    <mergeCell ref="CC32:CC35"/>
    <mergeCell ref="CD32:CD35"/>
    <mergeCell ref="CE32:CE35"/>
    <mergeCell ref="CF32:CF35"/>
    <mergeCell ref="CG32:CG35"/>
    <mergeCell ref="C32:C35"/>
    <mergeCell ref="D32:D33"/>
    <mergeCell ref="BW32:BW33"/>
    <mergeCell ref="BX32:BX33"/>
    <mergeCell ref="BZ32:BZ35"/>
    <mergeCell ref="CA32:CA35"/>
    <mergeCell ref="BK35:BK37"/>
    <mergeCell ref="BM35:BS37"/>
    <mergeCell ref="C36:C39"/>
    <mergeCell ref="D36:D37"/>
    <mergeCell ref="ET28:ET31"/>
    <mergeCell ref="EA28:EA31"/>
    <mergeCell ref="DN28:DN31"/>
    <mergeCell ref="DO28:DO31"/>
    <mergeCell ref="DP28:DP31"/>
    <mergeCell ref="DQ28:DQ31"/>
    <mergeCell ref="DT28:DT31"/>
    <mergeCell ref="DU28:DU29"/>
    <mergeCell ref="DH28:DH31"/>
    <mergeCell ref="DI28:DI31"/>
    <mergeCell ref="DJ28:DJ31"/>
    <mergeCell ref="DK28:DK31"/>
    <mergeCell ref="DL28:DL31"/>
    <mergeCell ref="DM28:DM31"/>
    <mergeCell ref="CU28:CU31"/>
    <mergeCell ref="CV28:CV31"/>
    <mergeCell ref="EU28:EU31"/>
    <mergeCell ref="D30:D31"/>
    <mergeCell ref="BW30:BW31"/>
    <mergeCell ref="BX30:BX31"/>
    <mergeCell ref="CI30:CI31"/>
    <mergeCell ref="DU30:DU31"/>
    <mergeCell ref="DV30:DV31"/>
    <mergeCell ref="DW30:DW31"/>
    <mergeCell ref="DX30:DX31"/>
    <mergeCell ref="EN28:EN31"/>
    <mergeCell ref="EO28:EO31"/>
    <mergeCell ref="EP28:EP31"/>
    <mergeCell ref="EQ28:EQ31"/>
    <mergeCell ref="ER28:ER31"/>
    <mergeCell ref="ES28:ES31"/>
    <mergeCell ref="EH28:EH31"/>
    <mergeCell ref="EI28:EI31"/>
    <mergeCell ref="EJ28:EJ31"/>
    <mergeCell ref="EK28:EK31"/>
    <mergeCell ref="EL28:EL31"/>
    <mergeCell ref="EM28:EM31"/>
    <mergeCell ref="EB28:EB31"/>
    <mergeCell ref="EC28:EC31"/>
    <mergeCell ref="ED28:ED31"/>
    <mergeCell ref="EE28:EE31"/>
    <mergeCell ref="EF28:EF31"/>
    <mergeCell ref="EG28:EG31"/>
    <mergeCell ref="DV28:DV29"/>
    <mergeCell ref="DW28:DW29"/>
    <mergeCell ref="DX28:DX29"/>
    <mergeCell ref="DY28:DY31"/>
    <mergeCell ref="DZ28:DZ31"/>
    <mergeCell ref="CX28:CX31"/>
    <mergeCell ref="DF28:DF29"/>
    <mergeCell ref="DG28:DG29"/>
    <mergeCell ref="CO28:CO31"/>
    <mergeCell ref="CP28:CP31"/>
    <mergeCell ref="CQ28:CQ31"/>
    <mergeCell ref="CR28:CR31"/>
    <mergeCell ref="CS28:CS31"/>
    <mergeCell ref="CT28:CT31"/>
    <mergeCell ref="CI28:CI29"/>
    <mergeCell ref="CJ28:CJ31"/>
    <mergeCell ref="CK28:CK31"/>
    <mergeCell ref="CL28:CL31"/>
    <mergeCell ref="CM28:CM31"/>
    <mergeCell ref="CN28:CN31"/>
    <mergeCell ref="CB28:CB31"/>
    <mergeCell ref="CC28:CC31"/>
    <mergeCell ref="CD28:CD31"/>
    <mergeCell ref="CE28:CE31"/>
    <mergeCell ref="CF28:CF31"/>
    <mergeCell ref="CG28:CG31"/>
    <mergeCell ref="C28:C31"/>
    <mergeCell ref="D28:D29"/>
    <mergeCell ref="BW28:BW29"/>
    <mergeCell ref="BX28:BX29"/>
    <mergeCell ref="BZ28:BZ31"/>
    <mergeCell ref="CA28:CA31"/>
    <mergeCell ref="ET24:ET27"/>
    <mergeCell ref="EU24:EU27"/>
    <mergeCell ref="DS25:DS27"/>
    <mergeCell ref="D26:D27"/>
    <mergeCell ref="BW26:BW27"/>
    <mergeCell ref="BX26:BX27"/>
    <mergeCell ref="CI26:CI27"/>
    <mergeCell ref="DU26:DU27"/>
    <mergeCell ref="DV26:DV27"/>
    <mergeCell ref="EN24:EN27"/>
    <mergeCell ref="EO24:EO27"/>
    <mergeCell ref="EP24:EP27"/>
    <mergeCell ref="EQ24:EQ27"/>
    <mergeCell ref="ER24:ER27"/>
    <mergeCell ref="ES24:ES27"/>
    <mergeCell ref="EH24:EH27"/>
    <mergeCell ref="EI24:EI27"/>
    <mergeCell ref="EJ24:EJ27"/>
    <mergeCell ref="EK24:EK27"/>
    <mergeCell ref="EL24:EL27"/>
    <mergeCell ref="EM24:EM27"/>
    <mergeCell ref="EB24:EB27"/>
    <mergeCell ref="EC24:EC27"/>
    <mergeCell ref="ED24:ED27"/>
    <mergeCell ref="EE24:EE27"/>
    <mergeCell ref="CW28:CW31"/>
    <mergeCell ref="EF24:EF27"/>
    <mergeCell ref="EG24:EG27"/>
    <mergeCell ref="DV24:DV25"/>
    <mergeCell ref="DW24:DW25"/>
    <mergeCell ref="DX24:DX25"/>
    <mergeCell ref="DY24:DY27"/>
    <mergeCell ref="DZ24:DZ27"/>
    <mergeCell ref="EA24:EA27"/>
    <mergeCell ref="DW26:DW27"/>
    <mergeCell ref="DX26:DX27"/>
    <mergeCell ref="DN24:DN27"/>
    <mergeCell ref="DO24:DO27"/>
    <mergeCell ref="DP24:DP27"/>
    <mergeCell ref="DQ24:DQ27"/>
    <mergeCell ref="DT24:DT27"/>
    <mergeCell ref="DU24:DU25"/>
    <mergeCell ref="DH24:DH27"/>
    <mergeCell ref="DI24:DI27"/>
    <mergeCell ref="DJ24:DJ27"/>
    <mergeCell ref="DK24:DK27"/>
    <mergeCell ref="DL24:DL27"/>
    <mergeCell ref="DM24:DM27"/>
    <mergeCell ref="CU24:CU27"/>
    <mergeCell ref="CV24:CV27"/>
    <mergeCell ref="CW24:CW27"/>
    <mergeCell ref="CX24:CX27"/>
    <mergeCell ref="DF24:DF25"/>
    <mergeCell ref="DG24:DG25"/>
    <mergeCell ref="CO24:CO27"/>
    <mergeCell ref="CP24:CP27"/>
    <mergeCell ref="CQ24:CQ27"/>
    <mergeCell ref="CR24:CR27"/>
    <mergeCell ref="CS24:CS27"/>
    <mergeCell ref="CT24:CT27"/>
    <mergeCell ref="CI24:CI25"/>
    <mergeCell ref="CJ24:CJ27"/>
    <mergeCell ref="CK24:CK27"/>
    <mergeCell ref="CL24:CL27"/>
    <mergeCell ref="CM24:CM27"/>
    <mergeCell ref="CN24:CN27"/>
    <mergeCell ref="CB24:CB27"/>
    <mergeCell ref="CC24:CC27"/>
    <mergeCell ref="CD24:CD27"/>
    <mergeCell ref="CE24:CE27"/>
    <mergeCell ref="CF24:CF27"/>
    <mergeCell ref="CG24:CG27"/>
    <mergeCell ref="C24:C27"/>
    <mergeCell ref="D24:D25"/>
    <mergeCell ref="BW24:BW25"/>
    <mergeCell ref="BX24:BX25"/>
    <mergeCell ref="BZ24:BZ27"/>
    <mergeCell ref="CA24:CA27"/>
    <mergeCell ref="ET20:ET23"/>
    <mergeCell ref="EU20:EU23"/>
    <mergeCell ref="D22:D23"/>
    <mergeCell ref="BW22:BW23"/>
    <mergeCell ref="BX22:BX23"/>
    <mergeCell ref="CI22:CI23"/>
    <mergeCell ref="DU22:DU23"/>
    <mergeCell ref="DV22:DV23"/>
    <mergeCell ref="DW22:DW23"/>
    <mergeCell ref="DX22:DX23"/>
    <mergeCell ref="EN20:EN23"/>
    <mergeCell ref="EO20:EO23"/>
    <mergeCell ref="EP20:EP23"/>
    <mergeCell ref="EQ20:EQ23"/>
    <mergeCell ref="ER20:ER23"/>
    <mergeCell ref="ES20:ES23"/>
    <mergeCell ref="EH20:EH23"/>
    <mergeCell ref="EI20:EI23"/>
    <mergeCell ref="EJ20:EJ23"/>
    <mergeCell ref="EK20:EK23"/>
    <mergeCell ref="EL20:EL23"/>
    <mergeCell ref="EM20:EM23"/>
    <mergeCell ref="EB20:EB23"/>
    <mergeCell ref="EC20:EC23"/>
    <mergeCell ref="ED20:ED23"/>
    <mergeCell ref="EE20:EE23"/>
    <mergeCell ref="EF20:EF23"/>
    <mergeCell ref="EG20:EG23"/>
    <mergeCell ref="DV20:DV21"/>
    <mergeCell ref="DW20:DW21"/>
    <mergeCell ref="DX20:DX21"/>
    <mergeCell ref="DY20:DY23"/>
    <mergeCell ref="DZ20:DZ23"/>
    <mergeCell ref="EA20:EA23"/>
    <mergeCell ref="DN20:DN23"/>
    <mergeCell ref="DO20:DO23"/>
    <mergeCell ref="DP20:DP23"/>
    <mergeCell ref="DQ20:DQ23"/>
    <mergeCell ref="DT20:DT23"/>
    <mergeCell ref="DU20:DU21"/>
    <mergeCell ref="DH20:DH23"/>
    <mergeCell ref="DI20:DI23"/>
    <mergeCell ref="DJ20:DJ23"/>
    <mergeCell ref="DK20:DK23"/>
    <mergeCell ref="DL20:DL23"/>
    <mergeCell ref="DM20:DM23"/>
    <mergeCell ref="CU20:CU23"/>
    <mergeCell ref="CV20:CV23"/>
    <mergeCell ref="CW20:CW23"/>
    <mergeCell ref="CX20:CX23"/>
    <mergeCell ref="DF20:DF21"/>
    <mergeCell ref="DG20:DG21"/>
    <mergeCell ref="CO20:CO23"/>
    <mergeCell ref="CP20:CP23"/>
    <mergeCell ref="CQ20:CQ23"/>
    <mergeCell ref="CR20:CR23"/>
    <mergeCell ref="CS20:CS23"/>
    <mergeCell ref="CT20:CT23"/>
    <mergeCell ref="CI20:CI21"/>
    <mergeCell ref="CJ20:CJ23"/>
    <mergeCell ref="CK20:CK23"/>
    <mergeCell ref="CL20:CL23"/>
    <mergeCell ref="CM20:CM23"/>
    <mergeCell ref="CN20:CN23"/>
    <mergeCell ref="CB20:CB23"/>
    <mergeCell ref="CC20:CC23"/>
    <mergeCell ref="CD20:CD23"/>
    <mergeCell ref="CE20:CE23"/>
    <mergeCell ref="CF20:CF23"/>
    <mergeCell ref="CG20:CG23"/>
    <mergeCell ref="C20:C23"/>
    <mergeCell ref="D20:D21"/>
    <mergeCell ref="BW20:BW21"/>
    <mergeCell ref="BX20:BX21"/>
    <mergeCell ref="BZ20:BZ23"/>
    <mergeCell ref="CA20:CA23"/>
    <mergeCell ref="ET16:ET19"/>
    <mergeCell ref="EU16:EU19"/>
    <mergeCell ref="DE17:DE19"/>
    <mergeCell ref="D18:D19"/>
    <mergeCell ref="BW18:BW19"/>
    <mergeCell ref="BX18:BX19"/>
    <mergeCell ref="CI18:CI19"/>
    <mergeCell ref="DU18:DU19"/>
    <mergeCell ref="DV18:DV19"/>
    <mergeCell ref="EN16:EN19"/>
    <mergeCell ref="EO16:EO19"/>
    <mergeCell ref="EP16:EP19"/>
    <mergeCell ref="EQ16:EQ19"/>
    <mergeCell ref="ER16:ER19"/>
    <mergeCell ref="ES16:ES19"/>
    <mergeCell ref="EH16:EH19"/>
    <mergeCell ref="EI16:EI19"/>
    <mergeCell ref="EJ16:EJ19"/>
    <mergeCell ref="EK16:EK19"/>
    <mergeCell ref="EL16:EL19"/>
    <mergeCell ref="EM16:EM19"/>
    <mergeCell ref="EB16:EB19"/>
    <mergeCell ref="EC16:EC19"/>
    <mergeCell ref="ED16:ED19"/>
    <mergeCell ref="EE16:EE19"/>
    <mergeCell ref="EF16:EF19"/>
    <mergeCell ref="EG16:EG19"/>
    <mergeCell ref="DV16:DV17"/>
    <mergeCell ref="DW16:DW17"/>
    <mergeCell ref="DX16:DX17"/>
    <mergeCell ref="DY16:DY19"/>
    <mergeCell ref="DN16:DN19"/>
    <mergeCell ref="DO16:DO19"/>
    <mergeCell ref="DP16:DP19"/>
    <mergeCell ref="DQ16:DQ19"/>
    <mergeCell ref="DT16:DT19"/>
    <mergeCell ref="DU16:DU17"/>
    <mergeCell ref="DH16:DH19"/>
    <mergeCell ref="DI16:DI19"/>
    <mergeCell ref="DJ16:DJ19"/>
    <mergeCell ref="DK16:DK19"/>
    <mergeCell ref="DL16:DL19"/>
    <mergeCell ref="DM16:DM19"/>
    <mergeCell ref="CQ16:CQ19"/>
    <mergeCell ref="CR16:CR19"/>
    <mergeCell ref="CS16:CS19"/>
    <mergeCell ref="CT16:CT19"/>
    <mergeCell ref="CU16:CU19"/>
    <mergeCell ref="CV16:CV19"/>
    <mergeCell ref="CK16:CK19"/>
    <mergeCell ref="CL16:CL19"/>
    <mergeCell ref="CM16:CM19"/>
    <mergeCell ref="CN16:CN19"/>
    <mergeCell ref="CO16:CO19"/>
    <mergeCell ref="CP16:CP19"/>
    <mergeCell ref="CD16:CD19"/>
    <mergeCell ref="CE16:CE19"/>
    <mergeCell ref="CF16:CF19"/>
    <mergeCell ref="CG16:CG19"/>
    <mergeCell ref="CI16:CI17"/>
    <mergeCell ref="CJ16:CJ19"/>
    <mergeCell ref="BW16:BW17"/>
    <mergeCell ref="BX16:BX17"/>
    <mergeCell ref="BZ16:BZ19"/>
    <mergeCell ref="CA16:CA19"/>
    <mergeCell ref="CB16:CB19"/>
    <mergeCell ref="CC16:CC19"/>
    <mergeCell ref="D14:D15"/>
    <mergeCell ref="BW14:BW15"/>
    <mergeCell ref="BX14:BX15"/>
    <mergeCell ref="CI14:CI15"/>
    <mergeCell ref="DU14:DU15"/>
    <mergeCell ref="DV14:DV15"/>
    <mergeCell ref="EL12:EL15"/>
    <mergeCell ref="EM12:EM15"/>
    <mergeCell ref="EN12:EN15"/>
    <mergeCell ref="EO12:EO15"/>
    <mergeCell ref="EP12:EP15"/>
    <mergeCell ref="EQ12:EQ15"/>
    <mergeCell ref="EF12:EF15"/>
    <mergeCell ref="EG12:EG15"/>
    <mergeCell ref="EH12:EH15"/>
    <mergeCell ref="EI12:EI15"/>
    <mergeCell ref="EJ12:EJ15"/>
    <mergeCell ref="EK12:EK15"/>
    <mergeCell ref="DZ12:DZ15"/>
    <mergeCell ref="EA12:EA15"/>
    <mergeCell ref="EB12:EB15"/>
    <mergeCell ref="EC12:EC15"/>
    <mergeCell ref="ED12:ED15"/>
    <mergeCell ref="EE12:EE15"/>
    <mergeCell ref="DT12:DT15"/>
    <mergeCell ref="DU12:DU13"/>
    <mergeCell ref="DV12:DV13"/>
    <mergeCell ref="DW12:DW13"/>
    <mergeCell ref="DK12:DK15"/>
    <mergeCell ref="DL12:DL15"/>
    <mergeCell ref="CW12:CW15"/>
    <mergeCell ref="CX12:CX15"/>
    <mergeCell ref="DF12:DF13"/>
    <mergeCell ref="DG12:DG13"/>
    <mergeCell ref="CO12:CO15"/>
    <mergeCell ref="CP12:CP15"/>
    <mergeCell ref="CQ12:CQ15"/>
    <mergeCell ref="CR12:CR15"/>
    <mergeCell ref="CS12:CS15"/>
    <mergeCell ref="CT12:CT15"/>
    <mergeCell ref="ER12:ER15"/>
    <mergeCell ref="ES12:ES15"/>
    <mergeCell ref="BX12:BX13"/>
    <mergeCell ref="BZ12:BZ15"/>
    <mergeCell ref="CA12:CA15"/>
    <mergeCell ref="CB12:CB15"/>
    <mergeCell ref="CC12:CC15"/>
    <mergeCell ref="CF12:CF15"/>
    <mergeCell ref="CG12:CG15"/>
    <mergeCell ref="ES8:ES11"/>
    <mergeCell ref="ET8:ET11"/>
    <mergeCell ref="EU8:EU11"/>
    <mergeCell ref="DN8:DN11"/>
    <mergeCell ref="DO8:DO11"/>
    <mergeCell ref="DP8:DP11"/>
    <mergeCell ref="DQ8:DQ11"/>
    <mergeCell ref="DR8:DR99"/>
    <mergeCell ref="DT8:DT11"/>
    <mergeCell ref="DN12:DN15"/>
    <mergeCell ref="DO12:DO15"/>
    <mergeCell ref="DP12:DP15"/>
    <mergeCell ref="DQ12:DQ15"/>
    <mergeCell ref="DH8:DH11"/>
    <mergeCell ref="DI8:DI11"/>
    <mergeCell ref="DJ8:DJ11"/>
    <mergeCell ref="DK8:DK11"/>
    <mergeCell ref="DL8:DL11"/>
    <mergeCell ref="DX12:DX13"/>
    <mergeCell ref="DY12:DY15"/>
    <mergeCell ref="DW14:DW15"/>
    <mergeCell ref="DX14:DX15"/>
    <mergeCell ref="DH12:DH15"/>
    <mergeCell ref="DI12:DI15"/>
    <mergeCell ref="DJ12:DJ15"/>
    <mergeCell ref="DM12:DM15"/>
    <mergeCell ref="ET12:ET15"/>
    <mergeCell ref="EU12:EU15"/>
    <mergeCell ref="DZ16:DZ19"/>
    <mergeCell ref="EA16:EA19"/>
    <mergeCell ref="DW18:DW19"/>
    <mergeCell ref="DX18:DX19"/>
    <mergeCell ref="D10:D11"/>
    <mergeCell ref="BW10:BW11"/>
    <mergeCell ref="BX10:BX11"/>
    <mergeCell ref="CI10:CI11"/>
    <mergeCell ref="DU10:DU11"/>
    <mergeCell ref="EM8:EM11"/>
    <mergeCell ref="EN8:EN11"/>
    <mergeCell ref="EO8:EO11"/>
    <mergeCell ref="EP8:EP11"/>
    <mergeCell ref="EQ8:EQ11"/>
    <mergeCell ref="ER8:ER11"/>
    <mergeCell ref="EG8:EG11"/>
    <mergeCell ref="EH8:EH11"/>
    <mergeCell ref="EI8:EI11"/>
    <mergeCell ref="EJ8:EJ11"/>
    <mergeCell ref="EK8:EK11"/>
    <mergeCell ref="EL8:EL11"/>
    <mergeCell ref="EA8:EA11"/>
    <mergeCell ref="EB8:EB11"/>
    <mergeCell ref="EC8:EC11"/>
    <mergeCell ref="ED8:ED11"/>
    <mergeCell ref="EE8:EE11"/>
    <mergeCell ref="EF8:EF11"/>
    <mergeCell ref="DU8:DU9"/>
    <mergeCell ref="DV8:DV9"/>
    <mergeCell ref="DW8:DW9"/>
    <mergeCell ref="DX8:DX9"/>
    <mergeCell ref="DY8:DY11"/>
    <mergeCell ref="DZ8:DZ11"/>
    <mergeCell ref="DV10:DV11"/>
    <mergeCell ref="DW10:DW11"/>
    <mergeCell ref="DX10:DX11"/>
    <mergeCell ref="BW8:BW9"/>
    <mergeCell ref="BX8:BX9"/>
    <mergeCell ref="BZ8:BZ11"/>
    <mergeCell ref="CA8:CA11"/>
    <mergeCell ref="CB8:CB11"/>
    <mergeCell ref="CC8:CC11"/>
    <mergeCell ref="DM8:DM11"/>
    <mergeCell ref="CV8:CV11"/>
    <mergeCell ref="CW8:CW11"/>
    <mergeCell ref="CX8:CX11"/>
    <mergeCell ref="DD8:DD99"/>
    <mergeCell ref="DF8:DF9"/>
    <mergeCell ref="DG8:DG9"/>
    <mergeCell ref="CW16:CW19"/>
    <mergeCell ref="CX16:CX19"/>
    <mergeCell ref="DF16:DF17"/>
    <mergeCell ref="DG16:DG17"/>
    <mergeCell ref="CP8:CP11"/>
    <mergeCell ref="CQ8:CQ11"/>
    <mergeCell ref="CR8:CR11"/>
    <mergeCell ref="CS8:CS11"/>
    <mergeCell ref="CT8:CT11"/>
    <mergeCell ref="CU8:CU11"/>
    <mergeCell ref="CI12:CI13"/>
    <mergeCell ref="CJ12:CJ15"/>
    <mergeCell ref="CK12:CK15"/>
    <mergeCell ref="CL12:CL15"/>
    <mergeCell ref="CM12:CM15"/>
    <mergeCell ref="CN12:CN15"/>
    <mergeCell ref="BW12:BW13"/>
    <mergeCell ref="CU12:CU15"/>
    <mergeCell ref="CV12:CV15"/>
    <mergeCell ref="EB3:EI3"/>
    <mergeCell ref="B8:B99"/>
    <mergeCell ref="C8:C11"/>
    <mergeCell ref="D8:D9"/>
    <mergeCell ref="BI8:BI99"/>
    <mergeCell ref="BL8:BL99"/>
    <mergeCell ref="BU8:BU99"/>
    <mergeCell ref="C12:C15"/>
    <mergeCell ref="D12:D13"/>
    <mergeCell ref="C16:C19"/>
    <mergeCell ref="D16:D17"/>
    <mergeCell ref="DZ6:EI6"/>
    <mergeCell ref="BX6:CG6"/>
    <mergeCell ref="CI6:CR6"/>
    <mergeCell ref="CT6:CW6"/>
    <mergeCell ref="CY6:DC6"/>
    <mergeCell ref="DI6:DQ6"/>
    <mergeCell ref="DU6:DX6"/>
    <mergeCell ref="CJ8:CJ11"/>
    <mergeCell ref="CK8:CK11"/>
    <mergeCell ref="CL8:CL11"/>
    <mergeCell ref="CM8:CM11"/>
    <mergeCell ref="CN8:CN11"/>
    <mergeCell ref="CO8:CO11"/>
    <mergeCell ref="CD8:CD11"/>
    <mergeCell ref="CE8:CE11"/>
    <mergeCell ref="CF8:CF11"/>
    <mergeCell ref="CG8:CG11"/>
    <mergeCell ref="CH8:CH99"/>
    <mergeCell ref="CI8:CI9"/>
    <mergeCell ref="CD12:CD15"/>
    <mergeCell ref="CE12:CE15"/>
    <mergeCell ref="ED4:EH4"/>
    <mergeCell ref="EO4:ES4"/>
    <mergeCell ref="AZ1:BH2"/>
    <mergeCell ref="BK1:BV2"/>
    <mergeCell ref="BX1:CG2"/>
    <mergeCell ref="CI1:CR2"/>
    <mergeCell ref="G6:H6"/>
    <mergeCell ref="I6:J6"/>
    <mergeCell ref="L6:T6"/>
    <mergeCell ref="U6:AC6"/>
    <mergeCell ref="AE6:AN6"/>
    <mergeCell ref="AP6:AX6"/>
    <mergeCell ref="AZ6:BH6"/>
    <mergeCell ref="BK6:BV6"/>
    <mergeCell ref="BO4:BS4"/>
    <mergeCell ref="BV4:BV5"/>
    <mergeCell ref="CC4:CG4"/>
    <mergeCell ref="CM4:CQ4"/>
    <mergeCell ref="CT4:CU4"/>
    <mergeCell ref="CV4:CW4"/>
    <mergeCell ref="EM3:ET3"/>
    <mergeCell ref="O4:O5"/>
    <mergeCell ref="Q4:Q5"/>
    <mergeCell ref="S4:T4"/>
    <mergeCell ref="X4:X5"/>
    <mergeCell ref="Z4:Z5"/>
    <mergeCell ref="AB4:AC4"/>
    <mergeCell ref="AI4:AM4"/>
    <mergeCell ref="AT4:AX4"/>
    <mergeCell ref="BD4:BH4"/>
    <mergeCell ref="BB3:BH3"/>
    <mergeCell ref="BM3:BS3"/>
    <mergeCell ref="G2:H2"/>
    <mergeCell ref="I2:J2"/>
    <mergeCell ref="L2:T2"/>
    <mergeCell ref="U2:AC2"/>
    <mergeCell ref="CT2:CW3"/>
    <mergeCell ref="CT1:CW1"/>
    <mergeCell ref="CY1:DC1"/>
    <mergeCell ref="DE1:DE2"/>
    <mergeCell ref="DG1:DG5"/>
    <mergeCell ref="DI1:DQ2"/>
    <mergeCell ref="DS1:DS5"/>
    <mergeCell ref="CZ2:DC3"/>
    <mergeCell ref="CZ4:DA4"/>
    <mergeCell ref="DB4:DC4"/>
    <mergeCell ref="DM4:DQ4"/>
    <mergeCell ref="AE1:AN2"/>
    <mergeCell ref="AP1:AX2"/>
    <mergeCell ref="CA3:CG3"/>
    <mergeCell ref="CK3:CR3"/>
    <mergeCell ref="DK3:DQ3"/>
    <mergeCell ref="EV52:EV55"/>
    <mergeCell ref="EX52:EX55"/>
    <mergeCell ref="EV56:EV59"/>
    <mergeCell ref="EX56:EX59"/>
    <mergeCell ref="EV60:EV63"/>
    <mergeCell ref="EX60:EX63"/>
    <mergeCell ref="EV64:EV67"/>
    <mergeCell ref="EX64:EX67"/>
    <mergeCell ref="EV68:EV71"/>
    <mergeCell ref="EX68:EX71"/>
    <mergeCell ref="EV72:EV75"/>
    <mergeCell ref="EX72:EX75"/>
    <mergeCell ref="EV76:EV79"/>
    <mergeCell ref="EX76:EX79"/>
    <mergeCell ref="B1:B5"/>
    <mergeCell ref="C1:C5"/>
    <mergeCell ref="D1:D5"/>
    <mergeCell ref="E1:E5"/>
    <mergeCell ref="G1:J1"/>
    <mergeCell ref="L1:AC1"/>
    <mergeCell ref="DU2:DU5"/>
    <mergeCell ref="DV2:DV5"/>
    <mergeCell ref="DW2:DW5"/>
    <mergeCell ref="DX2:DX5"/>
    <mergeCell ref="G3:H3"/>
    <mergeCell ref="I3:J3"/>
    <mergeCell ref="O3:T3"/>
    <mergeCell ref="X3:AC3"/>
    <mergeCell ref="AG3:AN3"/>
    <mergeCell ref="AR3:AX3"/>
    <mergeCell ref="DU1:DX1"/>
    <mergeCell ref="DZ1:EI2"/>
    <mergeCell ref="EV80:EV83"/>
    <mergeCell ref="EX80:EX83"/>
    <mergeCell ref="EV84:EV87"/>
    <mergeCell ref="EX84:EX87"/>
    <mergeCell ref="EV88:EV91"/>
    <mergeCell ref="EX88:EX91"/>
    <mergeCell ref="EV92:EV95"/>
    <mergeCell ref="EX92:EX95"/>
    <mergeCell ref="EV96:EV99"/>
    <mergeCell ref="EK1:EU2"/>
    <mergeCell ref="EW1:EW5"/>
    <mergeCell ref="EY1:EY5"/>
    <mergeCell ref="EK6:EU6"/>
    <mergeCell ref="CA44:CA47"/>
    <mergeCell ref="EV8:EV11"/>
    <mergeCell ref="EX8:EX11"/>
    <mergeCell ref="EY8:EY99"/>
    <mergeCell ref="EV12:EV15"/>
    <mergeCell ref="EV16:EV19"/>
    <mergeCell ref="EX16:EX19"/>
    <mergeCell ref="EV20:EV23"/>
    <mergeCell ref="EV24:EV27"/>
    <mergeCell ref="EX24:EX27"/>
    <mergeCell ref="EV28:EV31"/>
    <mergeCell ref="EV32:EV35"/>
    <mergeCell ref="EX32:EX35"/>
    <mergeCell ref="EV36:EV39"/>
    <mergeCell ref="EV40:EV43"/>
    <mergeCell ref="EX40:EX43"/>
    <mergeCell ref="EV44:EV47"/>
    <mergeCell ref="EV48:EV51"/>
    <mergeCell ref="EX48:EX51"/>
  </mergeCells>
  <phoneticPr fontId="1"/>
  <conditionalFormatting sqref="B7:B51 CS8:DJ8 DR8:DZ8 EJ8:EK8 EV8:EY8 AD8:BL10 F8:AC11 BT8:CG11 DL8:DQ99 CX9:DJ11 DR9:DY11 CS9:CS47 EJ9:EJ99 EV9:EX99 BI11:BL11 AY11:AZ14 AD11:AX97 CT12:CW12 DZ12 EK12 BA12:BL14 CY12:DE14 DR12:DX27 CX12:CX47 F12:K51 BT12:BY60 BZ12:CG63 DF12:DJ97 L12:AC99 DY12:DY99 CY15:DD15 BI15:BL31 CT16:CW16 DZ16 EK16 AY16:BH18 DD16:DD93 CY16:DC99 DE17 DZ20 EK20 AY20:BH22 CT24:CW24 DZ24 EK24 AY24:BH26 DZ28 EK28 AY28:BH30 DR28:DT47 DU28:DX99 CT32:CW32 DZ32 EK32 AY32:BH34 BL32:BL38 BI32:BK84 BM35 DZ36 EK36 AY36:BH38 BM38 BL39:BM39 BN39:BS40 BL40 CT40:CW40 DZ40 EK40 AY40:BH42 BL41:BM41 DE41:DE42 BM42 BL42:BL84 BP44:BS44 DZ44 EK44 DE44:DE45 AY44:BH46 BM44:BM78 BN45:BS46 BP47:BS47 BN48:BS48 CS48:CX48 DZ48 EK48 AY48:BH50 DR48:DS61 DT48:DT99 CS49:CS51 CX49:CX51 BP50:BS50 BN51:BS51 CS52:CX52 DZ52 EK52 AY52:BH54 B52:K99 BP53:BS53 CS53:CS55 CX53:CX55 BN54:BS55 BP56:BS56 CS56:CX56 DZ56 EK56 AY56:BH58 BN57:BS58 CS57:CS59 CX57:CX59 BP59:BS59 CS60:CX60 DZ60 EK60 BN60:BS61 AY60:BH62 BT61:BU62 BW61:BY62 CS61:CS63 CX61:CX63 BP62:BS62 DR62:DR65 BT63:BY63 BN63:BS64 CS64:CX64 DZ64 EK64 AY64:BH66 BT64:CG91 BP65:BS65 CS65:CS67 CX65:CX67 BN66:BS67 DR66:DS99 BP68:BS68 CS68:CX68 DZ68 EK68 AY68:BH70 BN69:BS70 CS69:CS71 CX69:CX71 BP71:BS71 CS72:CX72 DZ72 EK72 BN72:BS73 AY72:BH74 CS73:CS75 CX73:CX75 BP74:BS74 BN75:BS76 CS76:CX76 DZ76 EK76 AY76:BH78 BP77:BS77 CS77:CS79 CX77:CX79 BN78:BS78 CS80:CX80 DZ80 EK80 AY80:BH82 CS81:CS83 CX81:CX83 CS84:CX84 DZ84 EK84 AY84:BH86 CS85:CS87 CX85:CX87 BI85:BL99 CS88:CX88 DZ88 EK88 AY88:BH90 CS89:CS91 CS92:CW92 DZ92 EK92 AY92:BH94 BT92:BZ99 CS93:CS95 DD94:DE99 CS96:CX96 DZ96 EK96 AY96:BH98 CS97:CS99 CX97:CX99 DH98:DJ99">
    <cfRule type="expression" dxfId="73" priority="34">
      <formula>B7&gt;#REF!</formula>
    </cfRule>
    <cfRule type="expression" dxfId="72" priority="33">
      <formula>B7&lt;#REF!</formula>
    </cfRule>
  </conditionalFormatting>
  <conditionalFormatting sqref="AD1:AE1 AO1:AP1 AY1:BX1 CS1:DI1 B1:V3 DR1:DY5 W1:AC6 EJ1:EJ7 AD2 AO2 AY2:BW2 CS2:CT2 CX2:CZ2 DD2:DH2 AD3:AG3 AO3:BB3 BI3:BW3 CS3 CX3:CY3 DD3:DJ3 B4:F4 K4:V4 AZ4:BD4 AD4:AY5 BI4:CG5 CS4:DQ5 B5:V6 AZ5:BH6 AD6:AE6 AO6:AP6 AY6 BI6:BX6 CS6:DI6 DR6:DZ6">
    <cfRule type="expression" dxfId="71" priority="44">
      <formula>B1&gt;#REF!</formula>
    </cfRule>
    <cfRule type="expression" dxfId="70" priority="43">
      <formula>B1&lt;#REF!</formula>
    </cfRule>
  </conditionalFormatting>
  <conditionalFormatting sqref="CH1:CI1 CH2 CH3:CR5 CH6:CI6">
    <cfRule type="expression" dxfId="69" priority="41">
      <formula>CH1&lt;#REF!</formula>
    </cfRule>
    <cfRule type="expression" dxfId="68" priority="42">
      <formula>CH1&gt;#REF!</formula>
    </cfRule>
  </conditionalFormatting>
  <conditionalFormatting sqref="CH8:CI8 CI12">
    <cfRule type="expression" dxfId="67" priority="27">
      <formula>CH8&gt;#REF!</formula>
    </cfRule>
    <cfRule type="expression" dxfId="66" priority="26">
      <formula>CH8&lt;#REF!</formula>
    </cfRule>
  </conditionalFormatting>
  <conditionalFormatting sqref="CH100:CR1048576">
    <cfRule type="expression" dxfId="65" priority="107">
      <formula>CH100&lt;#REF!</formula>
    </cfRule>
    <cfRule type="expression" dxfId="64" priority="108">
      <formula>CH100&gt;#REF!</formula>
    </cfRule>
  </conditionalFormatting>
  <conditionalFormatting sqref="CI16 CI20 CI24 CI28 CI32 CI36 CI40 CI44 CI48 CI52 CI56 CI60 CI64 CI68 CI72 CI76 CI80 CI84 CI88 CI92 CI96">
    <cfRule type="expression" dxfId="63" priority="22">
      <formula>CI16&lt;#REF!</formula>
    </cfRule>
    <cfRule type="expression" dxfId="62" priority="23">
      <formula>CI16&gt;#REF!</formula>
    </cfRule>
  </conditionalFormatting>
  <conditionalFormatting sqref="CJ7:CJ99">
    <cfRule type="expression" dxfId="61" priority="30">
      <formula>CJ7&gt;#REF!</formula>
    </cfRule>
    <cfRule type="expression" dxfId="60" priority="29">
      <formula>CJ7&lt;#REF!</formula>
    </cfRule>
  </conditionalFormatting>
  <conditionalFormatting sqref="CK8:CR8 CI10 CK12:CR12 CI14 CK16:CR16 CI18 CK20:CR20 CI22 CK24:CR24 CI26 CK28:CR28 CI30 CK32:CR32 CI34 CK36:CR36 CI38 CK40:CR40 CI42 CK44:CR44 CI46 CK48:CR48 CI50 CK52:CR52 CI54 CK56:CR56 CI58 CK60:CR60 CI62 CK64:CR64 CI66 CK68:CR68 CI70 CK72:CR72 CI74 CK76:CR76 CI78 CK80:CR80 CI82 CK84:CR84 CI86 CK88:CR88 CI90 CK92:CR92 CI94 CK96:CR96 CI98">
    <cfRule type="expression" dxfId="59" priority="31">
      <formula>CI8&lt;#REF!</formula>
    </cfRule>
    <cfRule type="expression" dxfId="58" priority="32">
      <formula>CI8&gt;#REF!</formula>
    </cfRule>
  </conditionalFormatting>
  <conditionalFormatting sqref="CT20:CW20">
    <cfRule type="expression" dxfId="57" priority="20">
      <formula>CT20&lt;#REF!</formula>
    </cfRule>
    <cfRule type="expression" dxfId="56" priority="21">
      <formula>CT20&gt;#REF!</formula>
    </cfRule>
  </conditionalFormatting>
  <conditionalFormatting sqref="CT28:CW28">
    <cfRule type="expression" dxfId="55" priority="18">
      <formula>CT28&lt;#REF!</formula>
    </cfRule>
    <cfRule type="expression" dxfId="54" priority="19">
      <formula>CT28&gt;#REF!</formula>
    </cfRule>
  </conditionalFormatting>
  <conditionalFormatting sqref="CT36:CW36">
    <cfRule type="expression" dxfId="53" priority="16">
      <formula>CT36&lt;#REF!</formula>
    </cfRule>
    <cfRule type="expression" dxfId="52" priority="17">
      <formula>CT36&gt;#REF!</formula>
    </cfRule>
  </conditionalFormatting>
  <conditionalFormatting sqref="CT44:CW44">
    <cfRule type="expression" dxfId="51" priority="14">
      <formula>CT44&lt;#REF!</formula>
    </cfRule>
    <cfRule type="expression" dxfId="50" priority="15">
      <formula>CT44&gt;#REF!</formula>
    </cfRule>
  </conditionalFormatting>
  <conditionalFormatting sqref="CX89:CX95">
    <cfRule type="expression" dxfId="49" priority="25">
      <formula>CX89&gt;#REF!</formula>
    </cfRule>
    <cfRule type="expression" dxfId="48" priority="24">
      <formula>CX89&lt;#REF!</formula>
    </cfRule>
  </conditionalFormatting>
  <conditionalFormatting sqref="DE20:DE39">
    <cfRule type="expression" dxfId="47" priority="13">
      <formula>DE20&gt;#REF!</formula>
    </cfRule>
    <cfRule type="expression" dxfId="46" priority="12">
      <formula>DE20&lt;#REF!</formula>
    </cfRule>
  </conditionalFormatting>
  <conditionalFormatting sqref="DE47:DE91">
    <cfRule type="expression" dxfId="45" priority="10">
      <formula>DE47&lt;#REF!</formula>
    </cfRule>
    <cfRule type="expression" dxfId="44" priority="11">
      <formula>DE47&gt;#REF!</formula>
    </cfRule>
  </conditionalFormatting>
  <conditionalFormatting sqref="DK8">
    <cfRule type="expression" dxfId="43" priority="8">
      <formula>DK8&gt;#REF!</formula>
    </cfRule>
    <cfRule type="expression" dxfId="42" priority="7">
      <formula>DK8&lt;#REF!</formula>
    </cfRule>
  </conditionalFormatting>
  <conditionalFormatting sqref="DK12">
    <cfRule type="expression" dxfId="41" priority="6">
      <formula>DK12&gt;#REF!</formula>
    </cfRule>
    <cfRule type="expression" dxfId="40" priority="5">
      <formula>DK12&lt;#REF!</formula>
    </cfRule>
  </conditionalFormatting>
  <conditionalFormatting sqref="DK16 DK20 DK24 DK28 DK32 DK36 DK40 DK44 DK48 DK52 DK56 DK60 DK64 DK68 DK72 DK76 DK80 DK84 DK88 DK92 DK96">
    <cfRule type="expression" dxfId="39" priority="3">
      <formula>DK16&lt;#REF!</formula>
    </cfRule>
    <cfRule type="expression" dxfId="38" priority="4">
      <formula>DK16&gt;#REF!</formula>
    </cfRule>
  </conditionalFormatting>
  <conditionalFormatting sqref="DZ1 DZ3 EB3:EI5">
    <cfRule type="expression" dxfId="37" priority="39">
      <formula>DZ1&lt;#REF!</formula>
    </cfRule>
    <cfRule type="expression" dxfId="36" priority="40">
      <formula>DZ1&gt;#REF!</formula>
    </cfRule>
  </conditionalFormatting>
  <conditionalFormatting sqref="EA8:EI8 EA12:EI12 EA16:EI16 EA20:EI20 EA24:EI24 EA28:EI28 EA32:EI32 EA36:EI36 EA40:EI40 EA44:EI44 EA48:EI48 EA52:EI52 EA56:EI56 EA60:EI60 EA64:EI64 EA68:EI68 EA72:EI72 EA76:EI76 EA80:EI80 EA84:EI84 EA88:EI88 EA92:EI92 EA96:EI96">
    <cfRule type="expression" dxfId="35" priority="28">
      <formula>EA8&gt;#REF!</formula>
    </cfRule>
    <cfRule type="expression" dxfId="34" priority="9">
      <formula>EA8&lt;#REF!</formula>
    </cfRule>
  </conditionalFormatting>
  <conditionalFormatting sqref="EA100:EI1048576 EL100:ET1048576">
    <cfRule type="expression" dxfId="33" priority="77">
      <formula>EA100&lt;#REF!</formula>
    </cfRule>
    <cfRule type="expression" dxfId="32" priority="78">
      <formula>EA100&gt;#REF!</formula>
    </cfRule>
  </conditionalFormatting>
  <conditionalFormatting sqref="EK1 EK3:EK6">
    <cfRule type="expression" dxfId="31" priority="37">
      <formula>EK1&lt;#REF!</formula>
    </cfRule>
    <cfRule type="expression" dxfId="30" priority="38">
      <formula>EK1&gt;#REF!</formula>
    </cfRule>
  </conditionalFormatting>
  <conditionalFormatting sqref="EL8:EU8 EL12:EU12 EL16:EU16 EL20:EU20 EL24:EU24 EL28:EU28 EL32:EU32 EL36:EU36 EL40:EU40 EL44:EU44 EL48:EU48 EL52:EU52 EL56:EU56 EL60:EU60 EL64:EU64 EL68:EU68 EL72:EU72 EL76:EU76 EL80:EU80 EL84:EU84 EL88:EU88 EL92:EU92 EL96:EU96">
    <cfRule type="expression" dxfId="29" priority="2">
      <formula>EL8&gt;#REF!</formula>
    </cfRule>
    <cfRule type="expression" dxfId="28" priority="1">
      <formula>EL8&lt;#REF!</formula>
    </cfRule>
  </conditionalFormatting>
  <conditionalFormatting sqref="EM3 EU3 EM4:EU5">
    <cfRule type="expression" dxfId="27" priority="35">
      <formula>EM3&lt;#REF!</formula>
    </cfRule>
    <cfRule type="expression" dxfId="26" priority="36">
      <formula>EM3&gt;#REF!</formula>
    </cfRule>
  </conditionalFormatting>
  <conditionalFormatting sqref="EV1:EY1 EZ1:XFD99 EW2:EY2 EV3:EY6 D7 F7 H7 J7 L7 N7 P7 R7 T7 V7 X7 Z7 AB7 AD7 AF7 AH7 AJ7 AL7 AN7 AP7 AR7 AT7 AV7 AX7 AZ7 BB7 BD7 BF7 BH7 BJ7 BL7 BN7 BP7 BR7 BT7 BV7 BX7 BZ7 CB7 CD7 CF7 CH7 CL7 CN7 CP7 CR7 CT7 CV7 CX7 CZ7 DB7 DD7 DF7 DH7 DJ7 DL7 DN7 DP7 DR7 DT7 DV7 DX7 DZ7 EB7 ED7 EF7 EH7 EL7 EN7 EP7 ER7 ET7 EV7 EX7 B100:CG1048576 CS100:DZ1048576 EJ100:EK1048576 EU100:XFD1048576">
    <cfRule type="expression" dxfId="25" priority="109">
      <formula>B1&lt;#REF!</formula>
    </cfRule>
    <cfRule type="expression" dxfId="24" priority="110">
      <formula>B1&gt;#REF!</formula>
    </cfRule>
  </conditionalFormatting>
  <pageMargins left="0.39370078740157483" right="0.19685039370078741" top="0.78740157480314965" bottom="0.39370078740157483" header="0.39370078740157483" footer="0.15748031496062992"/>
  <pageSetup paperSize="9" scale="49" pageOrder="overThenDown" orientation="portrait" r:id="rId1"/>
  <headerFooter differentFirst="1">
    <firstHeader>&amp;L&amp;"ＤＦ特太ゴシック体,標準"&amp;16別表第２　認定こども園（保育認定）</firstHeader>
  </headerFooter>
  <rowBreaks count="1" manualBreakCount="1">
    <brk id="7" min="1" max="154" man="1"/>
  </rowBreaks>
  <colBreaks count="6" manualBreakCount="6">
    <brk id="29" max="98" man="1"/>
    <brk id="50" max="98" man="1"/>
    <brk id="74" max="98" man="1"/>
    <brk id="101" max="98" man="1"/>
    <brk id="123" max="98" man="1"/>
    <brk id="139" max="98"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0C99F-7CE2-463C-9841-0E4FBD068DB0}">
  <dimension ref="A1:EY743"/>
  <sheetViews>
    <sheetView view="pageBreakPreview" zoomScale="115" zoomScaleNormal="100" zoomScaleSheetLayoutView="115" workbookViewId="0">
      <selection activeCell="G17" sqref="G17:K17"/>
    </sheetView>
  </sheetViews>
  <sheetFormatPr defaultColWidth="2.125" defaultRowHeight="25.5" customHeight="1"/>
  <cols>
    <col min="1" max="1" width="21" style="97" customWidth="1"/>
    <col min="2" max="2" width="2.125" style="97" customWidth="1"/>
    <col min="3" max="10" width="2.375" style="97" customWidth="1"/>
    <col min="11" max="14" width="2.625" style="97" customWidth="1"/>
    <col min="15" max="19" width="2.5" style="97" customWidth="1"/>
    <col min="20" max="20" width="2.375" style="97" customWidth="1"/>
    <col min="21" max="24" width="2.625" style="97" customWidth="1"/>
    <col min="25" max="25" width="2.375" style="97" customWidth="1"/>
    <col min="26" max="29" width="2.625" style="97" customWidth="1"/>
    <col min="30" max="31" width="2.375" style="97" customWidth="1"/>
    <col min="32" max="32" width="3.625" style="97" customWidth="1"/>
    <col min="33" max="33" width="69.125" style="98" customWidth="1"/>
    <col min="34" max="16384" width="2.125" style="97"/>
  </cols>
  <sheetData>
    <row r="1" spans="1:155" ht="25.5" customHeight="1">
      <c r="A1" s="604" t="s">
        <v>79</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c r="AF1" s="164"/>
      <c r="AG1" s="164"/>
    </row>
    <row r="2" spans="1:155" ht="25.5" customHeight="1">
      <c r="A2" s="164"/>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605"/>
    </row>
    <row r="3" spans="1:155" ht="20.25" customHeight="1">
      <c r="A3" s="1103" t="s">
        <v>438</v>
      </c>
      <c r="B3" s="1694" t="s">
        <v>324</v>
      </c>
      <c r="C3" s="1697" t="s">
        <v>89</v>
      </c>
      <c r="D3" s="598"/>
      <c r="E3" s="1700" t="s">
        <v>82</v>
      </c>
      <c r="F3" s="1700"/>
      <c r="G3" s="1700"/>
      <c r="H3" s="1700"/>
      <c r="I3" s="1700"/>
      <c r="J3" s="606"/>
      <c r="K3" s="1092" t="s">
        <v>414</v>
      </c>
      <c r="L3" s="1092"/>
      <c r="M3" s="1092"/>
      <c r="N3" s="1092"/>
      <c r="O3" s="1092"/>
      <c r="P3" s="1092"/>
      <c r="Q3" s="1092"/>
      <c r="R3" s="1092"/>
      <c r="S3" s="1092"/>
      <c r="T3" s="1092"/>
      <c r="U3" s="1092"/>
      <c r="V3" s="1092"/>
      <c r="W3" s="1092"/>
      <c r="X3" s="1092"/>
      <c r="Y3" s="1092"/>
      <c r="Z3" s="1092"/>
      <c r="AA3" s="1092"/>
      <c r="AB3" s="1092"/>
      <c r="AC3" s="1092"/>
      <c r="AD3" s="1092"/>
      <c r="AE3" s="606"/>
      <c r="AF3" s="607"/>
      <c r="AG3" s="1690" t="s">
        <v>90</v>
      </c>
    </row>
    <row r="4" spans="1:155" ht="25.5" customHeight="1">
      <c r="A4" s="1692"/>
      <c r="B4" s="1695"/>
      <c r="C4" s="1698"/>
      <c r="D4" s="594" t="s">
        <v>84</v>
      </c>
      <c r="E4" s="1691">
        <v>26010</v>
      </c>
      <c r="F4" s="1691"/>
      <c r="G4" s="1691"/>
      <c r="H4" s="1691"/>
      <c r="I4" s="1691"/>
      <c r="J4" s="111" t="s">
        <v>85</v>
      </c>
      <c r="K4" s="1094">
        <v>260</v>
      </c>
      <c r="L4" s="1094"/>
      <c r="M4" s="1094"/>
      <c r="N4" s="111" t="s">
        <v>315</v>
      </c>
      <c r="O4" s="111" t="s">
        <v>415</v>
      </c>
      <c r="P4" s="111"/>
      <c r="Q4" s="111"/>
      <c r="R4" s="111"/>
      <c r="S4" s="111"/>
      <c r="T4" s="110" t="s">
        <v>194</v>
      </c>
      <c r="U4" s="1095" t="s">
        <v>372</v>
      </c>
      <c r="V4" s="1095"/>
      <c r="W4" s="1095"/>
      <c r="X4" s="1095"/>
      <c r="Y4" s="111" t="s">
        <v>194</v>
      </c>
      <c r="Z4" s="1096">
        <v>8.6999999999999993</v>
      </c>
      <c r="AA4" s="1096"/>
      <c r="AB4" s="1096"/>
      <c r="AC4" s="1096"/>
      <c r="AD4" s="179" t="s">
        <v>86</v>
      </c>
      <c r="AE4" s="179" t="s">
        <v>86</v>
      </c>
      <c r="AF4" s="608"/>
      <c r="AG4" s="1690"/>
    </row>
    <row r="5" spans="1:155" ht="20.25" customHeight="1">
      <c r="A5" s="1692"/>
      <c r="B5" s="1695"/>
      <c r="C5" s="1699"/>
      <c r="D5" s="609"/>
      <c r="E5" s="609"/>
      <c r="F5" s="609"/>
      <c r="G5" s="610"/>
      <c r="H5" s="610"/>
      <c r="I5" s="610"/>
      <c r="J5" s="610"/>
      <c r="K5" s="610"/>
      <c r="L5" s="610"/>
      <c r="M5" s="1121" t="s">
        <v>87</v>
      </c>
      <c r="N5" s="1121"/>
      <c r="O5" s="1121"/>
      <c r="P5" s="1121"/>
      <c r="Q5" s="1121"/>
      <c r="R5" s="1121"/>
      <c r="S5" s="1121"/>
      <c r="T5" s="1121"/>
      <c r="U5" s="1121"/>
      <c r="V5" s="1121"/>
      <c r="W5" s="1121"/>
      <c r="X5" s="1121"/>
      <c r="Y5" s="1121"/>
      <c r="Z5" s="1121"/>
      <c r="AA5" s="1121"/>
      <c r="AB5" s="1121"/>
      <c r="AC5" s="1121"/>
      <c r="AD5" s="1121"/>
      <c r="AE5" s="1121"/>
      <c r="AF5" s="1701"/>
      <c r="AG5" s="1690"/>
    </row>
    <row r="6" spans="1:155" ht="20.25" customHeight="1">
      <c r="A6" s="1692"/>
      <c r="B6" s="1695"/>
      <c r="C6" s="1697" t="s">
        <v>91</v>
      </c>
      <c r="D6" s="598"/>
      <c r="E6" s="1700" t="s">
        <v>82</v>
      </c>
      <c r="F6" s="1700"/>
      <c r="G6" s="1700"/>
      <c r="H6" s="1700"/>
      <c r="I6" s="1700"/>
      <c r="J6" s="606"/>
      <c r="K6" s="1092" t="s">
        <v>414</v>
      </c>
      <c r="L6" s="1092"/>
      <c r="M6" s="1092"/>
      <c r="N6" s="1092"/>
      <c r="O6" s="1092"/>
      <c r="P6" s="1092"/>
      <c r="Q6" s="1092"/>
      <c r="R6" s="1092"/>
      <c r="S6" s="1092"/>
      <c r="T6" s="1092"/>
      <c r="U6" s="1092"/>
      <c r="V6" s="1092"/>
      <c r="W6" s="1092"/>
      <c r="X6" s="1092"/>
      <c r="Y6" s="1092"/>
      <c r="Z6" s="1092"/>
      <c r="AA6" s="1092"/>
      <c r="AB6" s="1092"/>
      <c r="AC6" s="1092"/>
      <c r="AD6" s="1092"/>
      <c r="AE6" s="606"/>
      <c r="AF6" s="607"/>
      <c r="AG6" s="1690"/>
    </row>
    <row r="7" spans="1:155" ht="25.5" customHeight="1">
      <c r="A7" s="1692"/>
      <c r="B7" s="1695"/>
      <c r="C7" s="1698"/>
      <c r="D7" s="594" t="s">
        <v>84</v>
      </c>
      <c r="E7" s="1691">
        <v>17340</v>
      </c>
      <c r="F7" s="1691"/>
      <c r="G7" s="1691"/>
      <c r="H7" s="1691"/>
      <c r="I7" s="1691"/>
      <c r="J7" s="111" t="s">
        <v>85</v>
      </c>
      <c r="K7" s="1094">
        <v>170</v>
      </c>
      <c r="L7" s="1094"/>
      <c r="M7" s="1094"/>
      <c r="N7" s="111" t="s">
        <v>315</v>
      </c>
      <c r="O7" s="111" t="s">
        <v>415</v>
      </c>
      <c r="P7" s="111"/>
      <c r="Q7" s="111"/>
      <c r="R7" s="111"/>
      <c r="S7" s="111"/>
      <c r="T7" s="110" t="s">
        <v>194</v>
      </c>
      <c r="U7" s="1095" t="s">
        <v>372</v>
      </c>
      <c r="V7" s="1095"/>
      <c r="W7" s="1095"/>
      <c r="X7" s="1095"/>
      <c r="Y7" s="111" t="s">
        <v>194</v>
      </c>
      <c r="Z7" s="1096">
        <v>10</v>
      </c>
      <c r="AA7" s="1096"/>
      <c r="AB7" s="1096"/>
      <c r="AC7" s="1096"/>
      <c r="AD7" s="179" t="s">
        <v>86</v>
      </c>
      <c r="AE7" s="179" t="s">
        <v>86</v>
      </c>
      <c r="AF7" s="608"/>
      <c r="AG7" s="1690"/>
    </row>
    <row r="8" spans="1:155" ht="20.25" customHeight="1">
      <c r="A8" s="1693"/>
      <c r="B8" s="1696"/>
      <c r="C8" s="1699"/>
      <c r="D8" s="609"/>
      <c r="E8" s="609"/>
      <c r="F8" s="609"/>
      <c r="G8" s="610"/>
      <c r="H8" s="610"/>
      <c r="I8" s="610"/>
      <c r="J8" s="610"/>
      <c r="K8" s="610"/>
      <c r="L8" s="610"/>
      <c r="M8" s="1702" t="s">
        <v>87</v>
      </c>
      <c r="N8" s="1702"/>
      <c r="O8" s="1702"/>
      <c r="P8" s="1702"/>
      <c r="Q8" s="1702"/>
      <c r="R8" s="1702"/>
      <c r="S8" s="1702"/>
      <c r="T8" s="1702"/>
      <c r="U8" s="1702"/>
      <c r="V8" s="1702"/>
      <c r="W8" s="1702"/>
      <c r="X8" s="1702"/>
      <c r="Y8" s="1702"/>
      <c r="Z8" s="1702"/>
      <c r="AA8" s="1702"/>
      <c r="AB8" s="1702"/>
      <c r="AC8" s="1702"/>
      <c r="AD8" s="1702"/>
      <c r="AE8" s="1702"/>
      <c r="AF8" s="1703"/>
      <c r="AG8" s="1690"/>
      <c r="DJ8" s="430"/>
      <c r="DK8" s="165"/>
      <c r="DL8" s="165"/>
      <c r="DM8" s="165"/>
      <c r="DN8" s="165"/>
      <c r="DO8" s="165"/>
      <c r="DP8" s="166"/>
      <c r="EY8" s="166"/>
    </row>
    <row r="9" spans="1:155" ht="20.25" customHeight="1">
      <c r="A9" s="611"/>
      <c r="B9" s="611"/>
      <c r="C9" s="110"/>
      <c r="D9" s="611"/>
      <c r="E9" s="611"/>
      <c r="F9" s="611"/>
      <c r="G9" s="612"/>
      <c r="H9" s="612"/>
      <c r="I9" s="612"/>
      <c r="J9" s="612"/>
      <c r="K9" s="612"/>
      <c r="L9" s="612"/>
      <c r="M9" s="613"/>
      <c r="N9" s="613"/>
      <c r="O9" s="613"/>
      <c r="P9" s="613"/>
      <c r="Q9" s="613"/>
      <c r="R9" s="613"/>
      <c r="S9" s="613"/>
      <c r="T9" s="613"/>
      <c r="U9" s="613"/>
      <c r="V9" s="613"/>
      <c r="W9" s="613"/>
      <c r="X9" s="613"/>
      <c r="Y9" s="613"/>
      <c r="Z9" s="613"/>
      <c r="AA9" s="613"/>
      <c r="AB9" s="613"/>
      <c r="AC9" s="613"/>
      <c r="AD9" s="613"/>
      <c r="AE9" s="613"/>
      <c r="AF9" s="613"/>
      <c r="AG9" s="614"/>
      <c r="DJ9" s="431"/>
      <c r="DP9" s="167"/>
      <c r="EY9" s="167"/>
    </row>
    <row r="10" spans="1:155" ht="30" customHeight="1">
      <c r="A10" s="1103" t="s">
        <v>439</v>
      </c>
      <c r="B10" s="1694" t="s">
        <v>266</v>
      </c>
      <c r="C10" s="1103" t="s">
        <v>99</v>
      </c>
      <c r="D10" s="1706"/>
      <c r="E10" s="1706"/>
      <c r="F10" s="1706"/>
      <c r="G10" s="1706"/>
      <c r="H10" s="1706"/>
      <c r="I10" s="1706"/>
      <c r="J10" s="1706"/>
      <c r="K10" s="1706"/>
      <c r="L10" s="1706"/>
      <c r="M10" s="1706"/>
      <c r="N10" s="1706"/>
      <c r="O10" s="1706"/>
      <c r="P10" s="1706"/>
      <c r="Q10" s="1706"/>
      <c r="R10" s="1706"/>
      <c r="S10" s="1706"/>
      <c r="T10" s="1706"/>
      <c r="U10" s="1706"/>
      <c r="V10" s="1706"/>
      <c r="W10" s="1706"/>
      <c r="X10" s="1706"/>
      <c r="Y10" s="1706"/>
      <c r="Z10" s="1706"/>
      <c r="AA10" s="1706"/>
      <c r="AB10" s="1706"/>
      <c r="AC10" s="1706"/>
      <c r="AD10" s="1706"/>
      <c r="AE10" s="1706"/>
      <c r="AF10" s="1707"/>
      <c r="AG10" s="1111" t="s">
        <v>701</v>
      </c>
      <c r="DJ10" s="431"/>
      <c r="DP10" s="167"/>
      <c r="EY10" s="167"/>
    </row>
    <row r="11" spans="1:155" ht="20.25" customHeight="1">
      <c r="A11" s="1104"/>
      <c r="B11" s="1704"/>
      <c r="C11" s="1114" t="s">
        <v>419</v>
      </c>
      <c r="D11" s="1115"/>
      <c r="E11" s="1115"/>
      <c r="F11" s="1115"/>
      <c r="G11" s="1115"/>
      <c r="H11" s="1115"/>
      <c r="I11" s="1115"/>
      <c r="J11" s="1115"/>
      <c r="K11" s="1115"/>
      <c r="L11" s="1115"/>
      <c r="M11" s="1115"/>
      <c r="N11" s="1115"/>
      <c r="O11" s="1115"/>
      <c r="P11" s="1710">
        <v>50420</v>
      </c>
      <c r="Q11" s="1710"/>
      <c r="R11" s="1710"/>
      <c r="S11" s="1710"/>
      <c r="T11" s="1710"/>
      <c r="U11" s="1710"/>
      <c r="V11" s="1710"/>
      <c r="W11" s="1115" t="s">
        <v>264</v>
      </c>
      <c r="X11" s="1115"/>
      <c r="Y11" s="1115"/>
      <c r="Z11" s="1115"/>
      <c r="AA11" s="1115"/>
      <c r="AB11" s="1115"/>
      <c r="AC11" s="1115"/>
      <c r="AD11" s="1115"/>
      <c r="AE11" s="1115"/>
      <c r="AF11" s="1711"/>
      <c r="AG11" s="1708"/>
      <c r="DJ11" s="431"/>
      <c r="DP11" s="167"/>
      <c r="EY11" s="167"/>
    </row>
    <row r="12" spans="1:155" ht="20.25" customHeight="1">
      <c r="A12" s="1105"/>
      <c r="B12" s="1705"/>
      <c r="C12" s="1120" t="s">
        <v>421</v>
      </c>
      <c r="D12" s="1121"/>
      <c r="E12" s="1121"/>
      <c r="F12" s="1121"/>
      <c r="G12" s="1121"/>
      <c r="H12" s="1121"/>
      <c r="I12" s="1121"/>
      <c r="J12" s="1121"/>
      <c r="K12" s="1121"/>
      <c r="L12" s="1121"/>
      <c r="M12" s="1121"/>
      <c r="N12" s="1121"/>
      <c r="O12" s="1121"/>
      <c r="P12" s="1712">
        <v>6300</v>
      </c>
      <c r="Q12" s="1712"/>
      <c r="R12" s="1712"/>
      <c r="S12" s="1712"/>
      <c r="T12" s="1712"/>
      <c r="U12" s="1712"/>
      <c r="V12" s="1712"/>
      <c r="W12" s="1121" t="s">
        <v>265</v>
      </c>
      <c r="X12" s="1121"/>
      <c r="Y12" s="1121"/>
      <c r="Z12" s="1121"/>
      <c r="AA12" s="1121"/>
      <c r="AB12" s="1121"/>
      <c r="AC12" s="1121"/>
      <c r="AD12" s="1121"/>
      <c r="AE12" s="1121"/>
      <c r="AF12" s="1701"/>
      <c r="AG12" s="1709"/>
      <c r="DJ12" s="431"/>
      <c r="DP12" s="167"/>
      <c r="EY12" s="167"/>
    </row>
    <row r="13" spans="1:155" ht="25.5" customHeight="1">
      <c r="A13" s="110"/>
      <c r="B13" s="110"/>
      <c r="C13" s="110"/>
      <c r="D13" s="616"/>
      <c r="E13" s="616"/>
      <c r="F13" s="616"/>
      <c r="G13" s="616"/>
      <c r="H13" s="617"/>
      <c r="I13" s="617"/>
      <c r="J13" s="617"/>
      <c r="K13" s="617"/>
      <c r="L13" s="110"/>
      <c r="M13" s="617"/>
      <c r="N13" s="617"/>
      <c r="O13" s="617"/>
      <c r="P13" s="617"/>
      <c r="Q13" s="111"/>
      <c r="R13" s="111"/>
      <c r="S13" s="111"/>
      <c r="T13" s="111"/>
      <c r="U13" s="111"/>
      <c r="V13" s="111"/>
      <c r="W13" s="111"/>
      <c r="X13" s="111"/>
      <c r="Y13" s="111"/>
      <c r="Z13" s="111"/>
      <c r="AA13" s="111"/>
      <c r="AB13" s="111"/>
      <c r="AC13" s="111"/>
      <c r="AD13" s="111"/>
      <c r="AE13" s="111"/>
      <c r="AF13" s="111"/>
      <c r="AG13" s="618"/>
      <c r="DJ13" s="431"/>
      <c r="DP13" s="167"/>
      <c r="EY13" s="167"/>
    </row>
    <row r="14" spans="1:155" ht="32.1" customHeight="1">
      <c r="A14" s="1103" t="s">
        <v>102</v>
      </c>
      <c r="B14" s="1694" t="s">
        <v>267</v>
      </c>
      <c r="C14" s="1713" t="s">
        <v>103</v>
      </c>
      <c r="D14" s="1713"/>
      <c r="E14" s="1713"/>
      <c r="F14" s="1713"/>
      <c r="G14" s="1713"/>
      <c r="H14" s="1713"/>
      <c r="I14" s="1713"/>
      <c r="J14" s="1713"/>
      <c r="K14" s="1714">
        <v>1950</v>
      </c>
      <c r="L14" s="1714"/>
      <c r="M14" s="1714"/>
      <c r="N14" s="1714"/>
      <c r="O14" s="1714"/>
      <c r="P14" s="1714"/>
      <c r="Q14" s="1714"/>
      <c r="R14" s="1713" t="s">
        <v>104</v>
      </c>
      <c r="S14" s="1713"/>
      <c r="T14" s="1713"/>
      <c r="U14" s="1713"/>
      <c r="V14" s="1713"/>
      <c r="W14" s="1713"/>
      <c r="X14" s="1713"/>
      <c r="Y14" s="1713"/>
      <c r="Z14" s="1714">
        <v>1350</v>
      </c>
      <c r="AA14" s="1714"/>
      <c r="AB14" s="1714"/>
      <c r="AC14" s="1714"/>
      <c r="AD14" s="1714"/>
      <c r="AE14" s="1714"/>
      <c r="AF14" s="1714"/>
      <c r="AG14" s="1093" t="s">
        <v>440</v>
      </c>
      <c r="DJ14" s="431"/>
      <c r="DP14" s="167"/>
      <c r="EY14" s="167"/>
    </row>
    <row r="15" spans="1:155" ht="32.1" customHeight="1">
      <c r="A15" s="1692"/>
      <c r="B15" s="1695"/>
      <c r="C15" s="1713" t="s">
        <v>105</v>
      </c>
      <c r="D15" s="1713"/>
      <c r="E15" s="1713"/>
      <c r="F15" s="1713"/>
      <c r="G15" s="1713"/>
      <c r="H15" s="1713"/>
      <c r="I15" s="1713"/>
      <c r="J15" s="1713"/>
      <c r="K15" s="1714">
        <v>1740</v>
      </c>
      <c r="L15" s="1714"/>
      <c r="M15" s="1714"/>
      <c r="N15" s="1714"/>
      <c r="O15" s="1714"/>
      <c r="P15" s="1714"/>
      <c r="Q15" s="1714"/>
      <c r="R15" s="1715" t="s">
        <v>441</v>
      </c>
      <c r="S15" s="1715"/>
      <c r="T15" s="1715"/>
      <c r="U15" s="1715"/>
      <c r="V15" s="1715"/>
      <c r="W15" s="1715"/>
      <c r="X15" s="1715"/>
      <c r="Y15" s="1715"/>
      <c r="Z15" s="1716">
        <v>1020</v>
      </c>
      <c r="AA15" s="1716"/>
      <c r="AB15" s="1716"/>
      <c r="AC15" s="1716"/>
      <c r="AD15" s="1716"/>
      <c r="AE15" s="1716"/>
      <c r="AF15" s="1716"/>
      <c r="AG15" s="1093"/>
      <c r="DJ15" s="431"/>
      <c r="DP15" s="167"/>
      <c r="EY15" s="167"/>
    </row>
    <row r="16" spans="1:155" ht="32.1" customHeight="1">
      <c r="A16" s="1693"/>
      <c r="B16" s="1696"/>
      <c r="C16" s="1713" t="s">
        <v>107</v>
      </c>
      <c r="D16" s="1713"/>
      <c r="E16" s="1713"/>
      <c r="F16" s="1713"/>
      <c r="G16" s="1713"/>
      <c r="H16" s="1713"/>
      <c r="I16" s="1713"/>
      <c r="J16" s="1713"/>
      <c r="K16" s="1714">
        <v>1710</v>
      </c>
      <c r="L16" s="1714"/>
      <c r="M16" s="1714"/>
      <c r="N16" s="1714"/>
      <c r="O16" s="1714"/>
      <c r="P16" s="1714"/>
      <c r="Q16" s="1714"/>
      <c r="R16" s="1713" t="s">
        <v>106</v>
      </c>
      <c r="S16" s="1713"/>
      <c r="T16" s="1713"/>
      <c r="U16" s="1713"/>
      <c r="V16" s="1713"/>
      <c r="W16" s="1713"/>
      <c r="X16" s="1713"/>
      <c r="Y16" s="1713"/>
      <c r="Z16" s="1714">
        <v>120</v>
      </c>
      <c r="AA16" s="1714"/>
      <c r="AB16" s="1714"/>
      <c r="AC16" s="1714"/>
      <c r="AD16" s="1714"/>
      <c r="AE16" s="1714"/>
      <c r="AF16" s="1714"/>
      <c r="AG16" s="1093"/>
      <c r="DJ16" s="431"/>
      <c r="DP16" s="167"/>
      <c r="EY16" s="167"/>
    </row>
    <row r="17" spans="1:155" ht="25.5" customHeight="1">
      <c r="A17" s="110"/>
      <c r="B17" s="110"/>
      <c r="C17" s="110"/>
      <c r="D17" s="616"/>
      <c r="E17" s="616"/>
      <c r="F17" s="616"/>
      <c r="G17" s="616"/>
      <c r="H17" s="617"/>
      <c r="I17" s="617"/>
      <c r="J17" s="617"/>
      <c r="K17" s="617"/>
      <c r="L17" s="110"/>
      <c r="M17" s="617"/>
      <c r="N17" s="617"/>
      <c r="O17" s="617"/>
      <c r="P17" s="617"/>
      <c r="Q17" s="111"/>
      <c r="R17" s="111"/>
      <c r="S17" s="111"/>
      <c r="T17" s="111"/>
      <c r="U17" s="111"/>
      <c r="V17" s="111"/>
      <c r="W17" s="111"/>
      <c r="X17" s="111"/>
      <c r="Y17" s="111"/>
      <c r="Z17" s="111"/>
      <c r="AA17" s="111"/>
      <c r="AB17" s="111"/>
      <c r="AC17" s="111"/>
      <c r="AD17" s="111"/>
      <c r="AE17" s="111"/>
      <c r="AF17" s="111"/>
      <c r="AG17" s="618"/>
      <c r="DJ17" s="431"/>
      <c r="DP17" s="167"/>
      <c r="EY17" s="167"/>
    </row>
    <row r="18" spans="1:155" ht="30" customHeight="1">
      <c r="A18" s="1129" t="s">
        <v>442</v>
      </c>
      <c r="B18" s="1717" t="s">
        <v>325</v>
      </c>
      <c r="C18" s="1132" t="s">
        <v>336</v>
      </c>
      <c r="D18" s="1134">
        <v>155310</v>
      </c>
      <c r="E18" s="1134"/>
      <c r="F18" s="1134"/>
      <c r="G18" s="1134"/>
      <c r="H18" s="1134"/>
      <c r="I18" s="1134"/>
      <c r="J18" s="1134"/>
      <c r="K18" s="1134"/>
      <c r="L18" s="1134"/>
      <c r="M18" s="1134"/>
      <c r="N18" s="1134"/>
      <c r="O18" s="1134"/>
      <c r="P18" s="1134"/>
      <c r="Q18" s="1134"/>
      <c r="R18" s="1134"/>
      <c r="S18" s="1134"/>
      <c r="T18" s="1134"/>
      <c r="U18" s="1134"/>
      <c r="V18" s="1134"/>
      <c r="W18" s="1134"/>
      <c r="X18" s="1134"/>
      <c r="Y18" s="1134"/>
      <c r="Z18" s="1134"/>
      <c r="AA18" s="1134"/>
      <c r="AB18" s="1134"/>
      <c r="AC18" s="1134"/>
      <c r="AD18" s="1134"/>
      <c r="AE18" s="1134"/>
      <c r="AF18" s="1135"/>
      <c r="AG18" s="1138" t="s">
        <v>337</v>
      </c>
      <c r="DJ18" s="431"/>
      <c r="DP18" s="167"/>
      <c r="EY18" s="167"/>
    </row>
    <row r="19" spans="1:155" ht="30" customHeight="1">
      <c r="A19" s="1130"/>
      <c r="B19" s="1718"/>
      <c r="C19" s="1133"/>
      <c r="D19" s="1136"/>
      <c r="E19" s="1136"/>
      <c r="F19" s="1136"/>
      <c r="G19" s="1136"/>
      <c r="H19" s="1136"/>
      <c r="I19" s="1136"/>
      <c r="J19" s="1136"/>
      <c r="K19" s="1136"/>
      <c r="L19" s="1136"/>
      <c r="M19" s="1136"/>
      <c r="N19" s="1136"/>
      <c r="O19" s="1136"/>
      <c r="P19" s="1136"/>
      <c r="Q19" s="1136"/>
      <c r="R19" s="1136"/>
      <c r="S19" s="1136"/>
      <c r="T19" s="1136"/>
      <c r="U19" s="1136"/>
      <c r="V19" s="1136"/>
      <c r="W19" s="1136"/>
      <c r="X19" s="1136"/>
      <c r="Y19" s="1136"/>
      <c r="Z19" s="1136"/>
      <c r="AA19" s="1136"/>
      <c r="AB19" s="1136"/>
      <c r="AC19" s="1136"/>
      <c r="AD19" s="1136"/>
      <c r="AE19" s="1136"/>
      <c r="AF19" s="1137"/>
      <c r="AG19" s="1139"/>
      <c r="DJ19" s="431"/>
      <c r="DP19" s="167"/>
      <c r="EY19" s="167"/>
    </row>
    <row r="20" spans="1:155" ht="30" customHeight="1">
      <c r="A20" s="1130"/>
      <c r="B20" s="1718"/>
      <c r="C20" s="1132" t="s">
        <v>338</v>
      </c>
      <c r="D20" s="1134">
        <v>30260</v>
      </c>
      <c r="E20" s="1134"/>
      <c r="F20" s="1134"/>
      <c r="G20" s="1134"/>
      <c r="H20" s="1134"/>
      <c r="I20" s="1134"/>
      <c r="J20" s="1134"/>
      <c r="K20" s="1134"/>
      <c r="L20" s="1134"/>
      <c r="M20" s="1134"/>
      <c r="N20" s="1134"/>
      <c r="O20" s="1134"/>
      <c r="P20" s="1134"/>
      <c r="Q20" s="1134"/>
      <c r="R20" s="1134"/>
      <c r="S20" s="1134"/>
      <c r="T20" s="1134"/>
      <c r="U20" s="1134"/>
      <c r="V20" s="1134"/>
      <c r="W20" s="1134"/>
      <c r="X20" s="1134"/>
      <c r="Y20" s="1134"/>
      <c r="Z20" s="1134"/>
      <c r="AA20" s="1134"/>
      <c r="AB20" s="1134"/>
      <c r="AC20" s="1134"/>
      <c r="AD20" s="1134"/>
      <c r="AE20" s="1134"/>
      <c r="AF20" s="1135"/>
      <c r="AG20" s="1139"/>
      <c r="DJ20" s="431"/>
      <c r="DP20" s="167"/>
      <c r="EY20" s="167"/>
    </row>
    <row r="21" spans="1:155" ht="30" customHeight="1">
      <c r="A21" s="1131"/>
      <c r="B21" s="1082"/>
      <c r="C21" s="1133"/>
      <c r="D21" s="1136"/>
      <c r="E21" s="1136"/>
      <c r="F21" s="1136"/>
      <c r="G21" s="1136"/>
      <c r="H21" s="1136"/>
      <c r="I21" s="1136"/>
      <c r="J21" s="1136"/>
      <c r="K21" s="1136"/>
      <c r="L21" s="1136"/>
      <c r="M21" s="1136"/>
      <c r="N21" s="1136"/>
      <c r="O21" s="1136"/>
      <c r="P21" s="1136"/>
      <c r="Q21" s="1136"/>
      <c r="R21" s="1136"/>
      <c r="S21" s="1136"/>
      <c r="T21" s="1136"/>
      <c r="U21" s="1136"/>
      <c r="V21" s="1136"/>
      <c r="W21" s="1136"/>
      <c r="X21" s="1136"/>
      <c r="Y21" s="1136"/>
      <c r="Z21" s="1136"/>
      <c r="AA21" s="1136"/>
      <c r="AB21" s="1136"/>
      <c r="AC21" s="1136"/>
      <c r="AD21" s="1136"/>
      <c r="AE21" s="1136"/>
      <c r="AF21" s="1137"/>
      <c r="AG21" s="1140"/>
      <c r="DJ21" s="431"/>
      <c r="DP21" s="167"/>
      <c r="EY21" s="167"/>
    </row>
    <row r="22" spans="1:155" ht="25.5" customHeight="1">
      <c r="A22" s="110"/>
      <c r="B22" s="110"/>
      <c r="C22" s="110"/>
      <c r="D22" s="616"/>
      <c r="E22" s="616"/>
      <c r="F22" s="616"/>
      <c r="G22" s="616"/>
      <c r="H22" s="617"/>
      <c r="I22" s="617"/>
      <c r="J22" s="617"/>
      <c r="K22" s="617"/>
      <c r="L22" s="110"/>
      <c r="M22" s="617"/>
      <c r="N22" s="617"/>
      <c r="O22" s="617"/>
      <c r="P22" s="617"/>
      <c r="Q22" s="111"/>
      <c r="R22" s="111"/>
      <c r="S22" s="111"/>
      <c r="T22" s="111"/>
      <c r="U22" s="111"/>
      <c r="V22" s="111"/>
      <c r="W22" s="111"/>
      <c r="X22" s="111"/>
      <c r="Y22" s="111"/>
      <c r="Z22" s="111"/>
      <c r="AA22" s="111"/>
      <c r="AB22" s="111"/>
      <c r="AC22" s="111"/>
      <c r="AD22" s="111"/>
      <c r="AE22" s="111"/>
      <c r="AF22" s="111"/>
      <c r="AG22" s="618"/>
      <c r="DJ22" s="431"/>
      <c r="DP22" s="167"/>
      <c r="EY22" s="167"/>
    </row>
    <row r="23" spans="1:155" ht="30" customHeight="1">
      <c r="A23" s="619" t="s">
        <v>109</v>
      </c>
      <c r="B23" s="620" t="s">
        <v>269</v>
      </c>
      <c r="C23" s="1719">
        <v>6510</v>
      </c>
      <c r="D23" s="1719"/>
      <c r="E23" s="1719"/>
      <c r="F23" s="1719"/>
      <c r="G23" s="1719"/>
      <c r="H23" s="1719"/>
      <c r="I23" s="1719"/>
      <c r="J23" s="1719"/>
      <c r="K23" s="1719"/>
      <c r="L23" s="1719"/>
      <c r="M23" s="1719"/>
      <c r="N23" s="1719"/>
      <c r="O23" s="1719"/>
      <c r="P23" s="1719"/>
      <c r="Q23" s="1719"/>
      <c r="R23" s="1719"/>
      <c r="S23" s="1719"/>
      <c r="T23" s="1719"/>
      <c r="U23" s="1719"/>
      <c r="V23" s="1719"/>
      <c r="W23" s="1719"/>
      <c r="X23" s="1719"/>
      <c r="Y23" s="1719"/>
      <c r="Z23" s="1719"/>
      <c r="AA23" s="1719"/>
      <c r="AB23" s="1719"/>
      <c r="AC23" s="1719"/>
      <c r="AD23" s="1719"/>
      <c r="AE23" s="1719"/>
      <c r="AF23" s="1720"/>
      <c r="AG23" s="621" t="s">
        <v>110</v>
      </c>
      <c r="DJ23" s="431"/>
      <c r="DP23" s="167"/>
      <c r="EY23" s="167"/>
    </row>
    <row r="24" spans="1:155" ht="25.5" customHeight="1">
      <c r="A24" s="110"/>
      <c r="B24" s="110"/>
      <c r="C24" s="110"/>
      <c r="D24" s="616"/>
      <c r="E24" s="616"/>
      <c r="F24" s="616"/>
      <c r="G24" s="616"/>
      <c r="H24" s="617"/>
      <c r="I24" s="617"/>
      <c r="J24" s="617"/>
      <c r="K24" s="617"/>
      <c r="L24" s="110"/>
      <c r="M24" s="617"/>
      <c r="N24" s="617"/>
      <c r="O24" s="617"/>
      <c r="P24" s="617"/>
      <c r="Q24" s="111"/>
      <c r="R24" s="111"/>
      <c r="S24" s="111"/>
      <c r="T24" s="111"/>
      <c r="U24" s="111"/>
      <c r="V24" s="111"/>
      <c r="W24" s="111"/>
      <c r="X24" s="111"/>
      <c r="Y24" s="111"/>
      <c r="Z24" s="111"/>
      <c r="AA24" s="111"/>
      <c r="AB24" s="111"/>
      <c r="AC24" s="111"/>
      <c r="AD24" s="111"/>
      <c r="AE24" s="111"/>
      <c r="AF24" s="111"/>
      <c r="AG24" s="622"/>
      <c r="DJ24" s="431"/>
      <c r="DP24" s="167"/>
      <c r="EY24" s="167"/>
    </row>
    <row r="25" spans="1:155" ht="30" customHeight="1">
      <c r="A25" s="619" t="s">
        <v>443</v>
      </c>
      <c r="B25" s="620" t="s">
        <v>271</v>
      </c>
      <c r="C25" s="1142">
        <v>82390</v>
      </c>
      <c r="D25" s="1142"/>
      <c r="E25" s="1142"/>
      <c r="F25" s="1142"/>
      <c r="G25" s="1142"/>
      <c r="H25" s="1142"/>
      <c r="I25" s="1142"/>
      <c r="J25" s="1142"/>
      <c r="K25" s="1142"/>
      <c r="L25" s="1142"/>
      <c r="M25" s="1142"/>
      <c r="N25" s="1142"/>
      <c r="O25" s="1142"/>
      <c r="P25" s="1142"/>
      <c r="Q25" s="1142"/>
      <c r="R25" s="1142"/>
      <c r="S25" s="1142"/>
      <c r="T25" s="1142"/>
      <c r="U25" s="1142"/>
      <c r="V25" s="1142"/>
      <c r="W25" s="1142"/>
      <c r="X25" s="1142"/>
      <c r="Y25" s="1142"/>
      <c r="Z25" s="1142"/>
      <c r="AA25" s="1142"/>
      <c r="AB25" s="1142"/>
      <c r="AC25" s="1142"/>
      <c r="AD25" s="1142"/>
      <c r="AE25" s="1142"/>
      <c r="AF25" s="1721"/>
      <c r="AG25" s="621" t="s">
        <v>110</v>
      </c>
      <c r="DJ25" s="431"/>
      <c r="DP25" s="167"/>
      <c r="EY25" s="167"/>
    </row>
    <row r="26" spans="1:155" ht="25.5" customHeight="1">
      <c r="A26" s="110"/>
      <c r="B26" s="110"/>
      <c r="C26" s="110"/>
      <c r="D26" s="616"/>
      <c r="E26" s="616"/>
      <c r="F26" s="616"/>
      <c r="G26" s="616"/>
      <c r="H26" s="617"/>
      <c r="I26" s="617"/>
      <c r="J26" s="617"/>
      <c r="K26" s="617"/>
      <c r="L26" s="110"/>
      <c r="M26" s="617"/>
      <c r="N26" s="617"/>
      <c r="O26" s="617"/>
      <c r="P26" s="617"/>
      <c r="Q26" s="111"/>
      <c r="R26" s="111"/>
      <c r="S26" s="111"/>
      <c r="T26" s="111"/>
      <c r="U26" s="111"/>
      <c r="V26" s="111"/>
      <c r="W26" s="111"/>
      <c r="X26" s="111"/>
      <c r="Y26" s="111"/>
      <c r="Z26" s="111"/>
      <c r="AA26" s="111"/>
      <c r="AB26" s="111"/>
      <c r="AC26" s="111"/>
      <c r="AD26" s="111"/>
      <c r="AE26" s="111"/>
      <c r="AF26" s="111"/>
      <c r="AG26" s="622"/>
      <c r="DJ26" s="431"/>
      <c r="DP26" s="167"/>
      <c r="EY26" s="167"/>
    </row>
    <row r="27" spans="1:155" ht="18" customHeight="1">
      <c r="A27" s="1103" t="s">
        <v>268</v>
      </c>
      <c r="B27" s="1694" t="s">
        <v>326</v>
      </c>
      <c r="C27" s="1722" t="s">
        <v>112</v>
      </c>
      <c r="D27" s="1723"/>
      <c r="E27" s="1723"/>
      <c r="F27" s="1723"/>
      <c r="G27" s="1723"/>
      <c r="H27" s="1723"/>
      <c r="I27" s="1723"/>
      <c r="J27" s="1723"/>
      <c r="K27" s="1723"/>
      <c r="L27" s="1726">
        <v>476000</v>
      </c>
      <c r="M27" s="1726"/>
      <c r="N27" s="1726"/>
      <c r="O27" s="1726"/>
      <c r="P27" s="623"/>
      <c r="Q27" s="623"/>
      <c r="R27" s="623"/>
      <c r="S27" s="623"/>
      <c r="T27" s="623"/>
      <c r="U27" s="623"/>
      <c r="V27" s="623"/>
      <c r="W27" s="623"/>
      <c r="X27" s="623"/>
      <c r="Y27" s="623"/>
      <c r="Z27" s="623"/>
      <c r="AA27" s="623"/>
      <c r="AB27" s="623"/>
      <c r="AC27" s="623"/>
      <c r="AD27" s="623"/>
      <c r="AE27" s="623"/>
      <c r="AF27" s="624"/>
      <c r="AG27" s="1690" t="s">
        <v>270</v>
      </c>
      <c r="DJ27" s="431"/>
      <c r="DP27" s="167"/>
      <c r="EY27" s="167"/>
    </row>
    <row r="28" spans="1:155" ht="18" customHeight="1">
      <c r="A28" s="1692"/>
      <c r="B28" s="1695"/>
      <c r="C28" s="1724"/>
      <c r="D28" s="1725"/>
      <c r="E28" s="1725"/>
      <c r="F28" s="1725"/>
      <c r="G28" s="1725"/>
      <c r="H28" s="1725"/>
      <c r="I28" s="1725"/>
      <c r="J28" s="1725"/>
      <c r="K28" s="1725"/>
      <c r="L28" s="1729" t="s">
        <v>113</v>
      </c>
      <c r="M28" s="1729"/>
      <c r="N28" s="1729"/>
      <c r="O28" s="1729"/>
      <c r="P28" s="1729"/>
      <c r="Q28" s="1729"/>
      <c r="R28" s="1729"/>
      <c r="S28" s="1729"/>
      <c r="T28" s="1729"/>
      <c r="U28" s="1729"/>
      <c r="V28" s="1729"/>
      <c r="W28" s="1729"/>
      <c r="X28" s="1729"/>
      <c r="Y28" s="1729"/>
      <c r="Z28" s="1729"/>
      <c r="AA28" s="1729"/>
      <c r="AB28" s="1729"/>
      <c r="AC28" s="1729"/>
      <c r="AD28" s="1729"/>
      <c r="AE28" s="1729"/>
      <c r="AF28" s="1730"/>
      <c r="AG28" s="1690"/>
      <c r="DJ28" s="431"/>
      <c r="DP28" s="167"/>
      <c r="EY28" s="167"/>
    </row>
    <row r="29" spans="1:155" ht="18" customHeight="1">
      <c r="A29" s="1692"/>
      <c r="B29" s="1695"/>
      <c r="C29" s="1722" t="s">
        <v>114</v>
      </c>
      <c r="D29" s="1723"/>
      <c r="E29" s="1723"/>
      <c r="F29" s="1723"/>
      <c r="G29" s="1723"/>
      <c r="H29" s="1723"/>
      <c r="I29" s="1723"/>
      <c r="J29" s="1723"/>
      <c r="K29" s="1723"/>
      <c r="L29" s="1726">
        <v>793000</v>
      </c>
      <c r="M29" s="1726"/>
      <c r="N29" s="1726"/>
      <c r="O29" s="1726"/>
      <c r="P29" s="623"/>
      <c r="Q29" s="623"/>
      <c r="R29" s="623"/>
      <c r="S29" s="623"/>
      <c r="T29" s="623"/>
      <c r="U29" s="623"/>
      <c r="V29" s="623"/>
      <c r="W29" s="623"/>
      <c r="X29" s="623"/>
      <c r="Y29" s="623"/>
      <c r="Z29" s="623"/>
      <c r="AA29" s="623"/>
      <c r="AB29" s="623"/>
      <c r="AC29" s="623"/>
      <c r="AD29" s="623"/>
      <c r="AE29" s="623"/>
      <c r="AF29" s="624"/>
      <c r="AG29" s="1690"/>
      <c r="DJ29" s="431"/>
      <c r="DP29" s="167"/>
      <c r="EY29" s="167"/>
    </row>
    <row r="30" spans="1:155" ht="18" customHeight="1">
      <c r="A30" s="1692"/>
      <c r="B30" s="1695"/>
      <c r="C30" s="1724"/>
      <c r="D30" s="1725"/>
      <c r="E30" s="1725"/>
      <c r="F30" s="1725"/>
      <c r="G30" s="1725"/>
      <c r="H30" s="1725"/>
      <c r="I30" s="1725"/>
      <c r="J30" s="1725"/>
      <c r="K30" s="1725"/>
      <c r="L30" s="1729" t="s">
        <v>113</v>
      </c>
      <c r="M30" s="1729"/>
      <c r="N30" s="1729"/>
      <c r="O30" s="1729"/>
      <c r="P30" s="1729"/>
      <c r="Q30" s="1729"/>
      <c r="R30" s="1729"/>
      <c r="S30" s="1729"/>
      <c r="T30" s="1729"/>
      <c r="U30" s="1729"/>
      <c r="V30" s="1729"/>
      <c r="W30" s="1729"/>
      <c r="X30" s="1729"/>
      <c r="Y30" s="1729"/>
      <c r="Z30" s="1729"/>
      <c r="AA30" s="1729"/>
      <c r="AB30" s="1729"/>
      <c r="AC30" s="1729"/>
      <c r="AD30" s="1729"/>
      <c r="AE30" s="1729"/>
      <c r="AF30" s="1730"/>
      <c r="AG30" s="1690"/>
      <c r="DJ30" s="431"/>
      <c r="DP30" s="167"/>
      <c r="EY30" s="167"/>
    </row>
    <row r="31" spans="1:155" ht="18" customHeight="1">
      <c r="A31" s="1692"/>
      <c r="B31" s="1695"/>
      <c r="C31" s="1722" t="s">
        <v>339</v>
      </c>
      <c r="D31" s="1723"/>
      <c r="E31" s="1723"/>
      <c r="F31" s="1723"/>
      <c r="G31" s="1723"/>
      <c r="H31" s="1723"/>
      <c r="I31" s="1723"/>
      <c r="J31" s="1723"/>
      <c r="K31" s="1723"/>
      <c r="L31" s="1726">
        <v>1111000</v>
      </c>
      <c r="M31" s="1726"/>
      <c r="N31" s="1726"/>
      <c r="O31" s="1726"/>
      <c r="P31" s="623"/>
      <c r="Q31" s="623"/>
      <c r="R31" s="623"/>
      <c r="S31" s="623"/>
      <c r="T31" s="623"/>
      <c r="U31" s="623"/>
      <c r="V31" s="623"/>
      <c r="W31" s="623"/>
      <c r="X31" s="623"/>
      <c r="Y31" s="623"/>
      <c r="Z31" s="623"/>
      <c r="AA31" s="623"/>
      <c r="AB31" s="623"/>
      <c r="AC31" s="623"/>
      <c r="AD31" s="623"/>
      <c r="AE31" s="623"/>
      <c r="AF31" s="624"/>
      <c r="AG31" s="1690"/>
      <c r="DJ31" s="431"/>
      <c r="DP31" s="167"/>
      <c r="EY31" s="167"/>
    </row>
    <row r="32" spans="1:155" ht="18" customHeight="1">
      <c r="A32" s="1693"/>
      <c r="B32" s="1696"/>
      <c r="C32" s="1724"/>
      <c r="D32" s="1725"/>
      <c r="E32" s="1725"/>
      <c r="F32" s="1725"/>
      <c r="G32" s="1725"/>
      <c r="H32" s="1725"/>
      <c r="I32" s="1725"/>
      <c r="J32" s="1725"/>
      <c r="K32" s="1725"/>
      <c r="L32" s="1729" t="s">
        <v>113</v>
      </c>
      <c r="M32" s="1729"/>
      <c r="N32" s="1729"/>
      <c r="O32" s="1729"/>
      <c r="P32" s="1729"/>
      <c r="Q32" s="1729"/>
      <c r="R32" s="1729"/>
      <c r="S32" s="1729"/>
      <c r="T32" s="1729"/>
      <c r="U32" s="1729"/>
      <c r="V32" s="1729"/>
      <c r="W32" s="1729"/>
      <c r="X32" s="1729"/>
      <c r="Y32" s="1729"/>
      <c r="Z32" s="1729"/>
      <c r="AA32" s="1729"/>
      <c r="AB32" s="1729"/>
      <c r="AC32" s="1729"/>
      <c r="AD32" s="1729"/>
      <c r="AE32" s="1729"/>
      <c r="AF32" s="1730"/>
      <c r="AG32" s="1690"/>
      <c r="DJ32" s="431"/>
      <c r="DP32" s="167"/>
      <c r="EY32" s="167"/>
    </row>
    <row r="33" spans="1:155" ht="25.5" customHeight="1">
      <c r="A33" s="110"/>
      <c r="B33" s="110"/>
      <c r="C33" s="110"/>
      <c r="D33" s="616"/>
      <c r="E33" s="616"/>
      <c r="F33" s="616"/>
      <c r="G33" s="616"/>
      <c r="H33" s="617"/>
      <c r="I33" s="617"/>
      <c r="J33" s="617"/>
      <c r="K33" s="617"/>
      <c r="L33" s="110"/>
      <c r="M33" s="111"/>
      <c r="N33" s="617"/>
      <c r="O33" s="617"/>
      <c r="P33" s="617"/>
      <c r="Q33" s="111"/>
      <c r="R33" s="111"/>
      <c r="S33" s="111"/>
      <c r="T33" s="111"/>
      <c r="U33" s="111"/>
      <c r="V33" s="111"/>
      <c r="W33" s="111"/>
      <c r="X33" s="111"/>
      <c r="Y33" s="111"/>
      <c r="Z33" s="111"/>
      <c r="AA33" s="111"/>
      <c r="AB33" s="111"/>
      <c r="AC33" s="111"/>
      <c r="AD33" s="111"/>
      <c r="AE33" s="111"/>
      <c r="AF33" s="111"/>
      <c r="AG33" s="622"/>
      <c r="DJ33" s="431"/>
      <c r="DP33" s="167"/>
      <c r="EY33" s="167"/>
    </row>
    <row r="34" spans="1:155" ht="30" customHeight="1">
      <c r="A34" s="619" t="s">
        <v>709</v>
      </c>
      <c r="B34" s="620" t="s">
        <v>119</v>
      </c>
      <c r="C34" s="1731">
        <v>80000</v>
      </c>
      <c r="D34" s="1731"/>
      <c r="E34" s="1731"/>
      <c r="F34" s="1731"/>
      <c r="G34" s="1731"/>
      <c r="H34" s="1731"/>
      <c r="I34" s="1731"/>
      <c r="J34" s="1731"/>
      <c r="K34" s="1731"/>
      <c r="L34" s="1731"/>
      <c r="M34" s="1731"/>
      <c r="N34" s="1731"/>
      <c r="O34" s="1731"/>
      <c r="P34" s="1731"/>
      <c r="Q34" s="1731"/>
      <c r="R34" s="1731"/>
      <c r="S34" s="1731"/>
      <c r="T34" s="1731"/>
      <c r="U34" s="1731"/>
      <c r="V34" s="1731"/>
      <c r="W34" s="1731"/>
      <c r="X34" s="1731"/>
      <c r="Y34" s="1731"/>
      <c r="Z34" s="1731"/>
      <c r="AA34" s="1731"/>
      <c r="AB34" s="1731"/>
      <c r="AC34" s="1731"/>
      <c r="AD34" s="1731"/>
      <c r="AE34" s="1731"/>
      <c r="AF34" s="1732"/>
      <c r="AG34" s="621" t="s">
        <v>110</v>
      </c>
      <c r="DJ34" s="431"/>
      <c r="DP34" s="167"/>
      <c r="EY34" s="167"/>
    </row>
    <row r="35" spans="1:155" ht="25.5" customHeight="1">
      <c r="A35" s="110"/>
      <c r="B35" s="110"/>
      <c r="C35" s="110"/>
      <c r="D35" s="616"/>
      <c r="E35" s="616"/>
      <c r="F35" s="616"/>
      <c r="G35" s="616"/>
      <c r="H35" s="617"/>
      <c r="I35" s="617"/>
      <c r="J35" s="617"/>
      <c r="K35" s="617"/>
      <c r="L35" s="110"/>
      <c r="M35" s="111"/>
      <c r="N35" s="617"/>
      <c r="O35" s="617"/>
      <c r="P35" s="617"/>
      <c r="Q35" s="111"/>
      <c r="R35" s="111"/>
      <c r="S35" s="111"/>
      <c r="T35" s="111"/>
      <c r="U35" s="111"/>
      <c r="V35" s="111"/>
      <c r="W35" s="111"/>
      <c r="X35" s="111"/>
      <c r="Y35" s="111"/>
      <c r="Z35" s="111"/>
      <c r="AA35" s="111"/>
      <c r="AB35" s="111"/>
      <c r="AC35" s="111"/>
      <c r="AD35" s="111"/>
      <c r="AE35" s="111"/>
      <c r="AF35" s="111"/>
      <c r="AG35" s="618"/>
      <c r="DJ35" s="431"/>
      <c r="DP35" s="167"/>
      <c r="EY35" s="167"/>
    </row>
    <row r="36" spans="1:155" ht="30" customHeight="1">
      <c r="A36" s="1733" t="s">
        <v>444</v>
      </c>
      <c r="B36" s="1734" t="s">
        <v>276</v>
      </c>
      <c r="C36" s="1141" t="s">
        <v>702</v>
      </c>
      <c r="D36" s="1141"/>
      <c r="E36" s="1141"/>
      <c r="F36" s="1141"/>
      <c r="G36" s="1141"/>
      <c r="H36" s="1141"/>
      <c r="I36" s="1141"/>
      <c r="J36" s="1142">
        <v>20190</v>
      </c>
      <c r="K36" s="1142"/>
      <c r="L36" s="1142"/>
      <c r="M36" s="1142"/>
      <c r="N36" s="1142"/>
      <c r="O36" s="1142"/>
      <c r="P36" s="1142"/>
      <c r="Q36" s="1142"/>
      <c r="R36" s="1142"/>
      <c r="S36" s="1142"/>
      <c r="T36" s="1142"/>
      <c r="U36" s="1142"/>
      <c r="V36" s="1142"/>
      <c r="W36" s="1142"/>
      <c r="X36" s="1142"/>
      <c r="Y36" s="1142"/>
      <c r="Z36" s="1142"/>
      <c r="AA36" s="1142"/>
      <c r="AB36" s="1142"/>
      <c r="AC36" s="1142"/>
      <c r="AD36" s="1142"/>
      <c r="AE36" s="1142"/>
      <c r="AF36" s="1142"/>
      <c r="AG36" s="1727" t="s">
        <v>710</v>
      </c>
      <c r="DJ36" s="431"/>
      <c r="DP36" s="167"/>
      <c r="EY36" s="167"/>
    </row>
    <row r="37" spans="1:155" ht="30" customHeight="1">
      <c r="A37" s="1120"/>
      <c r="B37" s="1735"/>
      <c r="C37" s="1141" t="s">
        <v>704</v>
      </c>
      <c r="D37" s="1141"/>
      <c r="E37" s="1141"/>
      <c r="F37" s="1141"/>
      <c r="G37" s="1141"/>
      <c r="H37" s="1141"/>
      <c r="I37" s="1141"/>
      <c r="J37" s="1142">
        <v>158570</v>
      </c>
      <c r="K37" s="1142"/>
      <c r="L37" s="1142"/>
      <c r="M37" s="1142"/>
      <c r="N37" s="1142"/>
      <c r="O37" s="1142"/>
      <c r="P37" s="1142"/>
      <c r="Q37" s="1142"/>
      <c r="R37" s="1142"/>
      <c r="S37" s="1142"/>
      <c r="T37" s="1142"/>
      <c r="U37" s="1142"/>
      <c r="V37" s="1142"/>
      <c r="W37" s="1142"/>
      <c r="X37" s="1142"/>
      <c r="Y37" s="1142"/>
      <c r="Z37" s="1142"/>
      <c r="AA37" s="1142"/>
      <c r="AB37" s="1142"/>
      <c r="AC37" s="1142"/>
      <c r="AD37" s="1142"/>
      <c r="AE37" s="1142"/>
      <c r="AF37" s="1142"/>
      <c r="AG37" s="1728"/>
      <c r="DJ37" s="431"/>
      <c r="DP37" s="167"/>
      <c r="EY37" s="167"/>
    </row>
    <row r="38" spans="1:155" ht="25.5" customHeight="1">
      <c r="A38" s="110"/>
      <c r="B38" s="110"/>
      <c r="C38" s="110"/>
      <c r="D38" s="616"/>
      <c r="E38" s="616"/>
      <c r="F38" s="616"/>
      <c r="G38" s="616"/>
      <c r="H38" s="617"/>
      <c r="I38" s="617"/>
      <c r="J38" s="617"/>
      <c r="K38" s="617"/>
      <c r="L38" s="110"/>
      <c r="M38" s="111"/>
      <c r="N38" s="617"/>
      <c r="O38" s="617"/>
      <c r="P38" s="617"/>
      <c r="Q38" s="111"/>
      <c r="R38" s="111"/>
      <c r="S38" s="111"/>
      <c r="T38" s="111"/>
      <c r="U38" s="111"/>
      <c r="V38" s="111"/>
      <c r="W38" s="111"/>
      <c r="X38" s="111"/>
      <c r="Y38" s="111"/>
      <c r="Z38" s="111"/>
      <c r="AA38" s="111"/>
      <c r="AB38" s="111"/>
      <c r="AC38" s="111"/>
      <c r="AD38" s="111"/>
      <c r="AE38" s="111"/>
      <c r="AF38" s="111"/>
      <c r="AG38" s="618" t="s">
        <v>117</v>
      </c>
      <c r="DJ38" s="431"/>
      <c r="DP38" s="167"/>
      <c r="EY38" s="167"/>
    </row>
    <row r="39" spans="1:155" ht="20.25" customHeight="1">
      <c r="A39" s="1103" t="s">
        <v>272</v>
      </c>
      <c r="B39" s="1744" t="s">
        <v>327</v>
      </c>
      <c r="C39" s="1697" t="s">
        <v>89</v>
      </c>
      <c r="D39" s="615"/>
      <c r="E39" s="1074" t="s">
        <v>82</v>
      </c>
      <c r="F39" s="1074"/>
      <c r="G39" s="1074"/>
      <c r="H39" s="1074"/>
      <c r="I39" s="1074"/>
      <c r="J39" s="165"/>
      <c r="K39" s="1092" t="s">
        <v>414</v>
      </c>
      <c r="L39" s="1092"/>
      <c r="M39" s="1092"/>
      <c r="N39" s="1092"/>
      <c r="O39" s="1092"/>
      <c r="P39" s="1092"/>
      <c r="Q39" s="1092"/>
      <c r="R39" s="1092"/>
      <c r="S39" s="1092"/>
      <c r="T39" s="1092"/>
      <c r="U39" s="1092"/>
      <c r="V39" s="1092"/>
      <c r="W39" s="1092"/>
      <c r="X39" s="1092"/>
      <c r="Y39" s="1092"/>
      <c r="Z39" s="1092"/>
      <c r="AA39" s="1092"/>
      <c r="AB39" s="1092"/>
      <c r="AC39" s="1092"/>
      <c r="AD39" s="1092"/>
      <c r="AE39" s="615"/>
      <c r="AF39" s="166"/>
      <c r="AG39" s="1747" t="s">
        <v>711</v>
      </c>
      <c r="DJ39" s="431"/>
      <c r="DP39" s="167"/>
      <c r="EY39" s="167"/>
    </row>
    <row r="40" spans="1:155" ht="30" customHeight="1">
      <c r="A40" s="1104"/>
      <c r="B40" s="1745"/>
      <c r="C40" s="1698"/>
      <c r="D40" s="97" t="s">
        <v>84</v>
      </c>
      <c r="E40" s="1738">
        <v>79950</v>
      </c>
      <c r="F40" s="1738"/>
      <c r="G40" s="1738"/>
      <c r="H40" s="1738"/>
      <c r="I40" s="1738"/>
      <c r="J40" s="97" t="s">
        <v>85</v>
      </c>
      <c r="K40" s="1094">
        <v>790</v>
      </c>
      <c r="L40" s="1094"/>
      <c r="M40" s="1094"/>
      <c r="N40" s="111" t="s">
        <v>315</v>
      </c>
      <c r="O40" s="111" t="s">
        <v>415</v>
      </c>
      <c r="P40" s="111"/>
      <c r="Q40" s="111"/>
      <c r="R40" s="111"/>
      <c r="S40" s="111"/>
      <c r="T40" s="110" t="s">
        <v>194</v>
      </c>
      <c r="U40" s="1095" t="s">
        <v>372</v>
      </c>
      <c r="V40" s="1095"/>
      <c r="W40" s="1095"/>
      <c r="X40" s="1095"/>
      <c r="Y40" s="111" t="s">
        <v>194</v>
      </c>
      <c r="Z40" s="1096">
        <v>8.6</v>
      </c>
      <c r="AA40" s="1096"/>
      <c r="AB40" s="1096"/>
      <c r="AC40" s="1096"/>
      <c r="AD40" s="179" t="s">
        <v>86</v>
      </c>
      <c r="AE40" s="172" t="s">
        <v>86</v>
      </c>
      <c r="AF40" s="167"/>
      <c r="AG40" s="1704"/>
      <c r="DJ40" s="431"/>
      <c r="DP40" s="167"/>
      <c r="EY40" s="167"/>
    </row>
    <row r="41" spans="1:155" ht="30" customHeight="1">
      <c r="A41" s="1104"/>
      <c r="B41" s="1745"/>
      <c r="C41" s="1699"/>
      <c r="D41" s="168"/>
      <c r="E41" s="625"/>
      <c r="F41" s="625"/>
      <c r="G41" s="625"/>
      <c r="H41" s="625"/>
      <c r="I41" s="1736" t="s">
        <v>87</v>
      </c>
      <c r="J41" s="1736"/>
      <c r="K41" s="1736"/>
      <c r="L41" s="1736"/>
      <c r="M41" s="1736"/>
      <c r="N41" s="1736"/>
      <c r="O41" s="1736"/>
      <c r="P41" s="1736"/>
      <c r="Q41" s="1736"/>
      <c r="R41" s="1736"/>
      <c r="S41" s="1736"/>
      <c r="T41" s="1736"/>
      <c r="U41" s="1736"/>
      <c r="V41" s="1736"/>
      <c r="W41" s="1736"/>
      <c r="X41" s="1736"/>
      <c r="Y41" s="1736"/>
      <c r="Z41" s="1736"/>
      <c r="AA41" s="1736"/>
      <c r="AB41" s="1736"/>
      <c r="AC41" s="1736"/>
      <c r="AD41" s="1736"/>
      <c r="AE41" s="1736"/>
      <c r="AF41" s="1737"/>
      <c r="AG41" s="1704"/>
      <c r="DJ41" s="431"/>
      <c r="DP41" s="167"/>
      <c r="EY41" s="167"/>
    </row>
    <row r="42" spans="1:155" ht="20.25" customHeight="1">
      <c r="A42" s="1104"/>
      <c r="B42" s="1745"/>
      <c r="C42" s="1697" t="s">
        <v>273</v>
      </c>
      <c r="D42" s="615"/>
      <c r="E42" s="1074" t="s">
        <v>82</v>
      </c>
      <c r="F42" s="1074"/>
      <c r="G42" s="1074"/>
      <c r="H42" s="1074"/>
      <c r="I42" s="1074"/>
      <c r="J42" s="165"/>
      <c r="K42" s="1092" t="s">
        <v>414</v>
      </c>
      <c r="L42" s="1092"/>
      <c r="M42" s="1092"/>
      <c r="N42" s="1092"/>
      <c r="O42" s="1092"/>
      <c r="P42" s="1092"/>
      <c r="Q42" s="1092"/>
      <c r="R42" s="1092"/>
      <c r="S42" s="1092"/>
      <c r="T42" s="1092"/>
      <c r="U42" s="1092"/>
      <c r="V42" s="1092"/>
      <c r="W42" s="1092"/>
      <c r="X42" s="1092"/>
      <c r="Y42" s="1092"/>
      <c r="Z42" s="1092"/>
      <c r="AA42" s="1092"/>
      <c r="AB42" s="1092"/>
      <c r="AC42" s="1092"/>
      <c r="AD42" s="1092"/>
      <c r="AE42" s="615"/>
      <c r="AF42" s="166"/>
      <c r="AG42" s="1704"/>
      <c r="DJ42" s="431"/>
      <c r="DP42" s="167"/>
      <c r="EY42" s="167"/>
    </row>
    <row r="43" spans="1:155" ht="30" customHeight="1">
      <c r="A43" s="1104"/>
      <c r="B43" s="1745"/>
      <c r="C43" s="1698"/>
      <c r="D43" s="97" t="s">
        <v>84</v>
      </c>
      <c r="E43" s="1738">
        <v>50000</v>
      </c>
      <c r="F43" s="1738"/>
      <c r="G43" s="1738"/>
      <c r="H43" s="1738"/>
      <c r="I43" s="1738"/>
      <c r="J43" s="97" t="s">
        <v>85</v>
      </c>
      <c r="K43" s="1748">
        <v>500</v>
      </c>
      <c r="L43" s="1748"/>
      <c r="M43" s="1748"/>
      <c r="N43" s="1748"/>
      <c r="O43" s="1748"/>
      <c r="P43" s="1748"/>
      <c r="Q43" s="1748"/>
      <c r="R43" s="1748"/>
      <c r="S43" s="1748"/>
      <c r="T43" s="1748"/>
      <c r="U43" s="1748"/>
      <c r="V43" s="1748"/>
      <c r="W43" s="1748"/>
      <c r="X43" s="1748"/>
      <c r="Y43" s="1748"/>
      <c r="Z43" s="1748"/>
      <c r="AA43" s="1748"/>
      <c r="AB43" s="1748"/>
      <c r="AC43" s="1748"/>
      <c r="AD43" s="1748"/>
      <c r="AE43" s="172" t="s">
        <v>86</v>
      </c>
      <c r="AF43" s="167"/>
      <c r="AG43" s="1704"/>
      <c r="DJ43" s="431"/>
      <c r="DP43" s="167"/>
      <c r="EY43" s="167"/>
    </row>
    <row r="44" spans="1:155" ht="30" customHeight="1">
      <c r="A44" s="1104"/>
      <c r="B44" s="1745"/>
      <c r="C44" s="1699"/>
      <c r="D44" s="168"/>
      <c r="E44" s="625"/>
      <c r="F44" s="625"/>
      <c r="G44" s="625"/>
      <c r="H44" s="625"/>
      <c r="I44" s="1736" t="s">
        <v>87</v>
      </c>
      <c r="J44" s="1736"/>
      <c r="K44" s="1736"/>
      <c r="L44" s="1736"/>
      <c r="M44" s="1736"/>
      <c r="N44" s="1736"/>
      <c r="O44" s="1736"/>
      <c r="P44" s="1736"/>
      <c r="Q44" s="1736"/>
      <c r="R44" s="1736"/>
      <c r="S44" s="1736"/>
      <c r="T44" s="1736"/>
      <c r="U44" s="1736"/>
      <c r="V44" s="1736"/>
      <c r="W44" s="1736"/>
      <c r="X44" s="1736"/>
      <c r="Y44" s="1736"/>
      <c r="Z44" s="1736"/>
      <c r="AA44" s="1736"/>
      <c r="AB44" s="1736"/>
      <c r="AC44" s="1736"/>
      <c r="AD44" s="1736"/>
      <c r="AE44" s="1736"/>
      <c r="AF44" s="1737"/>
      <c r="AG44" s="1704"/>
      <c r="DJ44" s="431"/>
      <c r="DP44" s="167"/>
      <c r="EY44" s="167"/>
    </row>
    <row r="45" spans="1:155" ht="20.25" customHeight="1">
      <c r="A45" s="1104"/>
      <c r="B45" s="1745"/>
      <c r="C45" s="1697" t="s">
        <v>274</v>
      </c>
      <c r="D45" s="1739" t="s">
        <v>82</v>
      </c>
      <c r="E45" s="1074"/>
      <c r="F45" s="1074"/>
      <c r="G45" s="1074"/>
      <c r="H45" s="1074"/>
      <c r="I45" s="1074"/>
      <c r="J45" s="1074"/>
      <c r="K45" s="1074"/>
      <c r="L45" s="1074"/>
      <c r="M45" s="626"/>
      <c r="N45" s="626"/>
      <c r="O45" s="626"/>
      <c r="P45" s="626"/>
      <c r="Q45" s="626"/>
      <c r="R45" s="626"/>
      <c r="S45" s="626"/>
      <c r="T45" s="626"/>
      <c r="U45" s="626"/>
      <c r="V45" s="626"/>
      <c r="W45" s="626"/>
      <c r="X45" s="626"/>
      <c r="Y45" s="626"/>
      <c r="Z45" s="626"/>
      <c r="AA45" s="626"/>
      <c r="AB45" s="626"/>
      <c r="AC45" s="626"/>
      <c r="AD45" s="626"/>
      <c r="AE45" s="626"/>
      <c r="AF45" s="595"/>
      <c r="AG45" s="1704"/>
      <c r="DJ45" s="431"/>
      <c r="DP45" s="167"/>
      <c r="EY45" s="167"/>
    </row>
    <row r="46" spans="1:155" ht="30" customHeight="1">
      <c r="A46" s="1105"/>
      <c r="B46" s="1746"/>
      <c r="C46" s="1699"/>
      <c r="D46" s="1740">
        <v>10000</v>
      </c>
      <c r="E46" s="1741"/>
      <c r="F46" s="1741"/>
      <c r="G46" s="1741"/>
      <c r="H46" s="1741"/>
      <c r="I46" s="1741"/>
      <c r="J46" s="1742" t="s">
        <v>275</v>
      </c>
      <c r="K46" s="1742"/>
      <c r="L46" s="1742"/>
      <c r="M46" s="1742"/>
      <c r="N46" s="1742"/>
      <c r="O46" s="1742"/>
      <c r="P46" s="1742"/>
      <c r="Q46" s="1742"/>
      <c r="R46" s="1742"/>
      <c r="S46" s="1742"/>
      <c r="T46" s="1742"/>
      <c r="U46" s="1742"/>
      <c r="V46" s="1742"/>
      <c r="W46" s="1742"/>
      <c r="X46" s="1742"/>
      <c r="Y46" s="1742"/>
      <c r="Z46" s="1742"/>
      <c r="AA46" s="1742"/>
      <c r="AB46" s="1742"/>
      <c r="AC46" s="1742"/>
      <c r="AD46" s="1742"/>
      <c r="AE46" s="1742"/>
      <c r="AF46" s="1743"/>
      <c r="AG46" s="1705"/>
      <c r="DJ46" s="431"/>
      <c r="DP46" s="167"/>
      <c r="EY46" s="167"/>
    </row>
    <row r="47" spans="1:155" ht="25.5" customHeight="1">
      <c r="A47" s="110"/>
      <c r="B47" s="110"/>
      <c r="C47" s="110"/>
      <c r="D47" s="616"/>
      <c r="E47" s="616"/>
      <c r="F47" s="616"/>
      <c r="G47" s="616"/>
      <c r="H47" s="617"/>
      <c r="I47" s="617"/>
      <c r="J47" s="617"/>
      <c r="K47" s="617"/>
      <c r="L47" s="110"/>
      <c r="M47" s="111"/>
      <c r="N47" s="617"/>
      <c r="O47" s="617"/>
      <c r="P47" s="617"/>
      <c r="Q47" s="111"/>
      <c r="R47" s="111"/>
      <c r="S47" s="111"/>
      <c r="T47" s="111"/>
      <c r="U47" s="111"/>
      <c r="V47" s="111"/>
      <c r="W47" s="111"/>
      <c r="X47" s="111"/>
      <c r="Y47" s="111"/>
      <c r="Z47" s="111"/>
      <c r="AA47" s="111"/>
      <c r="AB47" s="111"/>
      <c r="AC47" s="111"/>
      <c r="AD47" s="111"/>
      <c r="AE47" s="111"/>
      <c r="AF47" s="111"/>
      <c r="AG47" s="618" t="s">
        <v>117</v>
      </c>
      <c r="DJ47" s="431"/>
      <c r="DP47" s="167"/>
      <c r="EY47" s="167"/>
    </row>
    <row r="48" spans="1:155" ht="30" customHeight="1">
      <c r="A48" s="619" t="s">
        <v>445</v>
      </c>
      <c r="B48" s="627" t="s">
        <v>328</v>
      </c>
      <c r="C48" s="1142">
        <v>75000</v>
      </c>
      <c r="D48" s="1142"/>
      <c r="E48" s="1142"/>
      <c r="F48" s="1142"/>
      <c r="G48" s="1142"/>
      <c r="H48" s="1142"/>
      <c r="I48" s="1142"/>
      <c r="J48" s="1142"/>
      <c r="K48" s="1142"/>
      <c r="L48" s="1142"/>
      <c r="M48" s="1142"/>
      <c r="N48" s="1142"/>
      <c r="O48" s="1142"/>
      <c r="P48" s="1142"/>
      <c r="Q48" s="1142"/>
      <c r="R48" s="1142"/>
      <c r="S48" s="1142"/>
      <c r="T48" s="1142"/>
      <c r="U48" s="1142"/>
      <c r="V48" s="1142"/>
      <c r="W48" s="1142"/>
      <c r="X48" s="1142"/>
      <c r="Y48" s="1142"/>
      <c r="Z48" s="1142"/>
      <c r="AA48" s="1142"/>
      <c r="AB48" s="1142"/>
      <c r="AC48" s="1142"/>
      <c r="AD48" s="1142"/>
      <c r="AE48" s="1142"/>
      <c r="AF48" s="1721"/>
      <c r="AG48" s="621" t="s">
        <v>110</v>
      </c>
      <c r="DJ48" s="431"/>
      <c r="DP48" s="167"/>
      <c r="EY48" s="167"/>
    </row>
    <row r="49" spans="1:155" ht="25.5" customHeight="1">
      <c r="A49" s="611"/>
      <c r="B49" s="611"/>
      <c r="C49" s="628"/>
      <c r="D49" s="628"/>
      <c r="E49" s="628"/>
      <c r="F49" s="628"/>
      <c r="G49" s="628"/>
      <c r="H49" s="628"/>
      <c r="I49" s="628"/>
      <c r="J49" s="628"/>
      <c r="K49" s="628"/>
      <c r="L49" s="628"/>
      <c r="M49" s="628"/>
      <c r="N49" s="628"/>
      <c r="O49" s="628"/>
      <c r="P49" s="628"/>
      <c r="Q49" s="628"/>
      <c r="R49" s="628"/>
      <c r="S49" s="628"/>
      <c r="T49" s="628"/>
      <c r="U49" s="628"/>
      <c r="V49" s="628"/>
      <c r="W49" s="628"/>
      <c r="X49" s="628"/>
      <c r="Y49" s="628"/>
      <c r="Z49" s="628"/>
      <c r="AA49" s="628"/>
      <c r="AB49" s="628"/>
      <c r="AC49" s="628"/>
      <c r="AD49" s="628"/>
      <c r="AE49" s="628"/>
      <c r="AF49" s="628"/>
      <c r="AG49" s="618"/>
      <c r="DJ49" s="431"/>
      <c r="DP49" s="167"/>
      <c r="EY49" s="167"/>
    </row>
    <row r="50" spans="1:155" ht="25.5" customHeight="1">
      <c r="A50" s="619" t="s">
        <v>712</v>
      </c>
      <c r="B50" s="627" t="s">
        <v>713</v>
      </c>
      <c r="C50" s="1749">
        <v>50000</v>
      </c>
      <c r="D50" s="1749"/>
      <c r="E50" s="1749"/>
      <c r="F50" s="1749"/>
      <c r="G50" s="1749"/>
      <c r="H50" s="1749"/>
      <c r="I50" s="1749"/>
      <c r="J50" s="1749"/>
      <c r="K50" s="1749"/>
      <c r="L50" s="1749"/>
      <c r="M50" s="1749"/>
      <c r="N50" s="1749"/>
      <c r="O50" s="1749"/>
      <c r="P50" s="1749"/>
      <c r="Q50" s="1749"/>
      <c r="R50" s="1749"/>
      <c r="S50" s="1749"/>
      <c r="T50" s="1749"/>
      <c r="U50" s="1749"/>
      <c r="V50" s="1749"/>
      <c r="W50" s="1749"/>
      <c r="X50" s="1749"/>
      <c r="Y50" s="1749"/>
      <c r="Z50" s="1749"/>
      <c r="AA50" s="1749"/>
      <c r="AB50" s="1749"/>
      <c r="AC50" s="1749"/>
      <c r="AD50" s="1749"/>
      <c r="AE50" s="1749"/>
      <c r="AF50" s="1750"/>
      <c r="AG50" s="621" t="s">
        <v>707</v>
      </c>
      <c r="DJ50" s="431"/>
      <c r="DP50" s="167"/>
      <c r="EY50" s="167"/>
    </row>
    <row r="51" spans="1:155" ht="63" customHeight="1">
      <c r="A51" s="1688"/>
      <c r="B51" s="1688"/>
      <c r="C51" s="1688"/>
      <c r="D51" s="1688"/>
      <c r="E51" s="1688"/>
      <c r="F51" s="1688"/>
      <c r="G51" s="1688"/>
      <c r="H51" s="1688"/>
      <c r="I51" s="1688"/>
      <c r="J51" s="1688"/>
      <c r="K51" s="1688"/>
      <c r="L51" s="1688"/>
      <c r="M51" s="1688"/>
      <c r="N51" s="1688"/>
      <c r="O51" s="1688"/>
      <c r="P51" s="1688"/>
      <c r="Q51" s="1688"/>
      <c r="R51" s="1688"/>
      <c r="S51" s="1688"/>
      <c r="T51" s="1688"/>
      <c r="U51" s="1688"/>
      <c r="V51" s="1688"/>
      <c r="W51" s="1688"/>
      <c r="X51" s="1688"/>
      <c r="Y51" s="1688"/>
      <c r="Z51" s="1688"/>
      <c r="AA51" s="1688"/>
      <c r="AB51" s="1688"/>
      <c r="AC51" s="1688"/>
      <c r="AD51" s="1688"/>
      <c r="AE51" s="1688"/>
      <c r="AF51" s="1688"/>
      <c r="AG51" s="1688"/>
      <c r="DJ51" s="431"/>
      <c r="DP51" s="167"/>
      <c r="EY51" s="167"/>
    </row>
    <row r="52" spans="1:155" ht="25.5" customHeight="1">
      <c r="A52" s="1688" t="s">
        <v>425</v>
      </c>
      <c r="B52" s="1688"/>
      <c r="C52" s="1688"/>
      <c r="D52" s="1688"/>
      <c r="E52" s="1688"/>
      <c r="F52" s="1688"/>
      <c r="G52" s="1688"/>
      <c r="H52" s="1688"/>
      <c r="I52" s="1688"/>
      <c r="J52" s="1688"/>
      <c r="K52" s="1688"/>
      <c r="L52" s="1688"/>
      <c r="M52" s="1688"/>
      <c r="N52" s="1688"/>
      <c r="O52" s="1688"/>
      <c r="P52" s="1688"/>
      <c r="Q52" s="1688"/>
      <c r="R52" s="1688"/>
      <c r="S52" s="1688"/>
      <c r="T52" s="1688"/>
      <c r="U52" s="1688"/>
      <c r="V52" s="1688"/>
      <c r="W52" s="1688"/>
      <c r="X52" s="1688"/>
      <c r="Y52" s="1688"/>
      <c r="Z52" s="1688"/>
      <c r="AA52" s="1688"/>
      <c r="AB52" s="1688"/>
      <c r="AC52" s="1688"/>
      <c r="AD52" s="1688"/>
      <c r="AE52" s="1688"/>
      <c r="AF52" s="1688"/>
      <c r="AG52" s="1688"/>
      <c r="DJ52" s="431"/>
      <c r="DP52" s="167"/>
      <c r="EY52" s="167"/>
    </row>
    <row r="53" spans="1:155" ht="25.5" customHeight="1">
      <c r="A53" s="1689" t="s">
        <v>446</v>
      </c>
      <c r="B53" s="1689"/>
      <c r="C53" s="1689"/>
      <c r="D53" s="1689"/>
      <c r="E53" s="1689"/>
      <c r="F53" s="1689"/>
      <c r="G53" s="1689"/>
      <c r="H53" s="1689"/>
      <c r="I53" s="1689"/>
      <c r="J53" s="1689"/>
      <c r="K53" s="1689"/>
      <c r="L53" s="1689"/>
      <c r="M53" s="1689"/>
      <c r="N53" s="1689"/>
      <c r="O53" s="1689"/>
      <c r="P53" s="1689"/>
      <c r="Q53" s="1689"/>
      <c r="R53" s="1689"/>
      <c r="S53" s="1689"/>
      <c r="T53" s="1689"/>
      <c r="U53" s="1689"/>
      <c r="V53" s="1689"/>
      <c r="W53" s="1689"/>
      <c r="X53" s="1689"/>
      <c r="Y53" s="1689"/>
      <c r="Z53" s="1689"/>
      <c r="AA53" s="1689"/>
      <c r="AB53" s="1689"/>
      <c r="AC53" s="1689"/>
      <c r="AD53" s="1689"/>
      <c r="AE53" s="1689"/>
      <c r="AF53" s="1689"/>
      <c r="AG53" s="1689"/>
      <c r="DJ53" s="431"/>
      <c r="DP53" s="167"/>
      <c r="EY53" s="167"/>
    </row>
    <row r="54" spans="1:155" ht="25.5" customHeight="1">
      <c r="A54" s="164" t="s">
        <v>447</v>
      </c>
      <c r="B54" s="164"/>
      <c r="C54" s="164"/>
      <c r="D54" s="164"/>
      <c r="E54" s="164"/>
      <c r="F54" s="164"/>
      <c r="G54" s="164"/>
      <c r="H54" s="164"/>
      <c r="I54" s="164"/>
      <c r="J54" s="164"/>
      <c r="K54" s="164"/>
      <c r="L54" s="164"/>
      <c r="M54" s="164"/>
      <c r="N54" s="164"/>
      <c r="O54" s="164"/>
      <c r="P54" s="164"/>
      <c r="Q54" s="164"/>
      <c r="R54" s="164"/>
      <c r="S54" s="164"/>
      <c r="T54" s="164"/>
      <c r="U54" s="164"/>
      <c r="V54" s="164"/>
      <c r="W54" s="164"/>
      <c r="X54" s="164"/>
      <c r="Y54" s="164"/>
      <c r="Z54" s="164"/>
      <c r="AA54" s="164"/>
      <c r="AB54" s="164"/>
      <c r="AC54" s="164"/>
      <c r="AD54" s="164"/>
      <c r="AE54" s="164"/>
      <c r="AF54" s="164"/>
      <c r="AG54" s="605"/>
      <c r="DJ54" s="431"/>
      <c r="DP54" s="167"/>
      <c r="EY54" s="167"/>
    </row>
    <row r="55" spans="1:155" ht="25.5" customHeight="1">
      <c r="DJ55" s="431"/>
      <c r="DP55" s="167"/>
      <c r="EY55" s="167"/>
    </row>
    <row r="56" spans="1:155" ht="25.5" customHeight="1">
      <c r="DJ56" s="431"/>
      <c r="DP56" s="167"/>
      <c r="EY56" s="167"/>
    </row>
    <row r="57" spans="1:155" ht="25.5" customHeight="1">
      <c r="DJ57" s="431"/>
      <c r="DP57" s="167"/>
      <c r="EY57" s="167"/>
    </row>
    <row r="58" spans="1:155" ht="25.5" customHeight="1">
      <c r="DJ58" s="431"/>
      <c r="DP58" s="167"/>
      <c r="EY58" s="167"/>
    </row>
    <row r="59" spans="1:155" ht="25.5" customHeight="1">
      <c r="DJ59" s="431"/>
      <c r="DP59" s="167"/>
      <c r="EY59" s="167"/>
    </row>
    <row r="60" spans="1:155" ht="25.5" customHeight="1">
      <c r="DJ60" s="431"/>
      <c r="DP60" s="167"/>
      <c r="EY60" s="167"/>
    </row>
    <row r="61" spans="1:155" ht="25.5" customHeight="1">
      <c r="DJ61" s="431"/>
      <c r="DP61" s="167"/>
      <c r="EY61" s="167"/>
    </row>
    <row r="62" spans="1:155" ht="25.5" customHeight="1">
      <c r="DJ62" s="431"/>
      <c r="DP62" s="167"/>
      <c r="EY62" s="167"/>
    </row>
    <row r="63" spans="1:155" ht="25.5" customHeight="1">
      <c r="DJ63" s="431"/>
      <c r="DP63" s="167"/>
      <c r="EY63" s="167"/>
    </row>
    <row r="64" spans="1:155" ht="25.5" customHeight="1">
      <c r="DJ64" s="431"/>
      <c r="DP64" s="167"/>
      <c r="EY64" s="167"/>
    </row>
    <row r="65" spans="114:155" ht="25.5" customHeight="1">
      <c r="DJ65" s="431"/>
      <c r="DP65" s="167"/>
      <c r="EY65" s="167"/>
    </row>
    <row r="66" spans="114:155" ht="25.5" customHeight="1">
      <c r="DJ66" s="431"/>
      <c r="DP66" s="167"/>
      <c r="EY66" s="167"/>
    </row>
    <row r="67" spans="114:155" ht="25.5" customHeight="1">
      <c r="DJ67" s="431"/>
      <c r="DP67" s="167"/>
      <c r="EY67" s="167"/>
    </row>
    <row r="68" spans="114:155" ht="25.5" customHeight="1">
      <c r="DJ68" s="431"/>
      <c r="DP68" s="167"/>
      <c r="EY68" s="167"/>
    </row>
    <row r="69" spans="114:155" ht="25.5" customHeight="1">
      <c r="DJ69" s="431"/>
      <c r="DP69" s="167"/>
      <c r="EY69" s="167"/>
    </row>
    <row r="70" spans="114:155" ht="25.5" customHeight="1">
      <c r="DJ70" s="431"/>
      <c r="DP70" s="167"/>
      <c r="EY70" s="167"/>
    </row>
    <row r="71" spans="114:155" ht="25.5" customHeight="1">
      <c r="DJ71" s="431"/>
      <c r="DP71" s="167"/>
      <c r="EY71" s="167"/>
    </row>
    <row r="72" spans="114:155" ht="25.5" customHeight="1">
      <c r="DJ72" s="431"/>
      <c r="DP72" s="167"/>
      <c r="EY72" s="167"/>
    </row>
    <row r="73" spans="114:155" ht="25.5" customHeight="1">
      <c r="DJ73" s="431"/>
      <c r="DP73" s="167"/>
      <c r="EY73" s="167"/>
    </row>
    <row r="74" spans="114:155" ht="25.5" customHeight="1">
      <c r="DJ74" s="431"/>
      <c r="DP74" s="167"/>
      <c r="EY74" s="167"/>
    </row>
    <row r="75" spans="114:155" ht="25.5" customHeight="1">
      <c r="DJ75" s="431"/>
      <c r="DP75" s="167"/>
      <c r="EY75" s="167"/>
    </row>
    <row r="76" spans="114:155" ht="25.5" customHeight="1">
      <c r="DJ76" s="431"/>
      <c r="DP76" s="167"/>
      <c r="EY76" s="167"/>
    </row>
    <row r="77" spans="114:155" ht="25.5" customHeight="1">
      <c r="DJ77" s="431"/>
      <c r="DP77" s="167"/>
      <c r="EY77" s="167"/>
    </row>
    <row r="78" spans="114:155" ht="25.5" customHeight="1">
      <c r="DJ78" s="431"/>
      <c r="DP78" s="167"/>
      <c r="EY78" s="167"/>
    </row>
    <row r="79" spans="114:155" ht="25.5" customHeight="1">
      <c r="DJ79" s="431"/>
      <c r="DP79" s="167"/>
      <c r="EY79" s="167"/>
    </row>
    <row r="80" spans="114:155" ht="25.5" customHeight="1">
      <c r="DJ80" s="431"/>
      <c r="DP80" s="167"/>
      <c r="EY80" s="167"/>
    </row>
    <row r="81" spans="114:155" ht="25.5" customHeight="1">
      <c r="DJ81" s="431"/>
      <c r="DP81" s="167"/>
      <c r="EY81" s="167"/>
    </row>
    <row r="82" spans="114:155" ht="25.5" customHeight="1">
      <c r="DJ82" s="431"/>
      <c r="DP82" s="167"/>
      <c r="EY82" s="167"/>
    </row>
    <row r="83" spans="114:155" ht="25.5" customHeight="1">
      <c r="DJ83" s="431"/>
      <c r="DP83" s="167"/>
      <c r="EY83" s="167"/>
    </row>
    <row r="84" spans="114:155" ht="25.5" customHeight="1">
      <c r="DJ84" s="431"/>
      <c r="DP84" s="167"/>
      <c r="EY84" s="167"/>
    </row>
    <row r="85" spans="114:155" ht="25.5" customHeight="1">
      <c r="DJ85" s="431"/>
      <c r="DP85" s="167"/>
      <c r="EY85" s="167"/>
    </row>
    <row r="86" spans="114:155" ht="25.5" customHeight="1">
      <c r="DJ86" s="431"/>
      <c r="DP86" s="167"/>
      <c r="EY86" s="167"/>
    </row>
    <row r="87" spans="114:155" ht="25.5" customHeight="1">
      <c r="DJ87" s="431"/>
      <c r="DP87" s="167"/>
      <c r="EY87" s="167"/>
    </row>
    <row r="88" spans="114:155" ht="25.5" customHeight="1">
      <c r="DJ88" s="431"/>
      <c r="DP88" s="167"/>
      <c r="EY88" s="167"/>
    </row>
    <row r="89" spans="114:155" ht="25.5" customHeight="1">
      <c r="DJ89" s="431"/>
      <c r="DP89" s="167"/>
      <c r="EY89" s="167"/>
    </row>
    <row r="90" spans="114:155" ht="25.5" customHeight="1">
      <c r="DJ90" s="431"/>
      <c r="DP90" s="167"/>
      <c r="EY90" s="167"/>
    </row>
    <row r="91" spans="114:155" ht="25.5" customHeight="1">
      <c r="DJ91" s="431"/>
      <c r="DP91" s="167"/>
      <c r="EY91" s="167"/>
    </row>
    <row r="92" spans="114:155" ht="25.5" customHeight="1">
      <c r="DJ92" s="431"/>
      <c r="DP92" s="167"/>
      <c r="EY92" s="167"/>
    </row>
    <row r="93" spans="114:155" ht="25.5" customHeight="1">
      <c r="DJ93" s="431"/>
      <c r="DP93" s="167"/>
      <c r="EY93" s="167"/>
    </row>
    <row r="94" spans="114:155" ht="25.5" customHeight="1">
      <c r="DJ94" s="431"/>
      <c r="DP94" s="167"/>
      <c r="EY94" s="167"/>
    </row>
    <row r="95" spans="114:155" ht="25.5" customHeight="1">
      <c r="DJ95" s="431"/>
      <c r="DP95" s="167"/>
      <c r="EY95" s="167"/>
    </row>
    <row r="96" spans="114:155" ht="25.5" customHeight="1">
      <c r="DJ96" s="431"/>
      <c r="DP96" s="167"/>
      <c r="EY96" s="167"/>
    </row>
    <row r="97" spans="114:155" ht="25.5" customHeight="1">
      <c r="DJ97" s="431"/>
      <c r="DP97" s="167"/>
      <c r="EY97" s="167"/>
    </row>
    <row r="98" spans="114:155" ht="25.5" customHeight="1">
      <c r="DJ98" s="431"/>
      <c r="DP98" s="167"/>
      <c r="EY98" s="167"/>
    </row>
    <row r="99" spans="114:155" ht="25.5" customHeight="1">
      <c r="DJ99" s="432"/>
      <c r="DK99" s="168"/>
      <c r="DL99" s="168"/>
      <c r="DM99" s="168"/>
      <c r="DN99" s="168"/>
      <c r="DO99" s="168"/>
      <c r="DP99" s="433"/>
      <c r="EY99" s="167"/>
    </row>
    <row r="100" spans="114:155" ht="25.5" customHeight="1">
      <c r="DJ100" s="430"/>
      <c r="DK100" s="165"/>
      <c r="DL100" s="165"/>
      <c r="DM100" s="165"/>
      <c r="DN100" s="165"/>
      <c r="DO100" s="165"/>
      <c r="DP100" s="166"/>
      <c r="EY100" s="167"/>
    </row>
    <row r="101" spans="114:155" ht="25.5" customHeight="1">
      <c r="DJ101" s="431"/>
      <c r="DP101" s="167"/>
      <c r="EY101" s="167"/>
    </row>
    <row r="102" spans="114:155" ht="25.5" customHeight="1">
      <c r="DJ102" s="431"/>
      <c r="DP102" s="167"/>
      <c r="EY102" s="167"/>
    </row>
    <row r="103" spans="114:155" ht="25.5" customHeight="1">
      <c r="DJ103" s="431"/>
      <c r="DP103" s="167"/>
      <c r="EY103" s="167"/>
    </row>
    <row r="104" spans="114:155" ht="25.5" customHeight="1">
      <c r="DJ104" s="431"/>
      <c r="DP104" s="167"/>
      <c r="EY104" s="167"/>
    </row>
    <row r="105" spans="114:155" ht="25.5" customHeight="1">
      <c r="DJ105" s="431"/>
      <c r="DP105" s="167"/>
      <c r="EY105" s="167"/>
    </row>
    <row r="106" spans="114:155" ht="25.5" customHeight="1">
      <c r="DJ106" s="431"/>
      <c r="DP106" s="167"/>
      <c r="EY106" s="167"/>
    </row>
    <row r="107" spans="114:155" ht="25.5" customHeight="1">
      <c r="DJ107" s="431"/>
      <c r="DP107" s="167"/>
      <c r="EY107" s="167"/>
    </row>
    <row r="108" spans="114:155" ht="25.5" customHeight="1">
      <c r="DJ108" s="431"/>
      <c r="DP108" s="167"/>
      <c r="EY108" s="167"/>
    </row>
    <row r="109" spans="114:155" ht="25.5" customHeight="1">
      <c r="DJ109" s="431"/>
      <c r="DP109" s="167"/>
      <c r="EY109" s="167"/>
    </row>
    <row r="110" spans="114:155" ht="25.5" customHeight="1">
      <c r="DJ110" s="431"/>
      <c r="DP110" s="167"/>
      <c r="EY110" s="167"/>
    </row>
    <row r="111" spans="114:155" ht="25.5" customHeight="1">
      <c r="DJ111" s="431"/>
      <c r="DP111" s="167"/>
      <c r="EY111" s="167"/>
    </row>
    <row r="112" spans="114:155" ht="25.5" customHeight="1">
      <c r="DJ112" s="431"/>
      <c r="DP112" s="167"/>
      <c r="EY112" s="167"/>
    </row>
    <row r="113" spans="114:155" ht="25.5" customHeight="1">
      <c r="DJ113" s="431"/>
      <c r="DP113" s="167"/>
      <c r="EY113" s="167"/>
    </row>
    <row r="114" spans="114:155" ht="25.5" customHeight="1">
      <c r="DJ114" s="431"/>
      <c r="DP114" s="167"/>
      <c r="EY114" s="167"/>
    </row>
    <row r="115" spans="114:155" ht="25.5" customHeight="1">
      <c r="DJ115" s="431"/>
      <c r="DP115" s="167"/>
      <c r="EY115" s="167"/>
    </row>
    <row r="116" spans="114:155" ht="25.5" customHeight="1">
      <c r="DJ116" s="431"/>
      <c r="DP116" s="167"/>
      <c r="EY116" s="167"/>
    </row>
    <row r="117" spans="114:155" ht="25.5" customHeight="1">
      <c r="DJ117" s="431"/>
      <c r="DP117" s="167"/>
      <c r="EY117" s="167"/>
    </row>
    <row r="118" spans="114:155" ht="25.5" customHeight="1">
      <c r="DJ118" s="431"/>
      <c r="DP118" s="167"/>
      <c r="EY118" s="167"/>
    </row>
    <row r="119" spans="114:155" ht="25.5" customHeight="1">
      <c r="DJ119" s="431"/>
      <c r="DP119" s="167"/>
      <c r="EY119" s="167"/>
    </row>
    <row r="120" spans="114:155" ht="25.5" customHeight="1">
      <c r="DJ120" s="431"/>
      <c r="DP120" s="167"/>
      <c r="EY120" s="167"/>
    </row>
    <row r="121" spans="114:155" ht="25.5" customHeight="1">
      <c r="DJ121" s="431"/>
      <c r="DP121" s="167"/>
      <c r="EY121" s="167"/>
    </row>
    <row r="122" spans="114:155" ht="25.5" customHeight="1">
      <c r="DJ122" s="431"/>
      <c r="DP122" s="167"/>
      <c r="EY122" s="167"/>
    </row>
    <row r="123" spans="114:155" ht="25.5" customHeight="1">
      <c r="DJ123" s="431"/>
      <c r="DP123" s="167"/>
      <c r="EY123" s="167"/>
    </row>
    <row r="124" spans="114:155" ht="25.5" customHeight="1">
      <c r="DJ124" s="431"/>
      <c r="DP124" s="167"/>
      <c r="EY124" s="167"/>
    </row>
    <row r="125" spans="114:155" ht="25.5" customHeight="1">
      <c r="DJ125" s="431"/>
      <c r="DP125" s="167"/>
      <c r="EY125" s="167"/>
    </row>
    <row r="126" spans="114:155" ht="25.5" customHeight="1">
      <c r="DJ126" s="431"/>
      <c r="DP126" s="167"/>
      <c r="EY126" s="167"/>
    </row>
    <row r="127" spans="114:155" ht="25.5" customHeight="1">
      <c r="DJ127" s="431"/>
      <c r="DP127" s="167"/>
      <c r="EY127" s="167"/>
    </row>
    <row r="128" spans="114:155" ht="25.5" customHeight="1">
      <c r="DJ128" s="431"/>
      <c r="DP128" s="167"/>
      <c r="EY128" s="167"/>
    </row>
    <row r="129" spans="114:155" ht="25.5" customHeight="1">
      <c r="DJ129" s="431"/>
      <c r="DP129" s="167"/>
      <c r="EY129" s="167"/>
    </row>
    <row r="130" spans="114:155" ht="25.5" customHeight="1">
      <c r="DJ130" s="431"/>
      <c r="DP130" s="167"/>
      <c r="EY130" s="167"/>
    </row>
    <row r="131" spans="114:155" ht="25.5" customHeight="1">
      <c r="DJ131" s="431"/>
      <c r="DP131" s="167"/>
      <c r="EY131" s="167"/>
    </row>
    <row r="132" spans="114:155" ht="25.5" customHeight="1">
      <c r="DJ132" s="431"/>
      <c r="DP132" s="167"/>
      <c r="EY132" s="167"/>
    </row>
    <row r="133" spans="114:155" ht="25.5" customHeight="1">
      <c r="DJ133" s="431"/>
      <c r="DP133" s="167"/>
      <c r="EY133" s="167"/>
    </row>
    <row r="134" spans="114:155" ht="25.5" customHeight="1">
      <c r="DJ134" s="431"/>
      <c r="DP134" s="167"/>
      <c r="EY134" s="167"/>
    </row>
    <row r="135" spans="114:155" ht="25.5" customHeight="1">
      <c r="DJ135" s="431"/>
      <c r="DP135" s="167"/>
      <c r="EY135" s="167"/>
    </row>
    <row r="136" spans="114:155" ht="25.5" customHeight="1">
      <c r="DJ136" s="431"/>
      <c r="DP136" s="167"/>
      <c r="EY136" s="167"/>
    </row>
    <row r="137" spans="114:155" ht="25.5" customHeight="1">
      <c r="DJ137" s="431"/>
      <c r="DP137" s="167"/>
      <c r="EY137" s="167"/>
    </row>
    <row r="138" spans="114:155" ht="25.5" customHeight="1">
      <c r="DJ138" s="431"/>
      <c r="DP138" s="167"/>
      <c r="EY138" s="167"/>
    </row>
    <row r="139" spans="114:155" ht="25.5" customHeight="1">
      <c r="DJ139" s="431"/>
      <c r="DP139" s="167"/>
      <c r="EY139" s="167"/>
    </row>
    <row r="140" spans="114:155" ht="25.5" customHeight="1">
      <c r="DJ140" s="431"/>
      <c r="DP140" s="167"/>
      <c r="EY140" s="167"/>
    </row>
    <row r="141" spans="114:155" ht="25.5" customHeight="1">
      <c r="DJ141" s="431"/>
      <c r="DP141" s="167"/>
      <c r="EY141" s="167"/>
    </row>
    <row r="142" spans="114:155" ht="25.5" customHeight="1">
      <c r="DJ142" s="431"/>
      <c r="DP142" s="167"/>
      <c r="EY142" s="167"/>
    </row>
    <row r="143" spans="114:155" ht="25.5" customHeight="1">
      <c r="DJ143" s="431"/>
      <c r="DP143" s="167"/>
      <c r="EY143" s="167"/>
    </row>
    <row r="144" spans="114:155" ht="25.5" customHeight="1">
      <c r="DJ144" s="431"/>
      <c r="DP144" s="167"/>
      <c r="EY144" s="167"/>
    </row>
    <row r="145" spans="114:155" ht="25.5" customHeight="1">
      <c r="DJ145" s="431"/>
      <c r="DP145" s="167"/>
      <c r="EY145" s="167"/>
    </row>
    <row r="146" spans="114:155" ht="25.5" customHeight="1">
      <c r="DJ146" s="431"/>
      <c r="DP146" s="167"/>
      <c r="EY146" s="167"/>
    </row>
    <row r="147" spans="114:155" ht="25.5" customHeight="1">
      <c r="DJ147" s="431"/>
      <c r="DP147" s="167"/>
      <c r="EY147" s="167"/>
    </row>
    <row r="148" spans="114:155" ht="25.5" customHeight="1">
      <c r="DJ148" s="431"/>
      <c r="DP148" s="167"/>
      <c r="EY148" s="167"/>
    </row>
    <row r="149" spans="114:155" ht="25.5" customHeight="1">
      <c r="DJ149" s="431"/>
      <c r="DP149" s="167"/>
      <c r="EY149" s="167"/>
    </row>
    <row r="150" spans="114:155" ht="25.5" customHeight="1">
      <c r="DJ150" s="431"/>
      <c r="DP150" s="167"/>
      <c r="EY150" s="167"/>
    </row>
    <row r="151" spans="114:155" ht="25.5" customHeight="1">
      <c r="DJ151" s="431"/>
      <c r="DP151" s="167"/>
      <c r="EY151" s="167"/>
    </row>
    <row r="152" spans="114:155" ht="25.5" customHeight="1">
      <c r="DJ152" s="431"/>
      <c r="DP152" s="167"/>
      <c r="EY152" s="167"/>
    </row>
    <row r="153" spans="114:155" ht="25.5" customHeight="1">
      <c r="DJ153" s="431"/>
      <c r="DP153" s="167"/>
      <c r="EY153" s="167"/>
    </row>
    <row r="154" spans="114:155" ht="25.5" customHeight="1">
      <c r="DJ154" s="431"/>
      <c r="DP154" s="167"/>
      <c r="EY154" s="167"/>
    </row>
    <row r="155" spans="114:155" ht="25.5" customHeight="1">
      <c r="DJ155" s="431"/>
      <c r="DP155" s="167"/>
      <c r="EY155" s="167"/>
    </row>
    <row r="156" spans="114:155" ht="25.5" customHeight="1">
      <c r="DJ156" s="431"/>
      <c r="DP156" s="167"/>
      <c r="EY156" s="167"/>
    </row>
    <row r="157" spans="114:155" ht="25.5" customHeight="1">
      <c r="DJ157" s="431"/>
      <c r="DP157" s="167"/>
      <c r="EY157" s="167"/>
    </row>
    <row r="158" spans="114:155" ht="25.5" customHeight="1">
      <c r="DJ158" s="431"/>
      <c r="DP158" s="167"/>
      <c r="EY158" s="167"/>
    </row>
    <row r="159" spans="114:155" ht="25.5" customHeight="1">
      <c r="DJ159" s="431"/>
      <c r="DP159" s="167"/>
      <c r="EY159" s="167"/>
    </row>
    <row r="160" spans="114:155" ht="25.5" customHeight="1">
      <c r="DJ160" s="431"/>
      <c r="DP160" s="167"/>
      <c r="EY160" s="167"/>
    </row>
    <row r="161" spans="114:155" ht="25.5" customHeight="1">
      <c r="DJ161" s="431"/>
      <c r="DP161" s="167"/>
      <c r="EY161" s="167"/>
    </row>
    <row r="162" spans="114:155" ht="25.5" customHeight="1">
      <c r="DJ162" s="431"/>
      <c r="DP162" s="167"/>
      <c r="EY162" s="167"/>
    </row>
    <row r="163" spans="114:155" ht="25.5" customHeight="1">
      <c r="DJ163" s="431"/>
      <c r="DP163" s="167"/>
      <c r="EY163" s="167"/>
    </row>
    <row r="164" spans="114:155" ht="25.5" customHeight="1">
      <c r="DJ164" s="431"/>
      <c r="DP164" s="167"/>
      <c r="EY164" s="167"/>
    </row>
    <row r="165" spans="114:155" ht="25.5" customHeight="1">
      <c r="DJ165" s="431"/>
      <c r="DP165" s="167"/>
      <c r="EY165" s="167"/>
    </row>
    <row r="166" spans="114:155" ht="25.5" customHeight="1">
      <c r="DJ166" s="431"/>
      <c r="DP166" s="167"/>
      <c r="EY166" s="167"/>
    </row>
    <row r="167" spans="114:155" ht="25.5" customHeight="1">
      <c r="DJ167" s="431"/>
      <c r="DP167" s="167"/>
      <c r="EY167" s="167"/>
    </row>
    <row r="168" spans="114:155" ht="25.5" customHeight="1">
      <c r="DJ168" s="431"/>
      <c r="DP168" s="167"/>
      <c r="EY168" s="167"/>
    </row>
    <row r="169" spans="114:155" ht="25.5" customHeight="1">
      <c r="DJ169" s="431"/>
      <c r="DP169" s="167"/>
      <c r="EY169" s="167"/>
    </row>
    <row r="170" spans="114:155" ht="25.5" customHeight="1">
      <c r="DJ170" s="431"/>
      <c r="DP170" s="167"/>
      <c r="EY170" s="167"/>
    </row>
    <row r="171" spans="114:155" ht="25.5" customHeight="1">
      <c r="DJ171" s="431"/>
      <c r="DP171" s="167"/>
      <c r="EY171" s="167"/>
    </row>
    <row r="172" spans="114:155" ht="25.5" customHeight="1">
      <c r="DJ172" s="431"/>
      <c r="DP172" s="167"/>
      <c r="EY172" s="167"/>
    </row>
    <row r="173" spans="114:155" ht="25.5" customHeight="1">
      <c r="DJ173" s="431"/>
      <c r="DP173" s="167"/>
      <c r="EY173" s="167"/>
    </row>
    <row r="174" spans="114:155" ht="25.5" customHeight="1">
      <c r="DJ174" s="431"/>
      <c r="DP174" s="167"/>
      <c r="EY174" s="167"/>
    </row>
    <row r="175" spans="114:155" ht="25.5" customHeight="1">
      <c r="DJ175" s="431"/>
      <c r="DP175" s="167"/>
      <c r="EY175" s="167"/>
    </row>
    <row r="176" spans="114:155" ht="25.5" customHeight="1">
      <c r="DJ176" s="431"/>
      <c r="DP176" s="167"/>
      <c r="EY176" s="167"/>
    </row>
    <row r="177" spans="114:155" ht="25.5" customHeight="1">
      <c r="DJ177" s="431"/>
      <c r="DP177" s="167"/>
      <c r="EY177" s="167"/>
    </row>
    <row r="178" spans="114:155" ht="25.5" customHeight="1">
      <c r="DJ178" s="431"/>
      <c r="DP178" s="167"/>
      <c r="EY178" s="167"/>
    </row>
    <row r="179" spans="114:155" ht="25.5" customHeight="1">
      <c r="DJ179" s="431"/>
      <c r="DP179" s="167"/>
      <c r="EY179" s="167"/>
    </row>
    <row r="180" spans="114:155" ht="25.5" customHeight="1">
      <c r="DJ180" s="431"/>
      <c r="DP180" s="167"/>
      <c r="EY180" s="167"/>
    </row>
    <row r="181" spans="114:155" ht="25.5" customHeight="1">
      <c r="DJ181" s="431"/>
      <c r="DP181" s="167"/>
      <c r="EY181" s="167"/>
    </row>
    <row r="182" spans="114:155" ht="25.5" customHeight="1">
      <c r="DJ182" s="431"/>
      <c r="DP182" s="167"/>
      <c r="EY182" s="167"/>
    </row>
    <row r="183" spans="114:155" ht="25.5" customHeight="1">
      <c r="DJ183" s="431"/>
      <c r="DP183" s="167"/>
      <c r="EY183" s="167"/>
    </row>
    <row r="184" spans="114:155" ht="25.5" customHeight="1">
      <c r="DJ184" s="431"/>
      <c r="DP184" s="167"/>
      <c r="EY184" s="167"/>
    </row>
    <row r="185" spans="114:155" ht="25.5" customHeight="1">
      <c r="DJ185" s="431"/>
      <c r="DP185" s="167"/>
      <c r="EY185" s="167"/>
    </row>
    <row r="186" spans="114:155" ht="25.5" customHeight="1">
      <c r="DJ186" s="431"/>
      <c r="DP186" s="167"/>
      <c r="EY186" s="167"/>
    </row>
    <row r="187" spans="114:155" ht="25.5" customHeight="1">
      <c r="DJ187" s="431"/>
      <c r="DP187" s="167"/>
      <c r="EY187" s="167"/>
    </row>
    <row r="188" spans="114:155" ht="25.5" customHeight="1">
      <c r="DJ188" s="431"/>
      <c r="DP188" s="167"/>
      <c r="EY188" s="167"/>
    </row>
    <row r="189" spans="114:155" ht="25.5" customHeight="1">
      <c r="DJ189" s="431"/>
      <c r="DP189" s="167"/>
      <c r="EY189" s="167"/>
    </row>
    <row r="190" spans="114:155" ht="25.5" customHeight="1">
      <c r="DJ190" s="431"/>
      <c r="DP190" s="167"/>
      <c r="EY190" s="167"/>
    </row>
    <row r="191" spans="114:155" ht="25.5" customHeight="1">
      <c r="DJ191" s="432"/>
      <c r="DK191" s="168"/>
      <c r="DL191" s="168"/>
      <c r="DM191" s="168"/>
      <c r="DN191" s="168"/>
      <c r="DO191" s="168"/>
      <c r="DP191" s="433"/>
      <c r="EY191" s="167"/>
    </row>
    <row r="192" spans="114:155" ht="25.5" customHeight="1">
      <c r="DJ192" s="430"/>
      <c r="DK192" s="165"/>
      <c r="DL192" s="165"/>
      <c r="DM192" s="165"/>
      <c r="DN192" s="165"/>
      <c r="DO192" s="165"/>
      <c r="DP192" s="166"/>
      <c r="EY192" s="167"/>
    </row>
    <row r="193" spans="114:155" ht="25.5" customHeight="1">
      <c r="DJ193" s="431"/>
      <c r="DP193" s="167"/>
      <c r="EY193" s="167"/>
    </row>
    <row r="194" spans="114:155" ht="25.5" customHeight="1">
      <c r="DJ194" s="431"/>
      <c r="DP194" s="167"/>
      <c r="EY194" s="167"/>
    </row>
    <row r="195" spans="114:155" ht="25.5" customHeight="1">
      <c r="DJ195" s="431"/>
      <c r="DP195" s="167"/>
      <c r="EY195" s="167"/>
    </row>
    <row r="196" spans="114:155" ht="25.5" customHeight="1">
      <c r="DJ196" s="431"/>
      <c r="DP196" s="167"/>
      <c r="EY196" s="167"/>
    </row>
    <row r="197" spans="114:155" ht="25.5" customHeight="1">
      <c r="DJ197" s="431"/>
      <c r="DP197" s="167"/>
      <c r="EY197" s="167"/>
    </row>
    <row r="198" spans="114:155" ht="25.5" customHeight="1">
      <c r="DJ198" s="431"/>
      <c r="DP198" s="167"/>
      <c r="EY198" s="167"/>
    </row>
    <row r="199" spans="114:155" ht="25.5" customHeight="1">
      <c r="DJ199" s="431"/>
      <c r="DP199" s="167"/>
      <c r="EY199" s="167"/>
    </row>
    <row r="200" spans="114:155" ht="25.5" customHeight="1">
      <c r="DJ200" s="431"/>
      <c r="DP200" s="167"/>
      <c r="EY200" s="167"/>
    </row>
    <row r="201" spans="114:155" ht="25.5" customHeight="1">
      <c r="DJ201" s="431"/>
      <c r="DP201" s="167"/>
      <c r="EY201" s="167"/>
    </row>
    <row r="202" spans="114:155" ht="25.5" customHeight="1">
      <c r="DJ202" s="431"/>
      <c r="DP202" s="167"/>
      <c r="EY202" s="167"/>
    </row>
    <row r="203" spans="114:155" ht="25.5" customHeight="1">
      <c r="DJ203" s="431"/>
      <c r="DP203" s="167"/>
      <c r="EY203" s="167"/>
    </row>
    <row r="204" spans="114:155" ht="25.5" customHeight="1">
      <c r="DJ204" s="431"/>
      <c r="DP204" s="167"/>
      <c r="EY204" s="167"/>
    </row>
    <row r="205" spans="114:155" ht="25.5" customHeight="1">
      <c r="DJ205" s="431"/>
      <c r="DP205" s="167"/>
      <c r="EY205" s="167"/>
    </row>
    <row r="206" spans="114:155" ht="25.5" customHeight="1">
      <c r="DJ206" s="431"/>
      <c r="DP206" s="167"/>
      <c r="EY206" s="167"/>
    </row>
    <row r="207" spans="114:155" ht="25.5" customHeight="1">
      <c r="DJ207" s="431"/>
      <c r="DP207" s="167"/>
      <c r="EY207" s="167"/>
    </row>
    <row r="208" spans="114:155" ht="25.5" customHeight="1">
      <c r="DJ208" s="431"/>
      <c r="DP208" s="167"/>
      <c r="EY208" s="167"/>
    </row>
    <row r="209" spans="114:155" ht="25.5" customHeight="1">
      <c r="DJ209" s="431"/>
      <c r="DP209" s="167"/>
      <c r="EY209" s="167"/>
    </row>
    <row r="210" spans="114:155" ht="25.5" customHeight="1">
      <c r="DJ210" s="431"/>
      <c r="DP210" s="167"/>
      <c r="EY210" s="167"/>
    </row>
    <row r="211" spans="114:155" ht="25.5" customHeight="1">
      <c r="DJ211" s="431"/>
      <c r="DP211" s="167"/>
      <c r="EY211" s="167"/>
    </row>
    <row r="212" spans="114:155" ht="25.5" customHeight="1">
      <c r="DJ212" s="431"/>
      <c r="DP212" s="167"/>
      <c r="EY212" s="167"/>
    </row>
    <row r="213" spans="114:155" ht="25.5" customHeight="1">
      <c r="DJ213" s="431"/>
      <c r="DP213" s="167"/>
      <c r="EY213" s="167"/>
    </row>
    <row r="214" spans="114:155" ht="25.5" customHeight="1">
      <c r="DJ214" s="431"/>
      <c r="DP214" s="167"/>
      <c r="EY214" s="167"/>
    </row>
    <row r="215" spans="114:155" ht="25.5" customHeight="1">
      <c r="DJ215" s="431"/>
      <c r="DP215" s="167"/>
      <c r="EY215" s="167"/>
    </row>
    <row r="216" spans="114:155" ht="25.5" customHeight="1">
      <c r="DJ216" s="431"/>
      <c r="DP216" s="167"/>
      <c r="EY216" s="167"/>
    </row>
    <row r="217" spans="114:155" ht="25.5" customHeight="1">
      <c r="DJ217" s="431"/>
      <c r="DP217" s="167"/>
      <c r="EY217" s="167"/>
    </row>
    <row r="218" spans="114:155" ht="25.5" customHeight="1">
      <c r="DJ218" s="431"/>
      <c r="DP218" s="167"/>
      <c r="EY218" s="167"/>
    </row>
    <row r="219" spans="114:155" ht="25.5" customHeight="1">
      <c r="DJ219" s="431"/>
      <c r="DP219" s="167"/>
      <c r="EY219" s="167"/>
    </row>
    <row r="220" spans="114:155" ht="25.5" customHeight="1">
      <c r="DJ220" s="431"/>
      <c r="DP220" s="167"/>
      <c r="EY220" s="167"/>
    </row>
    <row r="221" spans="114:155" ht="25.5" customHeight="1">
      <c r="DJ221" s="431"/>
      <c r="DP221" s="167"/>
      <c r="EY221" s="167"/>
    </row>
    <row r="222" spans="114:155" ht="25.5" customHeight="1">
      <c r="DJ222" s="431"/>
      <c r="DP222" s="167"/>
      <c r="EY222" s="167"/>
    </row>
    <row r="223" spans="114:155" ht="25.5" customHeight="1">
      <c r="DJ223" s="431"/>
      <c r="DP223" s="167"/>
      <c r="EY223" s="167"/>
    </row>
    <row r="224" spans="114:155" ht="25.5" customHeight="1">
      <c r="DJ224" s="431"/>
      <c r="DP224" s="167"/>
      <c r="EY224" s="167"/>
    </row>
    <row r="225" spans="114:155" ht="25.5" customHeight="1">
      <c r="DJ225" s="431"/>
      <c r="DP225" s="167"/>
      <c r="EY225" s="167"/>
    </row>
    <row r="226" spans="114:155" ht="25.5" customHeight="1">
      <c r="DJ226" s="431"/>
      <c r="DP226" s="167"/>
      <c r="EY226" s="167"/>
    </row>
    <row r="227" spans="114:155" ht="25.5" customHeight="1">
      <c r="DJ227" s="431"/>
      <c r="DP227" s="167"/>
      <c r="EY227" s="167"/>
    </row>
    <row r="228" spans="114:155" ht="25.5" customHeight="1">
      <c r="DJ228" s="431"/>
      <c r="DP228" s="167"/>
      <c r="EY228" s="167"/>
    </row>
    <row r="229" spans="114:155" ht="25.5" customHeight="1">
      <c r="DJ229" s="431"/>
      <c r="DP229" s="167"/>
      <c r="EY229" s="167"/>
    </row>
    <row r="230" spans="114:155" ht="25.5" customHeight="1">
      <c r="DJ230" s="431"/>
      <c r="DP230" s="167"/>
      <c r="EY230" s="167"/>
    </row>
    <row r="231" spans="114:155" ht="25.5" customHeight="1">
      <c r="DJ231" s="431"/>
      <c r="DP231" s="167"/>
      <c r="EY231" s="167"/>
    </row>
    <row r="232" spans="114:155" ht="25.5" customHeight="1">
      <c r="DJ232" s="431"/>
      <c r="DP232" s="167"/>
      <c r="EY232" s="167"/>
    </row>
    <row r="233" spans="114:155" ht="25.5" customHeight="1">
      <c r="DJ233" s="431"/>
      <c r="DP233" s="167"/>
      <c r="EY233" s="167"/>
    </row>
    <row r="234" spans="114:155" ht="25.5" customHeight="1">
      <c r="DJ234" s="431"/>
      <c r="DP234" s="167"/>
      <c r="EY234" s="167"/>
    </row>
    <row r="235" spans="114:155" ht="25.5" customHeight="1">
      <c r="DJ235" s="431"/>
      <c r="DP235" s="167"/>
      <c r="EY235" s="167"/>
    </row>
    <row r="236" spans="114:155" ht="25.5" customHeight="1">
      <c r="DJ236" s="431"/>
      <c r="DP236" s="167"/>
      <c r="EY236" s="167"/>
    </row>
    <row r="237" spans="114:155" ht="25.5" customHeight="1">
      <c r="DJ237" s="431"/>
      <c r="DP237" s="167"/>
      <c r="EY237" s="167"/>
    </row>
    <row r="238" spans="114:155" ht="25.5" customHeight="1">
      <c r="DJ238" s="431"/>
      <c r="DP238" s="167"/>
      <c r="EY238" s="167"/>
    </row>
    <row r="239" spans="114:155" ht="25.5" customHeight="1">
      <c r="DJ239" s="431"/>
      <c r="DP239" s="167"/>
      <c r="EY239" s="167"/>
    </row>
    <row r="240" spans="114:155" ht="25.5" customHeight="1">
      <c r="DJ240" s="431"/>
      <c r="DP240" s="167"/>
      <c r="EY240" s="167"/>
    </row>
    <row r="241" spans="114:155" ht="25.5" customHeight="1">
      <c r="DJ241" s="431"/>
      <c r="DP241" s="167"/>
      <c r="EY241" s="167"/>
    </row>
    <row r="242" spans="114:155" ht="25.5" customHeight="1">
      <c r="DJ242" s="431"/>
      <c r="DP242" s="167"/>
      <c r="EY242" s="167"/>
    </row>
    <row r="243" spans="114:155" ht="25.5" customHeight="1">
      <c r="DJ243" s="431"/>
      <c r="DP243" s="167"/>
      <c r="EY243" s="167"/>
    </row>
    <row r="244" spans="114:155" ht="25.5" customHeight="1">
      <c r="DJ244" s="431"/>
      <c r="DP244" s="167"/>
      <c r="EY244" s="167"/>
    </row>
    <row r="245" spans="114:155" ht="25.5" customHeight="1">
      <c r="DJ245" s="431"/>
      <c r="DP245" s="167"/>
      <c r="EY245" s="167"/>
    </row>
    <row r="246" spans="114:155" ht="25.5" customHeight="1">
      <c r="DJ246" s="431"/>
      <c r="DP246" s="167"/>
      <c r="EY246" s="167"/>
    </row>
    <row r="247" spans="114:155" ht="25.5" customHeight="1">
      <c r="DJ247" s="431"/>
      <c r="DP247" s="167"/>
      <c r="EY247" s="167"/>
    </row>
    <row r="248" spans="114:155" ht="25.5" customHeight="1">
      <c r="DJ248" s="431"/>
      <c r="DP248" s="167"/>
      <c r="EY248" s="167"/>
    </row>
    <row r="249" spans="114:155" ht="25.5" customHeight="1">
      <c r="DJ249" s="431"/>
      <c r="DP249" s="167"/>
      <c r="EY249" s="167"/>
    </row>
    <row r="250" spans="114:155" ht="25.5" customHeight="1">
      <c r="DJ250" s="431"/>
      <c r="DP250" s="167"/>
      <c r="EY250" s="167"/>
    </row>
    <row r="251" spans="114:155" ht="25.5" customHeight="1">
      <c r="DJ251" s="431"/>
      <c r="DP251" s="167"/>
      <c r="EY251" s="167"/>
    </row>
    <row r="252" spans="114:155" ht="25.5" customHeight="1">
      <c r="DJ252" s="431"/>
      <c r="DP252" s="167"/>
      <c r="EY252" s="167"/>
    </row>
    <row r="253" spans="114:155" ht="25.5" customHeight="1">
      <c r="DJ253" s="431"/>
      <c r="DP253" s="167"/>
      <c r="EY253" s="167"/>
    </row>
    <row r="254" spans="114:155" ht="25.5" customHeight="1">
      <c r="DJ254" s="431"/>
      <c r="DP254" s="167"/>
      <c r="EY254" s="167"/>
    </row>
    <row r="255" spans="114:155" ht="25.5" customHeight="1">
      <c r="DJ255" s="431"/>
      <c r="DP255" s="167"/>
      <c r="EY255" s="167"/>
    </row>
    <row r="256" spans="114:155" ht="25.5" customHeight="1">
      <c r="DJ256" s="431"/>
      <c r="DP256" s="167"/>
      <c r="EY256" s="167"/>
    </row>
    <row r="257" spans="114:155" ht="25.5" customHeight="1">
      <c r="DJ257" s="431"/>
      <c r="DP257" s="167"/>
      <c r="EY257" s="167"/>
    </row>
    <row r="258" spans="114:155" ht="25.5" customHeight="1">
      <c r="DJ258" s="431"/>
      <c r="DP258" s="167"/>
      <c r="EY258" s="167"/>
    </row>
    <row r="259" spans="114:155" ht="25.5" customHeight="1">
      <c r="DJ259" s="431"/>
      <c r="DP259" s="167"/>
      <c r="EY259" s="167"/>
    </row>
    <row r="260" spans="114:155" ht="25.5" customHeight="1">
      <c r="DJ260" s="431"/>
      <c r="DP260" s="167"/>
      <c r="EY260" s="167"/>
    </row>
    <row r="261" spans="114:155" ht="25.5" customHeight="1">
      <c r="DJ261" s="431"/>
      <c r="DP261" s="167"/>
      <c r="EY261" s="167"/>
    </row>
    <row r="262" spans="114:155" ht="25.5" customHeight="1">
      <c r="DJ262" s="431"/>
      <c r="DP262" s="167"/>
      <c r="EY262" s="167"/>
    </row>
    <row r="263" spans="114:155" ht="25.5" customHeight="1">
      <c r="DJ263" s="431"/>
      <c r="DP263" s="167"/>
      <c r="EY263" s="167"/>
    </row>
    <row r="264" spans="114:155" ht="25.5" customHeight="1">
      <c r="DJ264" s="431"/>
      <c r="DP264" s="167"/>
      <c r="EY264" s="167"/>
    </row>
    <row r="265" spans="114:155" ht="25.5" customHeight="1">
      <c r="DJ265" s="431"/>
      <c r="DP265" s="167"/>
      <c r="EY265" s="167"/>
    </row>
    <row r="266" spans="114:155" ht="25.5" customHeight="1">
      <c r="DJ266" s="431"/>
      <c r="DP266" s="167"/>
      <c r="EY266" s="167"/>
    </row>
    <row r="267" spans="114:155" ht="25.5" customHeight="1">
      <c r="DJ267" s="431"/>
      <c r="DP267" s="167"/>
      <c r="EY267" s="167"/>
    </row>
    <row r="268" spans="114:155" ht="25.5" customHeight="1">
      <c r="DJ268" s="431"/>
      <c r="DP268" s="167"/>
      <c r="EY268" s="167"/>
    </row>
    <row r="269" spans="114:155" ht="25.5" customHeight="1">
      <c r="DJ269" s="431"/>
      <c r="DP269" s="167"/>
      <c r="EY269" s="167"/>
    </row>
    <row r="270" spans="114:155" ht="25.5" customHeight="1">
      <c r="DJ270" s="431"/>
      <c r="DP270" s="167"/>
      <c r="EY270" s="167"/>
    </row>
    <row r="271" spans="114:155" ht="25.5" customHeight="1">
      <c r="DJ271" s="431"/>
      <c r="DP271" s="167"/>
      <c r="EY271" s="167"/>
    </row>
    <row r="272" spans="114:155" ht="25.5" customHeight="1">
      <c r="DJ272" s="431"/>
      <c r="DP272" s="167"/>
      <c r="EY272" s="167"/>
    </row>
    <row r="273" spans="114:155" ht="25.5" customHeight="1">
      <c r="DJ273" s="431"/>
      <c r="DP273" s="167"/>
      <c r="EY273" s="167"/>
    </row>
    <row r="274" spans="114:155" ht="25.5" customHeight="1">
      <c r="DJ274" s="431"/>
      <c r="DP274" s="167"/>
      <c r="EY274" s="167"/>
    </row>
    <row r="275" spans="114:155" ht="25.5" customHeight="1">
      <c r="DJ275" s="431"/>
      <c r="DP275" s="167"/>
      <c r="EY275" s="167"/>
    </row>
    <row r="276" spans="114:155" ht="25.5" customHeight="1">
      <c r="DJ276" s="431"/>
      <c r="DP276" s="167"/>
      <c r="EY276" s="167"/>
    </row>
    <row r="277" spans="114:155" ht="25.5" customHeight="1">
      <c r="DJ277" s="431"/>
      <c r="DP277" s="167"/>
      <c r="EY277" s="167"/>
    </row>
    <row r="278" spans="114:155" ht="25.5" customHeight="1">
      <c r="DJ278" s="431"/>
      <c r="DP278" s="167"/>
      <c r="EY278" s="167"/>
    </row>
    <row r="279" spans="114:155" ht="25.5" customHeight="1">
      <c r="DJ279" s="431"/>
      <c r="DP279" s="167"/>
      <c r="EY279" s="167"/>
    </row>
    <row r="280" spans="114:155" ht="25.5" customHeight="1">
      <c r="DJ280" s="431"/>
      <c r="DP280" s="167"/>
      <c r="EY280" s="167"/>
    </row>
    <row r="281" spans="114:155" ht="25.5" customHeight="1">
      <c r="DJ281" s="431"/>
      <c r="DP281" s="167"/>
      <c r="EY281" s="167"/>
    </row>
    <row r="282" spans="114:155" ht="25.5" customHeight="1">
      <c r="DJ282" s="431"/>
      <c r="DP282" s="167"/>
      <c r="EY282" s="167"/>
    </row>
    <row r="283" spans="114:155" ht="25.5" customHeight="1">
      <c r="DJ283" s="432"/>
      <c r="DK283" s="168"/>
      <c r="DL283" s="168"/>
      <c r="DM283" s="168"/>
      <c r="DN283" s="168"/>
      <c r="DO283" s="168"/>
      <c r="DP283" s="433"/>
      <c r="EY283" s="167"/>
    </row>
    <row r="284" spans="114:155" ht="25.5" customHeight="1">
      <c r="DJ284" s="430"/>
      <c r="DK284" s="165"/>
      <c r="DL284" s="165"/>
      <c r="DM284" s="165"/>
      <c r="DN284" s="165"/>
      <c r="DO284" s="165"/>
      <c r="DP284" s="166"/>
      <c r="EY284" s="167"/>
    </row>
    <row r="285" spans="114:155" ht="25.5" customHeight="1">
      <c r="DJ285" s="431"/>
      <c r="DP285" s="167"/>
      <c r="EY285" s="167"/>
    </row>
    <row r="286" spans="114:155" ht="25.5" customHeight="1">
      <c r="DJ286" s="431"/>
      <c r="DP286" s="167"/>
      <c r="EY286" s="167"/>
    </row>
    <row r="287" spans="114:155" ht="25.5" customHeight="1">
      <c r="DJ287" s="431"/>
      <c r="DP287" s="167"/>
      <c r="EY287" s="167"/>
    </row>
    <row r="288" spans="114:155" ht="25.5" customHeight="1">
      <c r="DJ288" s="431"/>
      <c r="DP288" s="167"/>
      <c r="EY288" s="167"/>
    </row>
    <row r="289" spans="114:155" ht="25.5" customHeight="1">
      <c r="DJ289" s="431"/>
      <c r="DP289" s="167"/>
      <c r="EY289" s="167"/>
    </row>
    <row r="290" spans="114:155" ht="25.5" customHeight="1">
      <c r="DJ290" s="431"/>
      <c r="DP290" s="167"/>
      <c r="EY290" s="167"/>
    </row>
    <row r="291" spans="114:155" ht="25.5" customHeight="1">
      <c r="DJ291" s="431"/>
      <c r="DP291" s="167"/>
      <c r="EY291" s="167"/>
    </row>
    <row r="292" spans="114:155" ht="25.5" customHeight="1">
      <c r="DJ292" s="431"/>
      <c r="DP292" s="167"/>
      <c r="EY292" s="167"/>
    </row>
    <row r="293" spans="114:155" ht="25.5" customHeight="1">
      <c r="DJ293" s="431"/>
      <c r="DP293" s="167"/>
      <c r="EY293" s="167"/>
    </row>
    <row r="294" spans="114:155" ht="25.5" customHeight="1">
      <c r="DJ294" s="431"/>
      <c r="DP294" s="167"/>
      <c r="EY294" s="167"/>
    </row>
    <row r="295" spans="114:155" ht="25.5" customHeight="1">
      <c r="DJ295" s="431"/>
      <c r="DP295" s="167"/>
      <c r="EY295" s="167"/>
    </row>
    <row r="296" spans="114:155" ht="25.5" customHeight="1">
      <c r="DJ296" s="431"/>
      <c r="DP296" s="167"/>
      <c r="EY296" s="167"/>
    </row>
    <row r="297" spans="114:155" ht="25.5" customHeight="1">
      <c r="DJ297" s="431"/>
      <c r="DP297" s="167"/>
      <c r="EY297" s="167"/>
    </row>
    <row r="298" spans="114:155" ht="25.5" customHeight="1">
      <c r="DJ298" s="431"/>
      <c r="DP298" s="167"/>
      <c r="EY298" s="167"/>
    </row>
    <row r="299" spans="114:155" ht="25.5" customHeight="1">
      <c r="DJ299" s="431"/>
      <c r="DP299" s="167"/>
      <c r="EY299" s="167"/>
    </row>
    <row r="300" spans="114:155" ht="25.5" customHeight="1">
      <c r="DJ300" s="431"/>
      <c r="DP300" s="167"/>
      <c r="EY300" s="167"/>
    </row>
    <row r="301" spans="114:155" ht="25.5" customHeight="1">
      <c r="DJ301" s="431"/>
      <c r="DP301" s="167"/>
      <c r="EY301" s="167"/>
    </row>
    <row r="302" spans="114:155" ht="25.5" customHeight="1">
      <c r="DJ302" s="431"/>
      <c r="DP302" s="167"/>
      <c r="EY302" s="167"/>
    </row>
    <row r="303" spans="114:155" ht="25.5" customHeight="1">
      <c r="DJ303" s="431"/>
      <c r="DP303" s="167"/>
      <c r="EY303" s="167"/>
    </row>
    <row r="304" spans="114:155" ht="25.5" customHeight="1">
      <c r="DJ304" s="431"/>
      <c r="DP304" s="167"/>
      <c r="EY304" s="167"/>
    </row>
    <row r="305" spans="114:155" ht="25.5" customHeight="1">
      <c r="DJ305" s="431"/>
      <c r="DP305" s="167"/>
      <c r="EY305" s="167"/>
    </row>
    <row r="306" spans="114:155" ht="25.5" customHeight="1">
      <c r="DJ306" s="431"/>
      <c r="DP306" s="167"/>
      <c r="EY306" s="167"/>
    </row>
    <row r="307" spans="114:155" ht="25.5" customHeight="1">
      <c r="DJ307" s="431"/>
      <c r="DP307" s="167"/>
      <c r="EY307" s="167"/>
    </row>
    <row r="308" spans="114:155" ht="25.5" customHeight="1">
      <c r="DJ308" s="431"/>
      <c r="DP308" s="167"/>
      <c r="EY308" s="167"/>
    </row>
    <row r="309" spans="114:155" ht="25.5" customHeight="1">
      <c r="DJ309" s="431"/>
      <c r="DP309" s="167"/>
      <c r="EY309" s="167"/>
    </row>
    <row r="310" spans="114:155" ht="25.5" customHeight="1">
      <c r="DJ310" s="431"/>
      <c r="DP310" s="167"/>
      <c r="EY310" s="167"/>
    </row>
    <row r="311" spans="114:155" ht="25.5" customHeight="1">
      <c r="DJ311" s="431"/>
      <c r="DP311" s="167"/>
      <c r="EY311" s="167"/>
    </row>
    <row r="312" spans="114:155" ht="25.5" customHeight="1">
      <c r="DJ312" s="431"/>
      <c r="DP312" s="167"/>
      <c r="EY312" s="167"/>
    </row>
    <row r="313" spans="114:155" ht="25.5" customHeight="1">
      <c r="DJ313" s="431"/>
      <c r="DP313" s="167"/>
      <c r="EY313" s="167"/>
    </row>
    <row r="314" spans="114:155" ht="25.5" customHeight="1">
      <c r="DJ314" s="431"/>
      <c r="DP314" s="167"/>
      <c r="EY314" s="167"/>
    </row>
    <row r="315" spans="114:155" ht="25.5" customHeight="1">
      <c r="DJ315" s="431"/>
      <c r="DP315" s="167"/>
      <c r="EY315" s="167"/>
    </row>
    <row r="316" spans="114:155" ht="25.5" customHeight="1">
      <c r="DJ316" s="431"/>
      <c r="DP316" s="167"/>
      <c r="EY316" s="167"/>
    </row>
    <row r="317" spans="114:155" ht="25.5" customHeight="1">
      <c r="DJ317" s="431"/>
      <c r="DP317" s="167"/>
      <c r="EY317" s="167"/>
    </row>
    <row r="318" spans="114:155" ht="25.5" customHeight="1">
      <c r="DJ318" s="431"/>
      <c r="DP318" s="167"/>
      <c r="EY318" s="167"/>
    </row>
    <row r="319" spans="114:155" ht="25.5" customHeight="1">
      <c r="DJ319" s="431"/>
      <c r="DP319" s="167"/>
      <c r="EY319" s="167"/>
    </row>
    <row r="320" spans="114:155" ht="25.5" customHeight="1">
      <c r="DJ320" s="431"/>
      <c r="DP320" s="167"/>
      <c r="EY320" s="167"/>
    </row>
    <row r="321" spans="114:155" ht="25.5" customHeight="1">
      <c r="DJ321" s="431"/>
      <c r="DP321" s="167"/>
      <c r="EY321" s="167"/>
    </row>
    <row r="322" spans="114:155" ht="25.5" customHeight="1">
      <c r="DJ322" s="431"/>
      <c r="DP322" s="167"/>
      <c r="EY322" s="167"/>
    </row>
    <row r="323" spans="114:155" ht="25.5" customHeight="1">
      <c r="DJ323" s="431"/>
      <c r="DP323" s="167"/>
      <c r="EY323" s="167"/>
    </row>
    <row r="324" spans="114:155" ht="25.5" customHeight="1">
      <c r="DJ324" s="431"/>
      <c r="DP324" s="167"/>
      <c r="EY324" s="167"/>
    </row>
    <row r="325" spans="114:155" ht="25.5" customHeight="1">
      <c r="DJ325" s="431"/>
      <c r="DP325" s="167"/>
      <c r="EY325" s="167"/>
    </row>
    <row r="326" spans="114:155" ht="25.5" customHeight="1">
      <c r="DJ326" s="431"/>
      <c r="DP326" s="167"/>
      <c r="EY326" s="167"/>
    </row>
    <row r="327" spans="114:155" ht="25.5" customHeight="1">
      <c r="DJ327" s="431"/>
      <c r="DP327" s="167"/>
      <c r="EY327" s="167"/>
    </row>
    <row r="328" spans="114:155" ht="25.5" customHeight="1">
      <c r="DJ328" s="431"/>
      <c r="DP328" s="167"/>
      <c r="EY328" s="167"/>
    </row>
    <row r="329" spans="114:155" ht="25.5" customHeight="1">
      <c r="DJ329" s="431"/>
      <c r="DP329" s="167"/>
      <c r="EY329" s="167"/>
    </row>
    <row r="330" spans="114:155" ht="25.5" customHeight="1">
      <c r="DJ330" s="431"/>
      <c r="DP330" s="167"/>
      <c r="EY330" s="167"/>
    </row>
    <row r="331" spans="114:155" ht="25.5" customHeight="1">
      <c r="DJ331" s="431"/>
      <c r="DP331" s="167"/>
      <c r="EY331" s="167"/>
    </row>
    <row r="332" spans="114:155" ht="25.5" customHeight="1">
      <c r="DJ332" s="431"/>
      <c r="DP332" s="167"/>
      <c r="EY332" s="167"/>
    </row>
    <row r="333" spans="114:155" ht="25.5" customHeight="1">
      <c r="DJ333" s="431"/>
      <c r="DP333" s="167"/>
      <c r="EY333" s="167"/>
    </row>
    <row r="334" spans="114:155" ht="25.5" customHeight="1">
      <c r="DJ334" s="431"/>
      <c r="DP334" s="167"/>
      <c r="EY334" s="167"/>
    </row>
    <row r="335" spans="114:155" ht="25.5" customHeight="1">
      <c r="DJ335" s="431"/>
      <c r="DP335" s="167"/>
      <c r="EY335" s="167"/>
    </row>
    <row r="336" spans="114:155" ht="25.5" customHeight="1">
      <c r="DJ336" s="431"/>
      <c r="DP336" s="167"/>
      <c r="EY336" s="167"/>
    </row>
    <row r="337" spans="114:155" ht="25.5" customHeight="1">
      <c r="DJ337" s="431"/>
      <c r="DP337" s="167"/>
      <c r="EY337" s="167"/>
    </row>
    <row r="338" spans="114:155" ht="25.5" customHeight="1">
      <c r="DJ338" s="431"/>
      <c r="DP338" s="167"/>
      <c r="EY338" s="167"/>
    </row>
    <row r="339" spans="114:155" ht="25.5" customHeight="1">
      <c r="DJ339" s="431"/>
      <c r="DP339" s="167"/>
      <c r="EY339" s="167"/>
    </row>
    <row r="340" spans="114:155" ht="25.5" customHeight="1">
      <c r="DJ340" s="431"/>
      <c r="DP340" s="167"/>
      <c r="EY340" s="167"/>
    </row>
    <row r="341" spans="114:155" ht="25.5" customHeight="1">
      <c r="DJ341" s="431"/>
      <c r="DP341" s="167"/>
      <c r="EY341" s="167"/>
    </row>
    <row r="342" spans="114:155" ht="25.5" customHeight="1">
      <c r="DJ342" s="431"/>
      <c r="DP342" s="167"/>
      <c r="EY342" s="167"/>
    </row>
    <row r="343" spans="114:155" ht="25.5" customHeight="1">
      <c r="DJ343" s="431"/>
      <c r="DP343" s="167"/>
      <c r="EY343" s="167"/>
    </row>
    <row r="344" spans="114:155" ht="25.5" customHeight="1">
      <c r="DJ344" s="431"/>
      <c r="DP344" s="167"/>
      <c r="EY344" s="167"/>
    </row>
    <row r="345" spans="114:155" ht="25.5" customHeight="1">
      <c r="DJ345" s="431"/>
      <c r="DP345" s="167"/>
      <c r="EY345" s="167"/>
    </row>
    <row r="346" spans="114:155" ht="25.5" customHeight="1">
      <c r="DJ346" s="431"/>
      <c r="DP346" s="167"/>
      <c r="EY346" s="167"/>
    </row>
    <row r="347" spans="114:155" ht="25.5" customHeight="1">
      <c r="DJ347" s="431"/>
      <c r="DP347" s="167"/>
      <c r="EY347" s="167"/>
    </row>
    <row r="348" spans="114:155" ht="25.5" customHeight="1">
      <c r="DJ348" s="431"/>
      <c r="DP348" s="167"/>
      <c r="EY348" s="167"/>
    </row>
    <row r="349" spans="114:155" ht="25.5" customHeight="1">
      <c r="DJ349" s="431"/>
      <c r="DP349" s="167"/>
      <c r="EY349" s="167"/>
    </row>
    <row r="350" spans="114:155" ht="25.5" customHeight="1">
      <c r="DJ350" s="431"/>
      <c r="DP350" s="167"/>
      <c r="EY350" s="167"/>
    </row>
    <row r="351" spans="114:155" ht="25.5" customHeight="1">
      <c r="DJ351" s="431"/>
      <c r="DP351" s="167"/>
      <c r="EY351" s="167"/>
    </row>
    <row r="352" spans="114:155" ht="25.5" customHeight="1">
      <c r="DJ352" s="431"/>
      <c r="DP352" s="167"/>
      <c r="EY352" s="167"/>
    </row>
    <row r="353" spans="114:155" ht="25.5" customHeight="1">
      <c r="DJ353" s="431"/>
      <c r="DP353" s="167"/>
      <c r="EY353" s="167"/>
    </row>
    <row r="354" spans="114:155" ht="25.5" customHeight="1">
      <c r="DJ354" s="431"/>
      <c r="DP354" s="167"/>
      <c r="EY354" s="167"/>
    </row>
    <row r="355" spans="114:155" ht="25.5" customHeight="1">
      <c r="DJ355" s="431"/>
      <c r="DP355" s="167"/>
      <c r="EY355" s="167"/>
    </row>
    <row r="356" spans="114:155" ht="25.5" customHeight="1">
      <c r="DJ356" s="431"/>
      <c r="DP356" s="167"/>
      <c r="EY356" s="167"/>
    </row>
    <row r="357" spans="114:155" ht="25.5" customHeight="1">
      <c r="DJ357" s="431"/>
      <c r="DP357" s="167"/>
      <c r="EY357" s="167"/>
    </row>
    <row r="358" spans="114:155" ht="25.5" customHeight="1">
      <c r="DJ358" s="431"/>
      <c r="DP358" s="167"/>
      <c r="EY358" s="167"/>
    </row>
    <row r="359" spans="114:155" ht="25.5" customHeight="1">
      <c r="DJ359" s="431"/>
      <c r="DP359" s="167"/>
      <c r="EY359" s="167"/>
    </row>
    <row r="360" spans="114:155" ht="25.5" customHeight="1">
      <c r="DJ360" s="431"/>
      <c r="DP360" s="167"/>
      <c r="EY360" s="167"/>
    </row>
    <row r="361" spans="114:155" ht="25.5" customHeight="1">
      <c r="DJ361" s="431"/>
      <c r="DP361" s="167"/>
      <c r="EY361" s="167"/>
    </row>
    <row r="362" spans="114:155" ht="25.5" customHeight="1">
      <c r="DJ362" s="431"/>
      <c r="DP362" s="167"/>
      <c r="EY362" s="167"/>
    </row>
    <row r="363" spans="114:155" ht="25.5" customHeight="1">
      <c r="DJ363" s="431"/>
      <c r="DP363" s="167"/>
      <c r="EY363" s="167"/>
    </row>
    <row r="364" spans="114:155" ht="25.5" customHeight="1">
      <c r="DJ364" s="431"/>
      <c r="DP364" s="167"/>
      <c r="EY364" s="167"/>
    </row>
    <row r="365" spans="114:155" ht="25.5" customHeight="1">
      <c r="DJ365" s="431"/>
      <c r="DP365" s="167"/>
      <c r="EY365" s="167"/>
    </row>
    <row r="366" spans="114:155" ht="25.5" customHeight="1">
      <c r="DJ366" s="431"/>
      <c r="DP366" s="167"/>
      <c r="EY366" s="167"/>
    </row>
    <row r="367" spans="114:155" ht="25.5" customHeight="1">
      <c r="DJ367" s="431"/>
      <c r="DP367" s="167"/>
      <c r="EY367" s="167"/>
    </row>
    <row r="368" spans="114:155" ht="25.5" customHeight="1">
      <c r="DJ368" s="431"/>
      <c r="DP368" s="167"/>
      <c r="EY368" s="167"/>
    </row>
    <row r="369" spans="114:155" ht="25.5" customHeight="1">
      <c r="DJ369" s="431"/>
      <c r="DP369" s="167"/>
      <c r="EY369" s="167"/>
    </row>
    <row r="370" spans="114:155" ht="25.5" customHeight="1">
      <c r="DJ370" s="431"/>
      <c r="DP370" s="167"/>
      <c r="EY370" s="167"/>
    </row>
    <row r="371" spans="114:155" ht="25.5" customHeight="1">
      <c r="DJ371" s="431"/>
      <c r="DP371" s="167"/>
      <c r="EY371" s="167"/>
    </row>
    <row r="372" spans="114:155" ht="25.5" customHeight="1">
      <c r="DJ372" s="431"/>
      <c r="DP372" s="167"/>
      <c r="EY372" s="167"/>
    </row>
    <row r="373" spans="114:155" ht="25.5" customHeight="1">
      <c r="DJ373" s="431"/>
      <c r="DP373" s="167"/>
      <c r="EY373" s="167"/>
    </row>
    <row r="374" spans="114:155" ht="25.5" customHeight="1">
      <c r="DJ374" s="431"/>
      <c r="DP374" s="167"/>
      <c r="EY374" s="167"/>
    </row>
    <row r="375" spans="114:155" ht="25.5" customHeight="1">
      <c r="DJ375" s="432"/>
      <c r="DK375" s="168"/>
      <c r="DL375" s="168"/>
      <c r="DM375" s="168"/>
      <c r="DN375" s="168"/>
      <c r="DO375" s="168"/>
      <c r="DP375" s="433"/>
      <c r="EY375" s="167"/>
    </row>
    <row r="376" spans="114:155" ht="25.5" customHeight="1">
      <c r="DJ376" s="430"/>
      <c r="DK376" s="165"/>
      <c r="DL376" s="165"/>
      <c r="DM376" s="165"/>
      <c r="DN376" s="165"/>
      <c r="DO376" s="165"/>
      <c r="DP376" s="166"/>
      <c r="EY376" s="167"/>
    </row>
    <row r="377" spans="114:155" ht="25.5" customHeight="1">
      <c r="DJ377" s="431"/>
      <c r="DP377" s="167"/>
      <c r="EY377" s="167"/>
    </row>
    <row r="378" spans="114:155" ht="25.5" customHeight="1">
      <c r="DJ378" s="431"/>
      <c r="DP378" s="167"/>
      <c r="EY378" s="167"/>
    </row>
    <row r="379" spans="114:155" ht="25.5" customHeight="1">
      <c r="DJ379" s="431"/>
      <c r="DP379" s="167"/>
      <c r="EY379" s="167"/>
    </row>
    <row r="380" spans="114:155" ht="25.5" customHeight="1">
      <c r="DJ380" s="431"/>
      <c r="DP380" s="167"/>
      <c r="EY380" s="167"/>
    </row>
    <row r="381" spans="114:155" ht="25.5" customHeight="1">
      <c r="DJ381" s="431"/>
      <c r="DP381" s="167"/>
      <c r="EY381" s="167"/>
    </row>
    <row r="382" spans="114:155" ht="25.5" customHeight="1">
      <c r="DJ382" s="431"/>
      <c r="DP382" s="167"/>
      <c r="EY382" s="167"/>
    </row>
    <row r="383" spans="114:155" ht="25.5" customHeight="1">
      <c r="DJ383" s="431"/>
      <c r="DP383" s="167"/>
      <c r="EY383" s="167"/>
    </row>
    <row r="384" spans="114:155" ht="25.5" customHeight="1">
      <c r="DJ384" s="431"/>
      <c r="DP384" s="167"/>
      <c r="EY384" s="167"/>
    </row>
    <row r="385" spans="114:155" ht="25.5" customHeight="1">
      <c r="DJ385" s="431"/>
      <c r="DP385" s="167"/>
      <c r="EY385" s="167"/>
    </row>
    <row r="386" spans="114:155" ht="25.5" customHeight="1">
      <c r="DJ386" s="431"/>
      <c r="DP386" s="167"/>
      <c r="EY386" s="167"/>
    </row>
    <row r="387" spans="114:155" ht="25.5" customHeight="1">
      <c r="DJ387" s="431"/>
      <c r="DP387" s="167"/>
      <c r="EY387" s="167"/>
    </row>
    <row r="388" spans="114:155" ht="25.5" customHeight="1">
      <c r="DJ388" s="431"/>
      <c r="DP388" s="167"/>
      <c r="EY388" s="167"/>
    </row>
    <row r="389" spans="114:155" ht="25.5" customHeight="1">
      <c r="DJ389" s="431"/>
      <c r="DP389" s="167"/>
      <c r="EY389" s="167"/>
    </row>
    <row r="390" spans="114:155" ht="25.5" customHeight="1">
      <c r="DJ390" s="431"/>
      <c r="DP390" s="167"/>
      <c r="EY390" s="167"/>
    </row>
    <row r="391" spans="114:155" ht="25.5" customHeight="1">
      <c r="DJ391" s="431"/>
      <c r="DP391" s="167"/>
      <c r="EY391" s="167"/>
    </row>
    <row r="392" spans="114:155" ht="25.5" customHeight="1">
      <c r="DJ392" s="431"/>
      <c r="DP392" s="167"/>
      <c r="EY392" s="167"/>
    </row>
    <row r="393" spans="114:155" ht="25.5" customHeight="1">
      <c r="DJ393" s="431"/>
      <c r="DP393" s="167"/>
      <c r="EY393" s="167"/>
    </row>
    <row r="394" spans="114:155" ht="25.5" customHeight="1">
      <c r="DJ394" s="431"/>
      <c r="DP394" s="167"/>
      <c r="EY394" s="167"/>
    </row>
    <row r="395" spans="114:155" ht="25.5" customHeight="1">
      <c r="DJ395" s="431"/>
      <c r="DP395" s="167"/>
      <c r="EY395" s="167"/>
    </row>
    <row r="396" spans="114:155" ht="25.5" customHeight="1">
      <c r="DJ396" s="431"/>
      <c r="DP396" s="167"/>
      <c r="EY396" s="167"/>
    </row>
    <row r="397" spans="114:155" ht="25.5" customHeight="1">
      <c r="DJ397" s="431"/>
      <c r="DP397" s="167"/>
      <c r="EY397" s="167"/>
    </row>
    <row r="398" spans="114:155" ht="25.5" customHeight="1">
      <c r="DJ398" s="431"/>
      <c r="DP398" s="167"/>
      <c r="EY398" s="167"/>
    </row>
    <row r="399" spans="114:155" ht="25.5" customHeight="1">
      <c r="DJ399" s="431"/>
      <c r="DP399" s="167"/>
      <c r="EY399" s="167"/>
    </row>
    <row r="400" spans="114:155" ht="25.5" customHeight="1">
      <c r="DJ400" s="431"/>
      <c r="DP400" s="167"/>
      <c r="EY400" s="167"/>
    </row>
    <row r="401" spans="114:155" ht="25.5" customHeight="1">
      <c r="DJ401" s="431"/>
      <c r="DP401" s="167"/>
      <c r="EY401" s="167"/>
    </row>
    <row r="402" spans="114:155" ht="25.5" customHeight="1">
      <c r="DJ402" s="431"/>
      <c r="DP402" s="167"/>
      <c r="EY402" s="167"/>
    </row>
    <row r="403" spans="114:155" ht="25.5" customHeight="1">
      <c r="DJ403" s="431"/>
      <c r="DP403" s="167"/>
      <c r="EY403" s="167"/>
    </row>
    <row r="404" spans="114:155" ht="25.5" customHeight="1">
      <c r="DJ404" s="431"/>
      <c r="DP404" s="167"/>
      <c r="EY404" s="167"/>
    </row>
    <row r="405" spans="114:155" ht="25.5" customHeight="1">
      <c r="DJ405" s="431"/>
      <c r="DP405" s="167"/>
      <c r="EY405" s="167"/>
    </row>
    <row r="406" spans="114:155" ht="25.5" customHeight="1">
      <c r="DJ406" s="431"/>
      <c r="DP406" s="167"/>
      <c r="EY406" s="167"/>
    </row>
    <row r="407" spans="114:155" ht="25.5" customHeight="1">
      <c r="DJ407" s="431"/>
      <c r="DP407" s="167"/>
      <c r="EY407" s="167"/>
    </row>
    <row r="408" spans="114:155" ht="25.5" customHeight="1">
      <c r="DJ408" s="431"/>
      <c r="DP408" s="167"/>
      <c r="EY408" s="167"/>
    </row>
    <row r="409" spans="114:155" ht="25.5" customHeight="1">
      <c r="DJ409" s="431"/>
      <c r="DP409" s="167"/>
      <c r="EY409" s="167"/>
    </row>
    <row r="410" spans="114:155" ht="25.5" customHeight="1">
      <c r="DJ410" s="431"/>
      <c r="DP410" s="167"/>
      <c r="EY410" s="167"/>
    </row>
    <row r="411" spans="114:155" ht="25.5" customHeight="1">
      <c r="DJ411" s="431"/>
      <c r="DP411" s="167"/>
      <c r="EY411" s="167"/>
    </row>
    <row r="412" spans="114:155" ht="25.5" customHeight="1">
      <c r="DJ412" s="431"/>
      <c r="DP412" s="167"/>
      <c r="EY412" s="167"/>
    </row>
    <row r="413" spans="114:155" ht="25.5" customHeight="1">
      <c r="DJ413" s="431"/>
      <c r="DP413" s="167"/>
      <c r="EY413" s="167"/>
    </row>
    <row r="414" spans="114:155" ht="25.5" customHeight="1">
      <c r="DJ414" s="431"/>
      <c r="DP414" s="167"/>
      <c r="EY414" s="167"/>
    </row>
    <row r="415" spans="114:155" ht="25.5" customHeight="1">
      <c r="DJ415" s="431"/>
      <c r="DP415" s="167"/>
      <c r="EY415" s="167"/>
    </row>
    <row r="416" spans="114:155" ht="25.5" customHeight="1">
      <c r="DJ416" s="431"/>
      <c r="DP416" s="167"/>
      <c r="EY416" s="167"/>
    </row>
    <row r="417" spans="114:155" ht="25.5" customHeight="1">
      <c r="DJ417" s="431"/>
      <c r="DP417" s="167"/>
      <c r="EY417" s="167"/>
    </row>
    <row r="418" spans="114:155" ht="25.5" customHeight="1">
      <c r="DJ418" s="431"/>
      <c r="DP418" s="167"/>
      <c r="EY418" s="167"/>
    </row>
    <row r="419" spans="114:155" ht="25.5" customHeight="1">
      <c r="DJ419" s="431"/>
      <c r="DP419" s="167"/>
      <c r="EY419" s="167"/>
    </row>
    <row r="420" spans="114:155" ht="25.5" customHeight="1">
      <c r="DJ420" s="431"/>
      <c r="DP420" s="167"/>
      <c r="EY420" s="167"/>
    </row>
    <row r="421" spans="114:155" ht="25.5" customHeight="1">
      <c r="DJ421" s="431"/>
      <c r="DP421" s="167"/>
      <c r="EY421" s="167"/>
    </row>
    <row r="422" spans="114:155" ht="25.5" customHeight="1">
      <c r="DJ422" s="431"/>
      <c r="DP422" s="167"/>
      <c r="EY422" s="167"/>
    </row>
    <row r="423" spans="114:155" ht="25.5" customHeight="1">
      <c r="DJ423" s="431"/>
      <c r="DP423" s="167"/>
      <c r="EY423" s="167"/>
    </row>
    <row r="424" spans="114:155" ht="25.5" customHeight="1">
      <c r="DJ424" s="431"/>
      <c r="DP424" s="167"/>
      <c r="EY424" s="167"/>
    </row>
    <row r="425" spans="114:155" ht="25.5" customHeight="1">
      <c r="DJ425" s="431"/>
      <c r="DP425" s="167"/>
      <c r="EY425" s="167"/>
    </row>
    <row r="426" spans="114:155" ht="25.5" customHeight="1">
      <c r="DJ426" s="431"/>
      <c r="DP426" s="167"/>
      <c r="EY426" s="167"/>
    </row>
    <row r="427" spans="114:155" ht="25.5" customHeight="1">
      <c r="DJ427" s="431"/>
      <c r="DP427" s="167"/>
      <c r="EY427" s="167"/>
    </row>
    <row r="428" spans="114:155" ht="25.5" customHeight="1">
      <c r="DJ428" s="431"/>
      <c r="DP428" s="167"/>
      <c r="EY428" s="167"/>
    </row>
    <row r="429" spans="114:155" ht="25.5" customHeight="1">
      <c r="DJ429" s="431"/>
      <c r="DP429" s="167"/>
      <c r="EY429" s="167"/>
    </row>
    <row r="430" spans="114:155" ht="25.5" customHeight="1">
      <c r="DJ430" s="431"/>
      <c r="DP430" s="167"/>
      <c r="EY430" s="167"/>
    </row>
    <row r="431" spans="114:155" ht="25.5" customHeight="1">
      <c r="DJ431" s="431"/>
      <c r="DP431" s="167"/>
      <c r="EY431" s="167"/>
    </row>
    <row r="432" spans="114:155" ht="25.5" customHeight="1">
      <c r="DJ432" s="431"/>
      <c r="DP432" s="167"/>
      <c r="EY432" s="167"/>
    </row>
    <row r="433" spans="114:155" ht="25.5" customHeight="1">
      <c r="DJ433" s="431"/>
      <c r="DP433" s="167"/>
      <c r="EY433" s="167"/>
    </row>
    <row r="434" spans="114:155" ht="25.5" customHeight="1">
      <c r="DJ434" s="431"/>
      <c r="DP434" s="167"/>
      <c r="EY434" s="167"/>
    </row>
    <row r="435" spans="114:155" ht="25.5" customHeight="1">
      <c r="DJ435" s="431"/>
      <c r="DP435" s="167"/>
      <c r="EY435" s="167"/>
    </row>
    <row r="436" spans="114:155" ht="25.5" customHeight="1">
      <c r="DJ436" s="431"/>
      <c r="DP436" s="167"/>
      <c r="EY436" s="167"/>
    </row>
    <row r="437" spans="114:155" ht="25.5" customHeight="1">
      <c r="DJ437" s="431"/>
      <c r="DP437" s="167"/>
      <c r="EY437" s="167"/>
    </row>
    <row r="438" spans="114:155" ht="25.5" customHeight="1">
      <c r="DJ438" s="431"/>
      <c r="DP438" s="167"/>
      <c r="EY438" s="167"/>
    </row>
    <row r="439" spans="114:155" ht="25.5" customHeight="1">
      <c r="DJ439" s="431"/>
      <c r="DP439" s="167"/>
      <c r="EY439" s="167"/>
    </row>
    <row r="440" spans="114:155" ht="25.5" customHeight="1">
      <c r="DJ440" s="431"/>
      <c r="DP440" s="167"/>
      <c r="EY440" s="167"/>
    </row>
    <row r="441" spans="114:155" ht="25.5" customHeight="1">
      <c r="DJ441" s="431"/>
      <c r="DP441" s="167"/>
      <c r="EY441" s="167"/>
    </row>
    <row r="442" spans="114:155" ht="25.5" customHeight="1">
      <c r="DJ442" s="431"/>
      <c r="DP442" s="167"/>
      <c r="EY442" s="167"/>
    </row>
    <row r="443" spans="114:155" ht="25.5" customHeight="1">
      <c r="DJ443" s="431"/>
      <c r="DP443" s="167"/>
      <c r="EY443" s="167"/>
    </row>
    <row r="444" spans="114:155" ht="25.5" customHeight="1">
      <c r="DJ444" s="431"/>
      <c r="DP444" s="167"/>
      <c r="EY444" s="167"/>
    </row>
    <row r="445" spans="114:155" ht="25.5" customHeight="1">
      <c r="DJ445" s="431"/>
      <c r="DP445" s="167"/>
      <c r="EY445" s="167"/>
    </row>
    <row r="446" spans="114:155" ht="25.5" customHeight="1">
      <c r="DJ446" s="431"/>
      <c r="DP446" s="167"/>
      <c r="EY446" s="167"/>
    </row>
    <row r="447" spans="114:155" ht="25.5" customHeight="1">
      <c r="DJ447" s="431"/>
      <c r="DP447" s="167"/>
      <c r="EY447" s="167"/>
    </row>
    <row r="448" spans="114:155" ht="25.5" customHeight="1">
      <c r="DJ448" s="431"/>
      <c r="DP448" s="167"/>
      <c r="EY448" s="167"/>
    </row>
    <row r="449" spans="114:155" ht="25.5" customHeight="1">
      <c r="DJ449" s="431"/>
      <c r="DP449" s="167"/>
      <c r="EY449" s="167"/>
    </row>
    <row r="450" spans="114:155" ht="25.5" customHeight="1">
      <c r="DJ450" s="431"/>
      <c r="DP450" s="167"/>
      <c r="EY450" s="167"/>
    </row>
    <row r="451" spans="114:155" ht="25.5" customHeight="1">
      <c r="DJ451" s="431"/>
      <c r="DP451" s="167"/>
      <c r="EY451" s="167"/>
    </row>
    <row r="452" spans="114:155" ht="25.5" customHeight="1">
      <c r="DJ452" s="431"/>
      <c r="DP452" s="167"/>
      <c r="EY452" s="167"/>
    </row>
    <row r="453" spans="114:155" ht="25.5" customHeight="1">
      <c r="DJ453" s="431"/>
      <c r="DP453" s="167"/>
      <c r="EY453" s="167"/>
    </row>
    <row r="454" spans="114:155" ht="25.5" customHeight="1">
      <c r="DJ454" s="431"/>
      <c r="DP454" s="167"/>
      <c r="EY454" s="167"/>
    </row>
    <row r="455" spans="114:155" ht="25.5" customHeight="1">
      <c r="DJ455" s="431"/>
      <c r="DP455" s="167"/>
      <c r="EY455" s="167"/>
    </row>
    <row r="456" spans="114:155" ht="25.5" customHeight="1">
      <c r="DJ456" s="431"/>
      <c r="DP456" s="167"/>
      <c r="EY456" s="167"/>
    </row>
    <row r="457" spans="114:155" ht="25.5" customHeight="1">
      <c r="DJ457" s="431"/>
      <c r="DP457" s="167"/>
      <c r="EY457" s="167"/>
    </row>
    <row r="458" spans="114:155" ht="25.5" customHeight="1">
      <c r="DJ458" s="431"/>
      <c r="DP458" s="167"/>
      <c r="EY458" s="167"/>
    </row>
    <row r="459" spans="114:155" ht="25.5" customHeight="1">
      <c r="DJ459" s="431"/>
      <c r="DP459" s="167"/>
      <c r="EY459" s="167"/>
    </row>
    <row r="460" spans="114:155" ht="25.5" customHeight="1">
      <c r="DJ460" s="431"/>
      <c r="DP460" s="167"/>
      <c r="EY460" s="167"/>
    </row>
    <row r="461" spans="114:155" ht="25.5" customHeight="1">
      <c r="DJ461" s="431"/>
      <c r="DP461" s="167"/>
      <c r="EY461" s="167"/>
    </row>
    <row r="462" spans="114:155" ht="25.5" customHeight="1">
      <c r="DJ462" s="431"/>
      <c r="DP462" s="167"/>
      <c r="EY462" s="167"/>
    </row>
    <row r="463" spans="114:155" ht="25.5" customHeight="1">
      <c r="DJ463" s="431"/>
      <c r="DP463" s="167"/>
      <c r="EY463" s="167"/>
    </row>
    <row r="464" spans="114:155" ht="25.5" customHeight="1">
      <c r="DJ464" s="431"/>
      <c r="DP464" s="167"/>
      <c r="EY464" s="167"/>
    </row>
    <row r="465" spans="114:155" ht="25.5" customHeight="1">
      <c r="DJ465" s="431"/>
      <c r="DP465" s="167"/>
      <c r="EY465" s="167"/>
    </row>
    <row r="466" spans="114:155" ht="25.5" customHeight="1">
      <c r="DJ466" s="431"/>
      <c r="DP466" s="167"/>
      <c r="EY466" s="167"/>
    </row>
    <row r="467" spans="114:155" ht="25.5" customHeight="1">
      <c r="DJ467" s="432"/>
      <c r="DK467" s="168"/>
      <c r="DL467" s="168"/>
      <c r="DM467" s="168"/>
      <c r="DN467" s="168"/>
      <c r="DO467" s="168"/>
      <c r="DP467" s="433"/>
      <c r="EY467" s="167"/>
    </row>
    <row r="468" spans="114:155" ht="25.5" customHeight="1">
      <c r="DJ468" s="430"/>
      <c r="DK468" s="165"/>
      <c r="DL468" s="165"/>
      <c r="DM468" s="165"/>
      <c r="DN468" s="165"/>
      <c r="DO468" s="165"/>
      <c r="DP468" s="166"/>
      <c r="EY468" s="167"/>
    </row>
    <row r="469" spans="114:155" ht="25.5" customHeight="1">
      <c r="DJ469" s="431"/>
      <c r="DP469" s="167"/>
      <c r="EY469" s="167"/>
    </row>
    <row r="470" spans="114:155" ht="25.5" customHeight="1">
      <c r="DJ470" s="431"/>
      <c r="DP470" s="167"/>
      <c r="EY470" s="167"/>
    </row>
    <row r="471" spans="114:155" ht="25.5" customHeight="1">
      <c r="DJ471" s="431"/>
      <c r="DP471" s="167"/>
      <c r="EY471" s="167"/>
    </row>
    <row r="472" spans="114:155" ht="25.5" customHeight="1">
      <c r="DJ472" s="431"/>
      <c r="DP472" s="167"/>
      <c r="EY472" s="167"/>
    </row>
    <row r="473" spans="114:155" ht="25.5" customHeight="1">
      <c r="DJ473" s="431"/>
      <c r="DP473" s="167"/>
      <c r="EY473" s="167"/>
    </row>
    <row r="474" spans="114:155" ht="25.5" customHeight="1">
      <c r="DJ474" s="431"/>
      <c r="DP474" s="167"/>
      <c r="EY474" s="167"/>
    </row>
    <row r="475" spans="114:155" ht="25.5" customHeight="1">
      <c r="DJ475" s="431"/>
      <c r="DP475" s="167"/>
      <c r="EY475" s="167"/>
    </row>
    <row r="476" spans="114:155" ht="25.5" customHeight="1">
      <c r="DJ476" s="431"/>
      <c r="DP476" s="167"/>
      <c r="EY476" s="167"/>
    </row>
    <row r="477" spans="114:155" ht="25.5" customHeight="1">
      <c r="DJ477" s="431"/>
      <c r="DP477" s="167"/>
      <c r="EY477" s="167"/>
    </row>
    <row r="478" spans="114:155" ht="25.5" customHeight="1">
      <c r="DJ478" s="431"/>
      <c r="DP478" s="167"/>
      <c r="EY478" s="167"/>
    </row>
    <row r="479" spans="114:155" ht="25.5" customHeight="1">
      <c r="DJ479" s="431"/>
      <c r="DP479" s="167"/>
      <c r="EY479" s="167"/>
    </row>
    <row r="480" spans="114:155" ht="25.5" customHeight="1">
      <c r="DJ480" s="431"/>
      <c r="DP480" s="167"/>
      <c r="EY480" s="167"/>
    </row>
    <row r="481" spans="114:155" ht="25.5" customHeight="1">
      <c r="DJ481" s="431"/>
      <c r="DP481" s="167"/>
      <c r="EY481" s="167"/>
    </row>
    <row r="482" spans="114:155" ht="25.5" customHeight="1">
      <c r="DJ482" s="431"/>
      <c r="DP482" s="167"/>
      <c r="EY482" s="167"/>
    </row>
    <row r="483" spans="114:155" ht="25.5" customHeight="1">
      <c r="DJ483" s="431"/>
      <c r="DP483" s="167"/>
      <c r="EY483" s="167"/>
    </row>
    <row r="484" spans="114:155" ht="25.5" customHeight="1">
      <c r="DJ484" s="431"/>
      <c r="DP484" s="167"/>
      <c r="EY484" s="167"/>
    </row>
    <row r="485" spans="114:155" ht="25.5" customHeight="1">
      <c r="DJ485" s="431"/>
      <c r="DP485" s="167"/>
      <c r="EY485" s="167"/>
    </row>
    <row r="486" spans="114:155" ht="25.5" customHeight="1">
      <c r="DJ486" s="431"/>
      <c r="DP486" s="167"/>
      <c r="EY486" s="167"/>
    </row>
    <row r="487" spans="114:155" ht="25.5" customHeight="1">
      <c r="DJ487" s="431"/>
      <c r="DP487" s="167"/>
      <c r="EY487" s="167"/>
    </row>
    <row r="488" spans="114:155" ht="25.5" customHeight="1">
      <c r="DJ488" s="431"/>
      <c r="DP488" s="167"/>
      <c r="EY488" s="167"/>
    </row>
    <row r="489" spans="114:155" ht="25.5" customHeight="1">
      <c r="DJ489" s="431"/>
      <c r="DP489" s="167"/>
      <c r="EY489" s="167"/>
    </row>
    <row r="490" spans="114:155" ht="25.5" customHeight="1">
      <c r="DJ490" s="431"/>
      <c r="DP490" s="167"/>
      <c r="EY490" s="167"/>
    </row>
    <row r="491" spans="114:155" ht="25.5" customHeight="1">
      <c r="DJ491" s="431"/>
      <c r="DP491" s="167"/>
      <c r="EY491" s="167"/>
    </row>
    <row r="492" spans="114:155" ht="25.5" customHeight="1">
      <c r="DJ492" s="431"/>
      <c r="DP492" s="167"/>
      <c r="EY492" s="167"/>
    </row>
    <row r="493" spans="114:155" ht="25.5" customHeight="1">
      <c r="DJ493" s="431"/>
      <c r="DP493" s="167"/>
      <c r="EY493" s="167"/>
    </row>
    <row r="494" spans="114:155" ht="25.5" customHeight="1">
      <c r="DJ494" s="431"/>
      <c r="DP494" s="167"/>
      <c r="EY494" s="167"/>
    </row>
    <row r="495" spans="114:155" ht="25.5" customHeight="1">
      <c r="DJ495" s="431"/>
      <c r="DP495" s="167"/>
      <c r="EY495" s="167"/>
    </row>
    <row r="496" spans="114:155" ht="25.5" customHeight="1">
      <c r="DJ496" s="431"/>
      <c r="DP496" s="167"/>
      <c r="EY496" s="167"/>
    </row>
    <row r="497" spans="114:155" ht="25.5" customHeight="1">
      <c r="DJ497" s="431"/>
      <c r="DP497" s="167"/>
      <c r="EY497" s="167"/>
    </row>
    <row r="498" spans="114:155" ht="25.5" customHeight="1">
      <c r="DJ498" s="431"/>
      <c r="DP498" s="167"/>
      <c r="EY498" s="167"/>
    </row>
    <row r="499" spans="114:155" ht="25.5" customHeight="1">
      <c r="DJ499" s="431"/>
      <c r="DP499" s="167"/>
      <c r="EY499" s="167"/>
    </row>
    <row r="500" spans="114:155" ht="25.5" customHeight="1">
      <c r="DJ500" s="431"/>
      <c r="DP500" s="167"/>
      <c r="EY500" s="167"/>
    </row>
    <row r="501" spans="114:155" ht="25.5" customHeight="1">
      <c r="DJ501" s="431"/>
      <c r="DP501" s="167"/>
      <c r="EY501" s="167"/>
    </row>
    <row r="502" spans="114:155" ht="25.5" customHeight="1">
      <c r="DJ502" s="431"/>
      <c r="DP502" s="167"/>
      <c r="EY502" s="167"/>
    </row>
    <row r="503" spans="114:155" ht="25.5" customHeight="1">
      <c r="DJ503" s="431"/>
      <c r="DP503" s="167"/>
      <c r="EY503" s="167"/>
    </row>
    <row r="504" spans="114:155" ht="25.5" customHeight="1">
      <c r="DJ504" s="431"/>
      <c r="DP504" s="167"/>
      <c r="EY504" s="167"/>
    </row>
    <row r="505" spans="114:155" ht="25.5" customHeight="1">
      <c r="DJ505" s="431"/>
      <c r="DP505" s="167"/>
      <c r="EY505" s="167"/>
    </row>
    <row r="506" spans="114:155" ht="25.5" customHeight="1">
      <c r="DJ506" s="431"/>
      <c r="DP506" s="167"/>
      <c r="EY506" s="167"/>
    </row>
    <row r="507" spans="114:155" ht="25.5" customHeight="1">
      <c r="DJ507" s="431"/>
      <c r="DP507" s="167"/>
      <c r="EY507" s="167"/>
    </row>
    <row r="508" spans="114:155" ht="25.5" customHeight="1">
      <c r="DJ508" s="431"/>
      <c r="DP508" s="167"/>
      <c r="EY508" s="167"/>
    </row>
    <row r="509" spans="114:155" ht="25.5" customHeight="1">
      <c r="DJ509" s="431"/>
      <c r="DP509" s="167"/>
      <c r="EY509" s="167"/>
    </row>
    <row r="510" spans="114:155" ht="25.5" customHeight="1">
      <c r="DJ510" s="431"/>
      <c r="DP510" s="167"/>
      <c r="EY510" s="167"/>
    </row>
    <row r="511" spans="114:155" ht="25.5" customHeight="1">
      <c r="DJ511" s="431"/>
      <c r="DP511" s="167"/>
      <c r="EY511" s="167"/>
    </row>
    <row r="512" spans="114:155" ht="25.5" customHeight="1">
      <c r="DJ512" s="431"/>
      <c r="DP512" s="167"/>
      <c r="EY512" s="167"/>
    </row>
    <row r="513" spans="114:155" ht="25.5" customHeight="1">
      <c r="DJ513" s="431"/>
      <c r="DP513" s="167"/>
      <c r="EY513" s="167"/>
    </row>
    <row r="514" spans="114:155" ht="25.5" customHeight="1">
      <c r="DJ514" s="431"/>
      <c r="DP514" s="167"/>
      <c r="EY514" s="167"/>
    </row>
    <row r="515" spans="114:155" ht="25.5" customHeight="1">
      <c r="DJ515" s="431"/>
      <c r="DP515" s="167"/>
      <c r="EY515" s="167"/>
    </row>
    <row r="516" spans="114:155" ht="25.5" customHeight="1">
      <c r="DJ516" s="431"/>
      <c r="DP516" s="167"/>
      <c r="EY516" s="167"/>
    </row>
    <row r="517" spans="114:155" ht="25.5" customHeight="1">
      <c r="DJ517" s="431"/>
      <c r="DP517" s="167"/>
      <c r="EY517" s="167"/>
    </row>
    <row r="518" spans="114:155" ht="25.5" customHeight="1">
      <c r="DJ518" s="431"/>
      <c r="DP518" s="167"/>
      <c r="EY518" s="167"/>
    </row>
    <row r="519" spans="114:155" ht="25.5" customHeight="1">
      <c r="DJ519" s="431"/>
      <c r="DP519" s="167"/>
      <c r="EY519" s="167"/>
    </row>
    <row r="520" spans="114:155" ht="25.5" customHeight="1">
      <c r="DJ520" s="431"/>
      <c r="DP520" s="167"/>
      <c r="EY520" s="167"/>
    </row>
    <row r="521" spans="114:155" ht="25.5" customHeight="1">
      <c r="DJ521" s="431"/>
      <c r="DP521" s="167"/>
      <c r="EY521" s="167"/>
    </row>
    <row r="522" spans="114:155" ht="25.5" customHeight="1">
      <c r="DJ522" s="431"/>
      <c r="DP522" s="167"/>
      <c r="EY522" s="167"/>
    </row>
    <row r="523" spans="114:155" ht="25.5" customHeight="1">
      <c r="DJ523" s="431"/>
      <c r="DP523" s="167"/>
      <c r="EY523" s="167"/>
    </row>
    <row r="524" spans="114:155" ht="25.5" customHeight="1">
      <c r="DJ524" s="431"/>
      <c r="DP524" s="167"/>
      <c r="EY524" s="167"/>
    </row>
    <row r="525" spans="114:155" ht="25.5" customHeight="1">
      <c r="DJ525" s="431"/>
      <c r="DP525" s="167"/>
      <c r="EY525" s="167"/>
    </row>
    <row r="526" spans="114:155" ht="25.5" customHeight="1">
      <c r="DJ526" s="431"/>
      <c r="DP526" s="167"/>
      <c r="EY526" s="167"/>
    </row>
    <row r="527" spans="114:155" ht="25.5" customHeight="1">
      <c r="DJ527" s="431"/>
      <c r="DP527" s="167"/>
      <c r="EY527" s="167"/>
    </row>
    <row r="528" spans="114:155" ht="25.5" customHeight="1">
      <c r="DJ528" s="431"/>
      <c r="DP528" s="167"/>
      <c r="EY528" s="167"/>
    </row>
    <row r="529" spans="114:155" ht="25.5" customHeight="1">
      <c r="DJ529" s="431"/>
      <c r="DP529" s="167"/>
      <c r="EY529" s="167"/>
    </row>
    <row r="530" spans="114:155" ht="25.5" customHeight="1">
      <c r="DJ530" s="431"/>
      <c r="DP530" s="167"/>
      <c r="EY530" s="167"/>
    </row>
    <row r="531" spans="114:155" ht="25.5" customHeight="1">
      <c r="DJ531" s="431"/>
      <c r="DP531" s="167"/>
      <c r="EY531" s="167"/>
    </row>
    <row r="532" spans="114:155" ht="25.5" customHeight="1">
      <c r="DJ532" s="431"/>
      <c r="DP532" s="167"/>
      <c r="EY532" s="167"/>
    </row>
    <row r="533" spans="114:155" ht="25.5" customHeight="1">
      <c r="DJ533" s="431"/>
      <c r="DP533" s="167"/>
      <c r="EY533" s="167"/>
    </row>
    <row r="534" spans="114:155" ht="25.5" customHeight="1">
      <c r="DJ534" s="431"/>
      <c r="DP534" s="167"/>
      <c r="EY534" s="167"/>
    </row>
    <row r="535" spans="114:155" ht="25.5" customHeight="1">
      <c r="DJ535" s="431"/>
      <c r="DP535" s="167"/>
      <c r="EY535" s="167"/>
    </row>
    <row r="536" spans="114:155" ht="25.5" customHeight="1">
      <c r="DJ536" s="431"/>
      <c r="DP536" s="167"/>
      <c r="EY536" s="167"/>
    </row>
    <row r="537" spans="114:155" ht="25.5" customHeight="1">
      <c r="DJ537" s="431"/>
      <c r="DP537" s="167"/>
      <c r="EY537" s="167"/>
    </row>
    <row r="538" spans="114:155" ht="25.5" customHeight="1">
      <c r="DJ538" s="431"/>
      <c r="DP538" s="167"/>
      <c r="EY538" s="167"/>
    </row>
    <row r="539" spans="114:155" ht="25.5" customHeight="1">
      <c r="DJ539" s="431"/>
      <c r="DP539" s="167"/>
      <c r="EY539" s="167"/>
    </row>
    <row r="540" spans="114:155" ht="25.5" customHeight="1">
      <c r="DJ540" s="431"/>
      <c r="DP540" s="167"/>
      <c r="EY540" s="167"/>
    </row>
    <row r="541" spans="114:155" ht="25.5" customHeight="1">
      <c r="DJ541" s="431"/>
      <c r="DP541" s="167"/>
      <c r="EY541" s="167"/>
    </row>
    <row r="542" spans="114:155" ht="25.5" customHeight="1">
      <c r="DJ542" s="431"/>
      <c r="DP542" s="167"/>
      <c r="EY542" s="167"/>
    </row>
    <row r="543" spans="114:155" ht="25.5" customHeight="1">
      <c r="DJ543" s="431"/>
      <c r="DP543" s="167"/>
      <c r="EY543" s="167"/>
    </row>
    <row r="544" spans="114:155" ht="25.5" customHeight="1">
      <c r="DJ544" s="431"/>
      <c r="DP544" s="167"/>
      <c r="EY544" s="167"/>
    </row>
    <row r="545" spans="114:155" ht="25.5" customHeight="1">
      <c r="DJ545" s="431"/>
      <c r="DP545" s="167"/>
      <c r="EY545" s="167"/>
    </row>
    <row r="546" spans="114:155" ht="25.5" customHeight="1">
      <c r="DJ546" s="431"/>
      <c r="DP546" s="167"/>
      <c r="EY546" s="167"/>
    </row>
    <row r="547" spans="114:155" ht="25.5" customHeight="1">
      <c r="DJ547" s="431"/>
      <c r="DP547" s="167"/>
      <c r="EY547" s="167"/>
    </row>
    <row r="548" spans="114:155" ht="25.5" customHeight="1">
      <c r="DJ548" s="431"/>
      <c r="DP548" s="167"/>
      <c r="EY548" s="167"/>
    </row>
    <row r="549" spans="114:155" ht="25.5" customHeight="1">
      <c r="DJ549" s="431"/>
      <c r="DP549" s="167"/>
      <c r="EY549" s="167"/>
    </row>
    <row r="550" spans="114:155" ht="25.5" customHeight="1">
      <c r="DJ550" s="431"/>
      <c r="DP550" s="167"/>
      <c r="EY550" s="167"/>
    </row>
    <row r="551" spans="114:155" ht="25.5" customHeight="1">
      <c r="DJ551" s="431"/>
      <c r="DP551" s="167"/>
      <c r="EY551" s="167"/>
    </row>
    <row r="552" spans="114:155" ht="25.5" customHeight="1">
      <c r="DJ552" s="431"/>
      <c r="DP552" s="167"/>
      <c r="EY552" s="167"/>
    </row>
    <row r="553" spans="114:155" ht="25.5" customHeight="1">
      <c r="DJ553" s="431"/>
      <c r="DP553" s="167"/>
      <c r="EY553" s="167"/>
    </row>
    <row r="554" spans="114:155" ht="25.5" customHeight="1">
      <c r="DJ554" s="431"/>
      <c r="DP554" s="167"/>
      <c r="EY554" s="167"/>
    </row>
    <row r="555" spans="114:155" ht="25.5" customHeight="1">
      <c r="DJ555" s="431"/>
      <c r="DP555" s="167"/>
      <c r="EY555" s="167"/>
    </row>
    <row r="556" spans="114:155" ht="25.5" customHeight="1">
      <c r="DJ556" s="431"/>
      <c r="DP556" s="167"/>
      <c r="EY556" s="167"/>
    </row>
    <row r="557" spans="114:155" ht="25.5" customHeight="1">
      <c r="DJ557" s="431"/>
      <c r="DP557" s="167"/>
      <c r="EY557" s="167"/>
    </row>
    <row r="558" spans="114:155" ht="25.5" customHeight="1">
      <c r="DJ558" s="431"/>
      <c r="DP558" s="167"/>
      <c r="EY558" s="167"/>
    </row>
    <row r="559" spans="114:155" ht="25.5" customHeight="1">
      <c r="DJ559" s="432"/>
      <c r="DK559" s="168"/>
      <c r="DL559" s="168"/>
      <c r="DM559" s="168"/>
      <c r="DN559" s="168"/>
      <c r="DO559" s="168"/>
      <c r="DP559" s="433"/>
      <c r="EY559" s="167"/>
    </row>
    <row r="560" spans="114:155" ht="25.5" customHeight="1">
      <c r="DJ560" s="430"/>
      <c r="DK560" s="165"/>
      <c r="DL560" s="165"/>
      <c r="DM560" s="165"/>
      <c r="DN560" s="165"/>
      <c r="DO560" s="165"/>
      <c r="DP560" s="166"/>
      <c r="EY560" s="167"/>
    </row>
    <row r="561" spans="114:155" ht="25.5" customHeight="1">
      <c r="DJ561" s="431"/>
      <c r="DP561" s="167"/>
      <c r="EY561" s="167"/>
    </row>
    <row r="562" spans="114:155" ht="25.5" customHeight="1">
      <c r="DJ562" s="431"/>
      <c r="DP562" s="167"/>
      <c r="EY562" s="167"/>
    </row>
    <row r="563" spans="114:155" ht="25.5" customHeight="1">
      <c r="DJ563" s="431"/>
      <c r="DP563" s="167"/>
      <c r="EY563" s="167"/>
    </row>
    <row r="564" spans="114:155" ht="25.5" customHeight="1">
      <c r="DJ564" s="431"/>
      <c r="DP564" s="167"/>
      <c r="EY564" s="167"/>
    </row>
    <row r="565" spans="114:155" ht="25.5" customHeight="1">
      <c r="DJ565" s="431"/>
      <c r="DP565" s="167"/>
      <c r="EY565" s="167"/>
    </row>
    <row r="566" spans="114:155" ht="25.5" customHeight="1">
      <c r="DJ566" s="431"/>
      <c r="DP566" s="167"/>
      <c r="EY566" s="167"/>
    </row>
    <row r="567" spans="114:155" ht="25.5" customHeight="1">
      <c r="DJ567" s="431"/>
      <c r="DP567" s="167"/>
      <c r="EY567" s="167"/>
    </row>
    <row r="568" spans="114:155" ht="25.5" customHeight="1">
      <c r="DJ568" s="431"/>
      <c r="DP568" s="167"/>
      <c r="EY568" s="167"/>
    </row>
    <row r="569" spans="114:155" ht="25.5" customHeight="1">
      <c r="DJ569" s="431"/>
      <c r="DP569" s="167"/>
      <c r="EY569" s="167"/>
    </row>
    <row r="570" spans="114:155" ht="25.5" customHeight="1">
      <c r="DJ570" s="431"/>
      <c r="DP570" s="167"/>
      <c r="EY570" s="167"/>
    </row>
    <row r="571" spans="114:155" ht="25.5" customHeight="1">
      <c r="DJ571" s="431"/>
      <c r="DP571" s="167"/>
      <c r="EY571" s="167"/>
    </row>
    <row r="572" spans="114:155" ht="25.5" customHeight="1">
      <c r="DJ572" s="431"/>
      <c r="DP572" s="167"/>
      <c r="EY572" s="167"/>
    </row>
    <row r="573" spans="114:155" ht="25.5" customHeight="1">
      <c r="DJ573" s="431"/>
      <c r="DP573" s="167"/>
      <c r="EY573" s="167"/>
    </row>
    <row r="574" spans="114:155" ht="25.5" customHeight="1">
      <c r="DJ574" s="431"/>
      <c r="DP574" s="167"/>
      <c r="EY574" s="167"/>
    </row>
    <row r="575" spans="114:155" ht="25.5" customHeight="1">
      <c r="DJ575" s="431"/>
      <c r="DP575" s="167"/>
      <c r="EY575" s="167"/>
    </row>
    <row r="576" spans="114:155" ht="25.5" customHeight="1">
      <c r="DJ576" s="431"/>
      <c r="DP576" s="167"/>
      <c r="EY576" s="167"/>
    </row>
    <row r="577" spans="114:155" ht="25.5" customHeight="1">
      <c r="DJ577" s="431"/>
      <c r="DP577" s="167"/>
      <c r="EY577" s="167"/>
    </row>
    <row r="578" spans="114:155" ht="25.5" customHeight="1">
      <c r="DJ578" s="431"/>
      <c r="DP578" s="167"/>
      <c r="EY578" s="167"/>
    </row>
    <row r="579" spans="114:155" ht="25.5" customHeight="1">
      <c r="DJ579" s="431"/>
      <c r="DP579" s="167"/>
      <c r="EY579" s="167"/>
    </row>
    <row r="580" spans="114:155" ht="25.5" customHeight="1">
      <c r="DJ580" s="431"/>
      <c r="DP580" s="167"/>
      <c r="EY580" s="167"/>
    </row>
    <row r="581" spans="114:155" ht="25.5" customHeight="1">
      <c r="DJ581" s="431"/>
      <c r="DP581" s="167"/>
      <c r="EY581" s="167"/>
    </row>
    <row r="582" spans="114:155" ht="25.5" customHeight="1">
      <c r="DJ582" s="431"/>
      <c r="DP582" s="167"/>
      <c r="EY582" s="167"/>
    </row>
    <row r="583" spans="114:155" ht="25.5" customHeight="1">
      <c r="DJ583" s="431"/>
      <c r="DP583" s="167"/>
      <c r="EY583" s="167"/>
    </row>
    <row r="584" spans="114:155" ht="25.5" customHeight="1">
      <c r="DJ584" s="431"/>
      <c r="DP584" s="167"/>
      <c r="EY584" s="167"/>
    </row>
    <row r="585" spans="114:155" ht="25.5" customHeight="1">
      <c r="DJ585" s="431"/>
      <c r="DP585" s="167"/>
      <c r="EY585" s="167"/>
    </row>
    <row r="586" spans="114:155" ht="25.5" customHeight="1">
      <c r="DJ586" s="431"/>
      <c r="DP586" s="167"/>
      <c r="EY586" s="167"/>
    </row>
    <row r="587" spans="114:155" ht="25.5" customHeight="1">
      <c r="DJ587" s="431"/>
      <c r="DP587" s="167"/>
      <c r="EY587" s="167"/>
    </row>
    <row r="588" spans="114:155" ht="25.5" customHeight="1">
      <c r="DJ588" s="431"/>
      <c r="DP588" s="167"/>
      <c r="EY588" s="167"/>
    </row>
    <row r="589" spans="114:155" ht="25.5" customHeight="1">
      <c r="DJ589" s="431"/>
      <c r="DP589" s="167"/>
      <c r="EY589" s="167"/>
    </row>
    <row r="590" spans="114:155" ht="25.5" customHeight="1">
      <c r="DJ590" s="431"/>
      <c r="DP590" s="167"/>
      <c r="EY590" s="167"/>
    </row>
    <row r="591" spans="114:155" ht="25.5" customHeight="1">
      <c r="DJ591" s="431"/>
      <c r="DP591" s="167"/>
      <c r="EY591" s="167"/>
    </row>
    <row r="592" spans="114:155" ht="25.5" customHeight="1">
      <c r="DJ592" s="431"/>
      <c r="DP592" s="167"/>
      <c r="EY592" s="167"/>
    </row>
    <row r="593" spans="114:155" ht="25.5" customHeight="1">
      <c r="DJ593" s="431"/>
      <c r="DP593" s="167"/>
      <c r="EY593" s="167"/>
    </row>
    <row r="594" spans="114:155" ht="25.5" customHeight="1">
      <c r="DJ594" s="431"/>
      <c r="DP594" s="167"/>
      <c r="EY594" s="167"/>
    </row>
    <row r="595" spans="114:155" ht="25.5" customHeight="1">
      <c r="DJ595" s="431"/>
      <c r="DP595" s="167"/>
      <c r="EY595" s="167"/>
    </row>
    <row r="596" spans="114:155" ht="25.5" customHeight="1">
      <c r="DJ596" s="431"/>
      <c r="DP596" s="167"/>
      <c r="EY596" s="167"/>
    </row>
    <row r="597" spans="114:155" ht="25.5" customHeight="1">
      <c r="DJ597" s="431"/>
      <c r="DP597" s="167"/>
      <c r="EY597" s="167"/>
    </row>
    <row r="598" spans="114:155" ht="25.5" customHeight="1">
      <c r="DJ598" s="431"/>
      <c r="DP598" s="167"/>
      <c r="EY598" s="167"/>
    </row>
    <row r="599" spans="114:155" ht="25.5" customHeight="1">
      <c r="DJ599" s="431"/>
      <c r="DP599" s="167"/>
      <c r="EY599" s="167"/>
    </row>
    <row r="600" spans="114:155" ht="25.5" customHeight="1">
      <c r="DJ600" s="431"/>
      <c r="DP600" s="167"/>
      <c r="EY600" s="167"/>
    </row>
    <row r="601" spans="114:155" ht="25.5" customHeight="1">
      <c r="DJ601" s="431"/>
      <c r="DP601" s="167"/>
      <c r="EY601" s="167"/>
    </row>
    <row r="602" spans="114:155" ht="25.5" customHeight="1">
      <c r="DJ602" s="431"/>
      <c r="DP602" s="167"/>
      <c r="EY602" s="167"/>
    </row>
    <row r="603" spans="114:155" ht="25.5" customHeight="1">
      <c r="DJ603" s="431"/>
      <c r="DP603" s="167"/>
      <c r="EY603" s="167"/>
    </row>
    <row r="604" spans="114:155" ht="25.5" customHeight="1">
      <c r="DJ604" s="431"/>
      <c r="DP604" s="167"/>
      <c r="EY604" s="167"/>
    </row>
    <row r="605" spans="114:155" ht="25.5" customHeight="1">
      <c r="DJ605" s="431"/>
      <c r="DP605" s="167"/>
      <c r="EY605" s="167"/>
    </row>
    <row r="606" spans="114:155" ht="25.5" customHeight="1">
      <c r="DJ606" s="431"/>
      <c r="DP606" s="167"/>
      <c r="EY606" s="167"/>
    </row>
    <row r="607" spans="114:155" ht="25.5" customHeight="1">
      <c r="DJ607" s="431"/>
      <c r="DP607" s="167"/>
      <c r="EY607" s="167"/>
    </row>
    <row r="608" spans="114:155" ht="25.5" customHeight="1">
      <c r="DJ608" s="431"/>
      <c r="DP608" s="167"/>
      <c r="EY608" s="167"/>
    </row>
    <row r="609" spans="114:155" ht="25.5" customHeight="1">
      <c r="DJ609" s="431"/>
      <c r="DP609" s="167"/>
      <c r="EY609" s="167"/>
    </row>
    <row r="610" spans="114:155" ht="25.5" customHeight="1">
      <c r="DJ610" s="431"/>
      <c r="DP610" s="167"/>
      <c r="EY610" s="167"/>
    </row>
    <row r="611" spans="114:155" ht="25.5" customHeight="1">
      <c r="DJ611" s="431"/>
      <c r="DP611" s="167"/>
      <c r="EY611" s="167"/>
    </row>
    <row r="612" spans="114:155" ht="25.5" customHeight="1">
      <c r="DJ612" s="431"/>
      <c r="DP612" s="167"/>
      <c r="EY612" s="167"/>
    </row>
    <row r="613" spans="114:155" ht="25.5" customHeight="1">
      <c r="DJ613" s="431"/>
      <c r="DP613" s="167"/>
      <c r="EY613" s="167"/>
    </row>
    <row r="614" spans="114:155" ht="25.5" customHeight="1">
      <c r="DJ614" s="431"/>
      <c r="DP614" s="167"/>
      <c r="EY614" s="167"/>
    </row>
    <row r="615" spans="114:155" ht="25.5" customHeight="1">
      <c r="DJ615" s="431"/>
      <c r="DP615" s="167"/>
      <c r="EY615" s="167"/>
    </row>
    <row r="616" spans="114:155" ht="25.5" customHeight="1">
      <c r="DJ616" s="431"/>
      <c r="DP616" s="167"/>
      <c r="EY616" s="167"/>
    </row>
    <row r="617" spans="114:155" ht="25.5" customHeight="1">
      <c r="DJ617" s="431"/>
      <c r="DP617" s="167"/>
      <c r="EY617" s="167"/>
    </row>
    <row r="618" spans="114:155" ht="25.5" customHeight="1">
      <c r="DJ618" s="431"/>
      <c r="DP618" s="167"/>
      <c r="EY618" s="167"/>
    </row>
    <row r="619" spans="114:155" ht="25.5" customHeight="1">
      <c r="DJ619" s="431"/>
      <c r="DP619" s="167"/>
      <c r="EY619" s="167"/>
    </row>
    <row r="620" spans="114:155" ht="25.5" customHeight="1">
      <c r="DJ620" s="431"/>
      <c r="DP620" s="167"/>
      <c r="EY620" s="167"/>
    </row>
    <row r="621" spans="114:155" ht="25.5" customHeight="1">
      <c r="DJ621" s="431"/>
      <c r="DP621" s="167"/>
      <c r="EY621" s="167"/>
    </row>
    <row r="622" spans="114:155" ht="25.5" customHeight="1">
      <c r="DJ622" s="431"/>
      <c r="DP622" s="167"/>
      <c r="EY622" s="167"/>
    </row>
    <row r="623" spans="114:155" ht="25.5" customHeight="1">
      <c r="DJ623" s="431"/>
      <c r="DP623" s="167"/>
      <c r="EY623" s="167"/>
    </row>
    <row r="624" spans="114:155" ht="25.5" customHeight="1">
      <c r="DJ624" s="431"/>
      <c r="DP624" s="167"/>
      <c r="EY624" s="167"/>
    </row>
    <row r="625" spans="114:155" ht="25.5" customHeight="1">
      <c r="DJ625" s="431"/>
      <c r="DP625" s="167"/>
      <c r="EY625" s="167"/>
    </row>
    <row r="626" spans="114:155" ht="25.5" customHeight="1">
      <c r="DJ626" s="431"/>
      <c r="DP626" s="167"/>
      <c r="EY626" s="167"/>
    </row>
    <row r="627" spans="114:155" ht="25.5" customHeight="1">
      <c r="DJ627" s="431"/>
      <c r="DP627" s="167"/>
      <c r="EY627" s="167"/>
    </row>
    <row r="628" spans="114:155" ht="25.5" customHeight="1">
      <c r="DJ628" s="431"/>
      <c r="DP628" s="167"/>
      <c r="EY628" s="167"/>
    </row>
    <row r="629" spans="114:155" ht="25.5" customHeight="1">
      <c r="DJ629" s="431"/>
      <c r="DP629" s="167"/>
      <c r="EY629" s="167"/>
    </row>
    <row r="630" spans="114:155" ht="25.5" customHeight="1">
      <c r="DJ630" s="431"/>
      <c r="DP630" s="167"/>
      <c r="EY630" s="167"/>
    </row>
    <row r="631" spans="114:155" ht="25.5" customHeight="1">
      <c r="DJ631" s="431"/>
      <c r="DP631" s="167"/>
      <c r="EY631" s="167"/>
    </row>
    <row r="632" spans="114:155" ht="25.5" customHeight="1">
      <c r="DJ632" s="431"/>
      <c r="DP632" s="167"/>
      <c r="EY632" s="167"/>
    </row>
    <row r="633" spans="114:155" ht="25.5" customHeight="1">
      <c r="DJ633" s="431"/>
      <c r="DP633" s="167"/>
      <c r="EY633" s="167"/>
    </row>
    <row r="634" spans="114:155" ht="25.5" customHeight="1">
      <c r="DJ634" s="431"/>
      <c r="DP634" s="167"/>
      <c r="EY634" s="167"/>
    </row>
    <row r="635" spans="114:155" ht="25.5" customHeight="1">
      <c r="DJ635" s="431"/>
      <c r="DP635" s="167"/>
      <c r="EY635" s="167"/>
    </row>
    <row r="636" spans="114:155" ht="25.5" customHeight="1">
      <c r="DJ636" s="431"/>
      <c r="DP636" s="167"/>
      <c r="EY636" s="167"/>
    </row>
    <row r="637" spans="114:155" ht="25.5" customHeight="1">
      <c r="DJ637" s="431"/>
      <c r="DP637" s="167"/>
      <c r="EY637" s="167"/>
    </row>
    <row r="638" spans="114:155" ht="25.5" customHeight="1">
      <c r="DJ638" s="431"/>
      <c r="DP638" s="167"/>
      <c r="EY638" s="167"/>
    </row>
    <row r="639" spans="114:155" ht="25.5" customHeight="1">
      <c r="DJ639" s="431"/>
      <c r="DP639" s="167"/>
      <c r="EY639" s="167"/>
    </row>
    <row r="640" spans="114:155" ht="25.5" customHeight="1">
      <c r="DJ640" s="431"/>
      <c r="DP640" s="167"/>
      <c r="EY640" s="167"/>
    </row>
    <row r="641" spans="114:155" ht="25.5" customHeight="1">
      <c r="DJ641" s="431"/>
      <c r="DP641" s="167"/>
      <c r="EY641" s="167"/>
    </row>
    <row r="642" spans="114:155" ht="25.5" customHeight="1">
      <c r="DJ642" s="431"/>
      <c r="DP642" s="167"/>
      <c r="EY642" s="167"/>
    </row>
    <row r="643" spans="114:155" ht="25.5" customHeight="1">
      <c r="DJ643" s="431"/>
      <c r="DP643" s="167"/>
      <c r="EY643" s="167"/>
    </row>
    <row r="644" spans="114:155" ht="25.5" customHeight="1">
      <c r="DJ644" s="431"/>
      <c r="DP644" s="167"/>
      <c r="EY644" s="167"/>
    </row>
    <row r="645" spans="114:155" ht="25.5" customHeight="1">
      <c r="DJ645" s="431"/>
      <c r="DP645" s="167"/>
      <c r="EY645" s="167"/>
    </row>
    <row r="646" spans="114:155" ht="25.5" customHeight="1">
      <c r="DJ646" s="431"/>
      <c r="DP646" s="167"/>
      <c r="EY646" s="167"/>
    </row>
    <row r="647" spans="114:155" ht="25.5" customHeight="1">
      <c r="DJ647" s="431"/>
      <c r="DP647" s="167"/>
      <c r="EY647" s="167"/>
    </row>
    <row r="648" spans="114:155" ht="25.5" customHeight="1">
      <c r="DJ648" s="431"/>
      <c r="DP648" s="167"/>
      <c r="EY648" s="167"/>
    </row>
    <row r="649" spans="114:155" ht="25.5" customHeight="1">
      <c r="DJ649" s="431"/>
      <c r="DP649" s="167"/>
      <c r="EY649" s="167"/>
    </row>
    <row r="650" spans="114:155" ht="25.5" customHeight="1">
      <c r="DJ650" s="431"/>
      <c r="DP650" s="167"/>
      <c r="EY650" s="167"/>
    </row>
    <row r="651" spans="114:155" ht="25.5" customHeight="1">
      <c r="DJ651" s="432"/>
      <c r="DK651" s="168"/>
      <c r="DL651" s="168"/>
      <c r="DM651" s="168"/>
      <c r="DN651" s="168"/>
      <c r="DO651" s="168"/>
      <c r="DP651" s="433"/>
      <c r="EY651" s="167"/>
    </row>
    <row r="652" spans="114:155" ht="25.5" customHeight="1">
      <c r="DJ652" s="430"/>
      <c r="DK652" s="165"/>
      <c r="DL652" s="165"/>
      <c r="DM652" s="165"/>
      <c r="DN652" s="165"/>
      <c r="DO652" s="165"/>
      <c r="DP652" s="166"/>
      <c r="EY652" s="167"/>
    </row>
    <row r="653" spans="114:155" ht="25.5" customHeight="1">
      <c r="DJ653" s="431"/>
      <c r="DP653" s="167"/>
      <c r="EY653" s="167"/>
    </row>
    <row r="654" spans="114:155" ht="25.5" customHeight="1">
      <c r="DJ654" s="431"/>
      <c r="DP654" s="167"/>
      <c r="EY654" s="167"/>
    </row>
    <row r="655" spans="114:155" ht="25.5" customHeight="1">
      <c r="DJ655" s="431"/>
      <c r="DP655" s="167"/>
      <c r="EY655" s="167"/>
    </row>
    <row r="656" spans="114:155" ht="25.5" customHeight="1">
      <c r="DJ656" s="431"/>
      <c r="DP656" s="167"/>
      <c r="EY656" s="167"/>
    </row>
    <row r="657" spans="114:155" ht="25.5" customHeight="1">
      <c r="DJ657" s="431"/>
      <c r="DP657" s="167"/>
      <c r="EY657" s="167"/>
    </row>
    <row r="658" spans="114:155" ht="25.5" customHeight="1">
      <c r="DJ658" s="431"/>
      <c r="DP658" s="167"/>
      <c r="EY658" s="167"/>
    </row>
    <row r="659" spans="114:155" ht="25.5" customHeight="1">
      <c r="DJ659" s="431"/>
      <c r="DP659" s="167"/>
      <c r="EY659" s="167"/>
    </row>
    <row r="660" spans="114:155" ht="25.5" customHeight="1">
      <c r="DJ660" s="431"/>
      <c r="DP660" s="167"/>
      <c r="EY660" s="167"/>
    </row>
    <row r="661" spans="114:155" ht="25.5" customHeight="1">
      <c r="DJ661" s="431"/>
      <c r="DP661" s="167"/>
      <c r="EY661" s="167"/>
    </row>
    <row r="662" spans="114:155" ht="25.5" customHeight="1">
      <c r="DJ662" s="431"/>
      <c r="DP662" s="167"/>
      <c r="EY662" s="167"/>
    </row>
    <row r="663" spans="114:155" ht="25.5" customHeight="1">
      <c r="DJ663" s="431"/>
      <c r="DP663" s="167"/>
      <c r="EY663" s="167"/>
    </row>
    <row r="664" spans="114:155" ht="25.5" customHeight="1">
      <c r="DJ664" s="431"/>
      <c r="DP664" s="167"/>
      <c r="EY664" s="167"/>
    </row>
    <row r="665" spans="114:155" ht="25.5" customHeight="1">
      <c r="DJ665" s="431"/>
      <c r="DP665" s="167"/>
      <c r="EY665" s="167"/>
    </row>
    <row r="666" spans="114:155" ht="25.5" customHeight="1">
      <c r="DJ666" s="431"/>
      <c r="DP666" s="167"/>
      <c r="EY666" s="167"/>
    </row>
    <row r="667" spans="114:155" ht="25.5" customHeight="1">
      <c r="DJ667" s="431"/>
      <c r="DP667" s="167"/>
      <c r="EY667" s="167"/>
    </row>
    <row r="668" spans="114:155" ht="25.5" customHeight="1">
      <c r="DJ668" s="431"/>
      <c r="DP668" s="167"/>
      <c r="EY668" s="167"/>
    </row>
    <row r="669" spans="114:155" ht="25.5" customHeight="1">
      <c r="DJ669" s="431"/>
      <c r="DP669" s="167"/>
      <c r="EY669" s="167"/>
    </row>
    <row r="670" spans="114:155" ht="25.5" customHeight="1">
      <c r="DJ670" s="431"/>
      <c r="DP670" s="167"/>
      <c r="EY670" s="167"/>
    </row>
    <row r="671" spans="114:155" ht="25.5" customHeight="1">
      <c r="DJ671" s="431"/>
      <c r="DP671" s="167"/>
      <c r="EY671" s="167"/>
    </row>
    <row r="672" spans="114:155" ht="25.5" customHeight="1">
      <c r="DJ672" s="431"/>
      <c r="DP672" s="167"/>
      <c r="EY672" s="167"/>
    </row>
    <row r="673" spans="114:155" ht="25.5" customHeight="1">
      <c r="DJ673" s="431"/>
      <c r="DP673" s="167"/>
      <c r="EY673" s="167"/>
    </row>
    <row r="674" spans="114:155" ht="25.5" customHeight="1">
      <c r="DJ674" s="431"/>
      <c r="DP674" s="167"/>
      <c r="EY674" s="167"/>
    </row>
    <row r="675" spans="114:155" ht="25.5" customHeight="1">
      <c r="DJ675" s="431"/>
      <c r="DP675" s="167"/>
      <c r="EY675" s="167"/>
    </row>
    <row r="676" spans="114:155" ht="25.5" customHeight="1">
      <c r="DJ676" s="431"/>
      <c r="DP676" s="167"/>
      <c r="EY676" s="167"/>
    </row>
    <row r="677" spans="114:155" ht="25.5" customHeight="1">
      <c r="DJ677" s="431"/>
      <c r="DP677" s="167"/>
      <c r="EY677" s="167"/>
    </row>
    <row r="678" spans="114:155" ht="25.5" customHeight="1">
      <c r="DJ678" s="431"/>
      <c r="DP678" s="167"/>
      <c r="EY678" s="167"/>
    </row>
    <row r="679" spans="114:155" ht="25.5" customHeight="1">
      <c r="DJ679" s="431"/>
      <c r="DP679" s="167"/>
      <c r="EY679" s="167"/>
    </row>
    <row r="680" spans="114:155" ht="25.5" customHeight="1">
      <c r="DJ680" s="431"/>
      <c r="DP680" s="167"/>
      <c r="EY680" s="167"/>
    </row>
    <row r="681" spans="114:155" ht="25.5" customHeight="1">
      <c r="DJ681" s="431"/>
      <c r="DP681" s="167"/>
      <c r="EY681" s="167"/>
    </row>
    <row r="682" spans="114:155" ht="25.5" customHeight="1">
      <c r="DJ682" s="431"/>
      <c r="DP682" s="167"/>
      <c r="EY682" s="167"/>
    </row>
    <row r="683" spans="114:155" ht="25.5" customHeight="1">
      <c r="DJ683" s="431"/>
      <c r="DP683" s="167"/>
      <c r="EY683" s="167"/>
    </row>
    <row r="684" spans="114:155" ht="25.5" customHeight="1">
      <c r="DJ684" s="431"/>
      <c r="DP684" s="167"/>
      <c r="EY684" s="167"/>
    </row>
    <row r="685" spans="114:155" ht="25.5" customHeight="1">
      <c r="DJ685" s="431"/>
      <c r="DP685" s="167"/>
      <c r="EY685" s="167"/>
    </row>
    <row r="686" spans="114:155" ht="25.5" customHeight="1">
      <c r="DJ686" s="431"/>
      <c r="DP686" s="167"/>
      <c r="EY686" s="167"/>
    </row>
    <row r="687" spans="114:155" ht="25.5" customHeight="1">
      <c r="DJ687" s="431"/>
      <c r="DP687" s="167"/>
      <c r="EY687" s="167"/>
    </row>
    <row r="688" spans="114:155" ht="25.5" customHeight="1">
      <c r="DJ688" s="431"/>
      <c r="DP688" s="167"/>
      <c r="EY688" s="167"/>
    </row>
    <row r="689" spans="114:155" ht="25.5" customHeight="1">
      <c r="DJ689" s="431"/>
      <c r="DP689" s="167"/>
      <c r="EY689" s="167"/>
    </row>
    <row r="690" spans="114:155" ht="25.5" customHeight="1">
      <c r="DJ690" s="431"/>
      <c r="DP690" s="167"/>
      <c r="EY690" s="167"/>
    </row>
    <row r="691" spans="114:155" ht="25.5" customHeight="1">
      <c r="DJ691" s="431"/>
      <c r="DP691" s="167"/>
      <c r="EY691" s="167"/>
    </row>
    <row r="692" spans="114:155" ht="25.5" customHeight="1">
      <c r="DJ692" s="431"/>
      <c r="DP692" s="167"/>
      <c r="EY692" s="167"/>
    </row>
    <row r="693" spans="114:155" ht="25.5" customHeight="1">
      <c r="DJ693" s="431"/>
      <c r="DP693" s="167"/>
      <c r="EY693" s="167"/>
    </row>
    <row r="694" spans="114:155" ht="25.5" customHeight="1">
      <c r="DJ694" s="431"/>
      <c r="DP694" s="167"/>
      <c r="EY694" s="167"/>
    </row>
    <row r="695" spans="114:155" ht="25.5" customHeight="1">
      <c r="DJ695" s="431"/>
      <c r="DP695" s="167"/>
      <c r="EY695" s="167"/>
    </row>
    <row r="696" spans="114:155" ht="25.5" customHeight="1">
      <c r="DJ696" s="431"/>
      <c r="DP696" s="167"/>
      <c r="EY696" s="167"/>
    </row>
    <row r="697" spans="114:155" ht="25.5" customHeight="1">
      <c r="DJ697" s="431"/>
      <c r="DP697" s="167"/>
      <c r="EY697" s="167"/>
    </row>
    <row r="698" spans="114:155" ht="25.5" customHeight="1">
      <c r="DJ698" s="431"/>
      <c r="DP698" s="167"/>
      <c r="EY698" s="167"/>
    </row>
    <row r="699" spans="114:155" ht="25.5" customHeight="1">
      <c r="DJ699" s="431"/>
      <c r="DP699" s="167"/>
      <c r="EY699" s="167"/>
    </row>
    <row r="700" spans="114:155" ht="25.5" customHeight="1">
      <c r="DJ700" s="431"/>
      <c r="DP700" s="167"/>
      <c r="EY700" s="167"/>
    </row>
    <row r="701" spans="114:155" ht="25.5" customHeight="1">
      <c r="DJ701" s="431"/>
      <c r="DP701" s="167"/>
      <c r="EY701" s="167"/>
    </row>
    <row r="702" spans="114:155" ht="25.5" customHeight="1">
      <c r="DJ702" s="431"/>
      <c r="DP702" s="167"/>
      <c r="EY702" s="167"/>
    </row>
    <row r="703" spans="114:155" ht="25.5" customHeight="1">
      <c r="DJ703" s="431"/>
      <c r="DP703" s="167"/>
      <c r="EY703" s="167"/>
    </row>
    <row r="704" spans="114:155" ht="25.5" customHeight="1">
      <c r="DJ704" s="431"/>
      <c r="DP704" s="167"/>
      <c r="EY704" s="167"/>
    </row>
    <row r="705" spans="114:155" ht="25.5" customHeight="1">
      <c r="DJ705" s="431"/>
      <c r="DP705" s="167"/>
      <c r="EY705" s="167"/>
    </row>
    <row r="706" spans="114:155" ht="25.5" customHeight="1">
      <c r="DJ706" s="431"/>
      <c r="DP706" s="167"/>
      <c r="EY706" s="167"/>
    </row>
    <row r="707" spans="114:155" ht="25.5" customHeight="1">
      <c r="DJ707" s="431"/>
      <c r="DP707" s="167"/>
      <c r="EY707" s="167"/>
    </row>
    <row r="708" spans="114:155" ht="25.5" customHeight="1">
      <c r="DJ708" s="431"/>
      <c r="DP708" s="167"/>
      <c r="EY708" s="167"/>
    </row>
    <row r="709" spans="114:155" ht="25.5" customHeight="1">
      <c r="DJ709" s="431"/>
      <c r="DP709" s="167"/>
      <c r="EY709" s="167"/>
    </row>
    <row r="710" spans="114:155" ht="25.5" customHeight="1">
      <c r="DJ710" s="431"/>
      <c r="DP710" s="167"/>
      <c r="EY710" s="167"/>
    </row>
    <row r="711" spans="114:155" ht="25.5" customHeight="1">
      <c r="DJ711" s="431"/>
      <c r="DP711" s="167"/>
      <c r="EY711" s="167"/>
    </row>
    <row r="712" spans="114:155" ht="25.5" customHeight="1">
      <c r="DJ712" s="431"/>
      <c r="DP712" s="167"/>
      <c r="EY712" s="167"/>
    </row>
    <row r="713" spans="114:155" ht="25.5" customHeight="1">
      <c r="DJ713" s="431"/>
      <c r="DP713" s="167"/>
      <c r="EY713" s="167"/>
    </row>
    <row r="714" spans="114:155" ht="25.5" customHeight="1">
      <c r="DJ714" s="431"/>
      <c r="DP714" s="167"/>
      <c r="EY714" s="167"/>
    </row>
    <row r="715" spans="114:155" ht="25.5" customHeight="1">
      <c r="DJ715" s="431"/>
      <c r="DP715" s="167"/>
      <c r="EY715" s="167"/>
    </row>
    <row r="716" spans="114:155" ht="25.5" customHeight="1">
      <c r="DJ716" s="431"/>
      <c r="DP716" s="167"/>
      <c r="EY716" s="167"/>
    </row>
    <row r="717" spans="114:155" ht="25.5" customHeight="1">
      <c r="DJ717" s="431"/>
      <c r="DP717" s="167"/>
      <c r="EY717" s="167"/>
    </row>
    <row r="718" spans="114:155" ht="25.5" customHeight="1">
      <c r="DJ718" s="431"/>
      <c r="DP718" s="167"/>
      <c r="EY718" s="167"/>
    </row>
    <row r="719" spans="114:155" ht="25.5" customHeight="1">
      <c r="DJ719" s="431"/>
      <c r="DP719" s="167"/>
      <c r="EY719" s="167"/>
    </row>
    <row r="720" spans="114:155" ht="25.5" customHeight="1">
      <c r="DJ720" s="431"/>
      <c r="DP720" s="167"/>
      <c r="EY720" s="167"/>
    </row>
    <row r="721" spans="114:155" ht="25.5" customHeight="1">
      <c r="DJ721" s="431"/>
      <c r="DP721" s="167"/>
      <c r="EY721" s="167"/>
    </row>
    <row r="722" spans="114:155" ht="25.5" customHeight="1">
      <c r="DJ722" s="431"/>
      <c r="DP722" s="167"/>
      <c r="EY722" s="167"/>
    </row>
    <row r="723" spans="114:155" ht="25.5" customHeight="1">
      <c r="DJ723" s="431"/>
      <c r="DP723" s="167"/>
      <c r="EY723" s="167"/>
    </row>
    <row r="724" spans="114:155" ht="25.5" customHeight="1">
      <c r="DJ724" s="431"/>
      <c r="DP724" s="167"/>
      <c r="EY724" s="167"/>
    </row>
    <row r="725" spans="114:155" ht="25.5" customHeight="1">
      <c r="DJ725" s="431"/>
      <c r="DP725" s="167"/>
      <c r="EY725" s="167"/>
    </row>
    <row r="726" spans="114:155" ht="25.5" customHeight="1">
      <c r="DJ726" s="431"/>
      <c r="DP726" s="167"/>
      <c r="EY726" s="167"/>
    </row>
    <row r="727" spans="114:155" ht="25.5" customHeight="1">
      <c r="DJ727" s="431"/>
      <c r="DP727" s="167"/>
      <c r="EY727" s="167"/>
    </row>
    <row r="728" spans="114:155" ht="25.5" customHeight="1">
      <c r="DJ728" s="431"/>
      <c r="DP728" s="167"/>
      <c r="EY728" s="167"/>
    </row>
    <row r="729" spans="114:155" ht="25.5" customHeight="1">
      <c r="DJ729" s="431"/>
      <c r="DP729" s="167"/>
      <c r="EY729" s="167"/>
    </row>
    <row r="730" spans="114:155" ht="25.5" customHeight="1">
      <c r="DJ730" s="431"/>
      <c r="DP730" s="167"/>
      <c r="EY730" s="167"/>
    </row>
    <row r="731" spans="114:155" ht="25.5" customHeight="1">
      <c r="DJ731" s="431"/>
      <c r="DP731" s="167"/>
      <c r="EY731" s="167"/>
    </row>
    <row r="732" spans="114:155" ht="25.5" customHeight="1">
      <c r="DJ732" s="431"/>
      <c r="DP732" s="167"/>
      <c r="EY732" s="167"/>
    </row>
    <row r="733" spans="114:155" ht="25.5" customHeight="1">
      <c r="DJ733" s="431"/>
      <c r="DP733" s="167"/>
      <c r="EY733" s="167"/>
    </row>
    <row r="734" spans="114:155" ht="25.5" customHeight="1">
      <c r="DJ734" s="431"/>
      <c r="DP734" s="167"/>
      <c r="EY734" s="167"/>
    </row>
    <row r="735" spans="114:155" ht="25.5" customHeight="1">
      <c r="DJ735" s="431"/>
      <c r="DP735" s="167"/>
      <c r="EY735" s="167"/>
    </row>
    <row r="736" spans="114:155" ht="25.5" customHeight="1">
      <c r="DJ736" s="431"/>
      <c r="DP736" s="167"/>
      <c r="EY736" s="167"/>
    </row>
    <row r="737" spans="114:155" ht="25.5" customHeight="1">
      <c r="DJ737" s="431"/>
      <c r="DP737" s="167"/>
      <c r="EY737" s="167"/>
    </row>
    <row r="738" spans="114:155" ht="25.5" customHeight="1">
      <c r="DJ738" s="431"/>
      <c r="DP738" s="167"/>
      <c r="EY738" s="167"/>
    </row>
    <row r="739" spans="114:155" ht="25.5" customHeight="1">
      <c r="DJ739" s="431"/>
      <c r="DP739" s="167"/>
      <c r="EY739" s="167"/>
    </row>
    <row r="740" spans="114:155" ht="25.5" customHeight="1">
      <c r="DJ740" s="431"/>
      <c r="DP740" s="167"/>
      <c r="EY740" s="167"/>
    </row>
    <row r="741" spans="114:155" ht="25.5" customHeight="1">
      <c r="DJ741" s="431"/>
      <c r="DP741" s="167"/>
      <c r="EY741" s="167"/>
    </row>
    <row r="742" spans="114:155" ht="25.5" customHeight="1">
      <c r="DJ742" s="431"/>
      <c r="DP742" s="167"/>
      <c r="EY742" s="167"/>
    </row>
    <row r="743" spans="114:155" ht="25.5" customHeight="1">
      <c r="DJ743" s="432"/>
      <c r="DK743" s="168"/>
      <c r="DL743" s="168"/>
      <c r="DM743" s="168"/>
      <c r="DN743" s="168"/>
      <c r="DO743" s="168"/>
      <c r="DP743" s="433"/>
      <c r="EY743" s="433"/>
    </row>
  </sheetData>
  <sheetProtection algorithmName="SHA-512" hashValue="4S32YarH89j/zUzHDzV2CxkahJv35MTiCX8rVtJyNPkvxpeFy5WWSDmRzoepPzRZbf3FvvtPa7A3jm3WW4VLKw==" saltValue="9hRXmSLepg2/LA3z4EBMLg==" spinCount="100000" sheet="1" objects="1" scenarios="1"/>
  <mergeCells count="99">
    <mergeCell ref="A51:AG51"/>
    <mergeCell ref="C45:C46"/>
    <mergeCell ref="D45:L45"/>
    <mergeCell ref="D46:I46"/>
    <mergeCell ref="J46:AF46"/>
    <mergeCell ref="C48:AF48"/>
    <mergeCell ref="A39:A46"/>
    <mergeCell ref="B39:B46"/>
    <mergeCell ref="AG39:AG46"/>
    <mergeCell ref="C42:C44"/>
    <mergeCell ref="E42:I42"/>
    <mergeCell ref="K42:AD42"/>
    <mergeCell ref="E43:I43"/>
    <mergeCell ref="K43:AD43"/>
    <mergeCell ref="I44:AF44"/>
    <mergeCell ref="C50:AF50"/>
    <mergeCell ref="A36:A37"/>
    <mergeCell ref="B36:B37"/>
    <mergeCell ref="C36:I36"/>
    <mergeCell ref="J36:AF36"/>
    <mergeCell ref="I41:AF41"/>
    <mergeCell ref="C39:C41"/>
    <mergeCell ref="E39:I39"/>
    <mergeCell ref="K39:AD39"/>
    <mergeCell ref="E40:I40"/>
    <mergeCell ref="K40:M40"/>
    <mergeCell ref="U40:X40"/>
    <mergeCell ref="Z40:AC40"/>
    <mergeCell ref="AG36:AG37"/>
    <mergeCell ref="C37:I37"/>
    <mergeCell ref="J37:AF37"/>
    <mergeCell ref="AG27:AG32"/>
    <mergeCell ref="L28:AF28"/>
    <mergeCell ref="C29:K30"/>
    <mergeCell ref="L29:O29"/>
    <mergeCell ref="L30:AF30"/>
    <mergeCell ref="C31:K32"/>
    <mergeCell ref="L31:O31"/>
    <mergeCell ref="L32:AF32"/>
    <mergeCell ref="C34:AF34"/>
    <mergeCell ref="C23:AF23"/>
    <mergeCell ref="C25:AF25"/>
    <mergeCell ref="A27:A32"/>
    <mergeCell ref="B27:B32"/>
    <mergeCell ref="C27:K28"/>
    <mergeCell ref="L27:O27"/>
    <mergeCell ref="A18:A21"/>
    <mergeCell ref="B18:B21"/>
    <mergeCell ref="C18:C19"/>
    <mergeCell ref="D18:AF19"/>
    <mergeCell ref="AG18:AG21"/>
    <mergeCell ref="C20:C21"/>
    <mergeCell ref="D20:AF21"/>
    <mergeCell ref="AG14:AG16"/>
    <mergeCell ref="C15:J15"/>
    <mergeCell ref="K15:Q15"/>
    <mergeCell ref="R15:Y15"/>
    <mergeCell ref="Z15:AF15"/>
    <mergeCell ref="C16:J16"/>
    <mergeCell ref="K16:Q16"/>
    <mergeCell ref="R16:Y16"/>
    <mergeCell ref="Z16:AF16"/>
    <mergeCell ref="Z14:AF14"/>
    <mergeCell ref="A14:A16"/>
    <mergeCell ref="B14:B16"/>
    <mergeCell ref="C14:J14"/>
    <mergeCell ref="K14:Q14"/>
    <mergeCell ref="R14:Y14"/>
    <mergeCell ref="A10:A12"/>
    <mergeCell ref="B10:B12"/>
    <mergeCell ref="C10:AF10"/>
    <mergeCell ref="AG10:AG12"/>
    <mergeCell ref="C11:O11"/>
    <mergeCell ref="P11:V11"/>
    <mergeCell ref="W11:AF11"/>
    <mergeCell ref="C12:O12"/>
    <mergeCell ref="P12:V12"/>
    <mergeCell ref="W12:AF12"/>
    <mergeCell ref="E7:I7"/>
    <mergeCell ref="K7:M7"/>
    <mergeCell ref="U7:X7"/>
    <mergeCell ref="Z7:AC7"/>
    <mergeCell ref="M8:AF8"/>
    <mergeCell ref="A52:AG52"/>
    <mergeCell ref="A53:AG53"/>
    <mergeCell ref="AG3:AG8"/>
    <mergeCell ref="E4:I4"/>
    <mergeCell ref="K4:M4"/>
    <mergeCell ref="U4:X4"/>
    <mergeCell ref="Z4:AC4"/>
    <mergeCell ref="A3:A8"/>
    <mergeCell ref="B3:B8"/>
    <mergeCell ref="C3:C5"/>
    <mergeCell ref="E3:I3"/>
    <mergeCell ref="K3:AD3"/>
    <mergeCell ref="M5:AF5"/>
    <mergeCell ref="C6:C8"/>
    <mergeCell ref="E6:I6"/>
    <mergeCell ref="K6:AD6"/>
  </mergeCells>
  <phoneticPr fontId="1"/>
  <conditionalFormatting sqref="A18:D18 AG18:AG21 A19:B19 A20:D20 A21:B21">
    <cfRule type="expression" dxfId="23" priority="17">
      <formula>A18&lt;A18</formula>
    </cfRule>
    <cfRule type="expression" dxfId="22" priority="18">
      <formula>A18&gt;A18</formula>
    </cfRule>
  </conditionalFormatting>
  <conditionalFormatting sqref="A1:AG2 A3:J4 AE3:AG4 A5:AG5 A6:J7 AE6:AG7 A8:AG10 A11:B12 P11:P12 W11:W12 AG11:AG12 A13:AG13 R14 Z14 A14:C16 K14:K16 R16 Z16 A17:AG17 A22:AG35 A36:B36 AG36 A38:AG38 A39:J40 AE39:AG40 A41:AG41 A42:J43 AE42:AG43 A44:AG52 A54:AG54">
    <cfRule type="expression" dxfId="21" priority="19">
      <formula>A1&lt;#REF!</formula>
    </cfRule>
    <cfRule type="expression" dxfId="20" priority="20">
      <formula>A1&gt;#REF!</formula>
    </cfRule>
  </conditionalFormatting>
  <conditionalFormatting sqref="A55:XFD1048576">
    <cfRule type="expression" dxfId="19" priority="39">
      <formula>A55&lt;#REF!</formula>
    </cfRule>
    <cfRule type="expression" dxfId="18" priority="40">
      <formula>A55&gt;#REF!</formula>
    </cfRule>
  </conditionalFormatting>
  <conditionalFormatting sqref="C11:C12">
    <cfRule type="expression" dxfId="17" priority="5">
      <formula>#REF!&lt;#REF!</formula>
    </cfRule>
    <cfRule type="expression" dxfId="16" priority="6">
      <formula>C11&gt;#REF!</formula>
    </cfRule>
  </conditionalFormatting>
  <conditionalFormatting sqref="K4">
    <cfRule type="expression" dxfId="15" priority="11">
      <formula>K4&lt;#REF!</formula>
    </cfRule>
    <cfRule type="expression" dxfId="14" priority="12">
      <formula>K4&gt;#REF!</formula>
    </cfRule>
    <cfRule type="expression" dxfId="13" priority="13">
      <formula>#REF!&lt;#REF!</formula>
    </cfRule>
    <cfRule type="expression" dxfId="12" priority="14">
      <formula>K4&gt;#REF!</formula>
    </cfRule>
  </conditionalFormatting>
  <conditionalFormatting sqref="K7">
    <cfRule type="expression" dxfId="11" priority="7">
      <formula>K7&lt;#REF!</formula>
    </cfRule>
    <cfRule type="expression" dxfId="10" priority="8">
      <formula>K7&gt;#REF!</formula>
    </cfRule>
    <cfRule type="expression" dxfId="9" priority="9">
      <formula>#REF!&lt;#REF!</formula>
    </cfRule>
    <cfRule type="expression" dxfId="8" priority="10">
      <formula>K7&gt;#REF!</formula>
    </cfRule>
  </conditionalFormatting>
  <conditionalFormatting sqref="K40">
    <cfRule type="expression" dxfId="7" priority="1">
      <formula>K40&lt;#REF!</formula>
    </cfRule>
    <cfRule type="expression" dxfId="6" priority="2">
      <formula>K40&gt;#REF!</formula>
    </cfRule>
    <cfRule type="expression" dxfId="5" priority="3">
      <formula>#REF!&lt;#REF!</formula>
    </cfRule>
    <cfRule type="expression" dxfId="4" priority="4">
      <formula>K40&gt;#REF!</formula>
    </cfRule>
  </conditionalFormatting>
  <conditionalFormatting sqref="AG14:AG16">
    <cfRule type="expression" dxfId="3" priority="15">
      <formula>AG14&lt;#REF!</formula>
    </cfRule>
    <cfRule type="expression" dxfId="2" priority="16">
      <formula>AG14&gt;#REF!</formula>
    </cfRule>
  </conditionalFormatting>
  <conditionalFormatting sqref="AH1:XFD54">
    <cfRule type="expression" dxfId="1" priority="35">
      <formula>AH1&lt;#REF!</formula>
    </cfRule>
    <cfRule type="expression" dxfId="0" priority="36">
      <formula>AH1&gt;#REF!</formula>
    </cfRule>
  </conditionalFormatting>
  <printOptions horizontalCentered="1"/>
  <pageMargins left="0.39370078740157483" right="0.39370078740157483" top="0.39370078740157483" bottom="0.39370078740157483" header="0.31496062992125984" footer="0.15748031496062992"/>
  <pageSetup paperSize="9" scale="51"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18</vt:i4>
      </vt:variant>
    </vt:vector>
  </HeadingPairs>
  <TitlesOfParts>
    <vt:vector size="28" baseType="lpstr">
      <vt:lpstr>積算表（教育）</vt:lpstr>
      <vt:lpstr>加算区分</vt:lpstr>
      <vt:lpstr>こども園 設定値</vt:lpstr>
      <vt:lpstr>こども園 本単価表</vt:lpstr>
      <vt:lpstr>こども園 本単価表②</vt:lpstr>
      <vt:lpstr>積算表（保育）</vt:lpstr>
      <vt:lpstr>保育 設定値</vt:lpstr>
      <vt:lpstr>保育単価表</vt:lpstr>
      <vt:lpstr>保育単価表②</vt:lpstr>
      <vt:lpstr>審査用</vt:lpstr>
      <vt:lpstr>'こども園 本単価表'!Print_Area</vt:lpstr>
      <vt:lpstr>'こども園 本単価表②'!Print_Area</vt:lpstr>
      <vt:lpstr>'積算表（保育）'!Print_Area</vt:lpstr>
      <vt:lpstr>保育単価表!Print_Area</vt:lpstr>
      <vt:lpstr>保育単価表②!Print_Area</vt:lpstr>
      <vt:lpstr>'こども園 本単価表'!Print_Titles</vt:lpstr>
      <vt:lpstr>保育単価表!Print_Titles</vt:lpstr>
      <vt:lpstr>加算率C</vt:lpstr>
      <vt:lpstr>教育実施月数</vt:lpstr>
      <vt:lpstr>教育単価表</vt:lpstr>
      <vt:lpstr>教育定員</vt:lpstr>
      <vt:lpstr>土日閉所</vt:lpstr>
      <vt:lpstr>平均勤続年数</vt:lpstr>
      <vt:lpstr>保育加算率C</vt:lpstr>
      <vt:lpstr>保育実施月数</vt:lpstr>
      <vt:lpstr>保育実施年月</vt:lpstr>
      <vt:lpstr>保育単価表</vt:lpstr>
      <vt:lpstr>保育定員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2025-12-19T01:22:45Z</cp:lastPrinted>
  <dcterms:modified xsi:type="dcterms:W3CDTF">2026-02-17T00:07:53Z</dcterms:modified>
</cp:coreProperties>
</file>