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120_積算表委託\70_積算表（横浜市修正版：こちらを使用）\20260205（人勧後）\20_セル固定あり・PWあり（HP掲載用）\"/>
    </mc:Choice>
  </mc:AlternateContent>
  <xr:revisionPtr revIDLastSave="0" documentId="13_ncr:1_{B3A837A0-7008-4317-A90D-9522316C1A0E}" xr6:coauthVersionLast="47" xr6:coauthVersionMax="47" xr10:uidLastSave="{00000000-0000-0000-0000-000000000000}"/>
  <workbookProtection workbookAlgorithmName="SHA-512" workbookHashValue="qGtndEN+01vmTMA4kmo4jJIxDiQfVW35cdEr+d+NByjCqYO+qz5/dFAhkGnNWjBPcThnwlc/UhvM6+wWMX2rRA==" workbookSaltValue="7J8mbZ7Mn0sbXfDWAtodGQ==" workbookSpinCount="100000" lockStructure="1"/>
  <bookViews>
    <workbookView xWindow="-120" yWindow="-120" windowWidth="20730" windowHeight="11040" xr2:uid="{00000000-000D-0000-FFFF-FFFF00000000}"/>
  </bookViews>
  <sheets>
    <sheet name="積算表" sheetId="2" r:id="rId1"/>
    <sheet name="加算区分" sheetId="4" state="hidden" r:id="rId2"/>
    <sheet name="設定値" sheetId="12" state="hidden" r:id="rId3"/>
    <sheet name="保育単価表" sheetId="10" state="hidden" r:id="rId4"/>
    <sheet name="保育単価表②" sheetId="11" state="hidden" r:id="rId5"/>
    <sheet name="単価休日" sheetId="7" state="hidden" r:id="rId6"/>
    <sheet name="審査用" sheetId="13" state="hidden" r:id="rId7"/>
  </sheets>
  <definedNames>
    <definedName name="_Fill" localSheetId="1" hidden="1">#REF!</definedName>
    <definedName name="_Fill" localSheetId="5" hidden="1">#REF!</definedName>
    <definedName name="_Fill" hidden="1">#REF!</definedName>
    <definedName name="_xlnm._FilterDatabase" localSheetId="3" hidden="1">保育単価表!$B$5:$WZV$91</definedName>
    <definedName name="_Key1" localSheetId="1" hidden="1">#REF!</definedName>
    <definedName name="_Key1" localSheetId="5" hidden="1">#REF!</definedName>
    <definedName name="_Key1" hidden="1">#REF!</definedName>
    <definedName name="_Order1" hidden="1">255</definedName>
    <definedName name="_Sort" localSheetId="1" hidden="1">#REF!</definedName>
    <definedName name="_Sort" localSheetId="5" hidden="1">#REF!</definedName>
    <definedName name="_Sort" hidden="1">#REF!</definedName>
    <definedName name="_xlnm.Print_Area" localSheetId="0">積算表!$A$1:$AF$74</definedName>
    <definedName name="_xlnm.Print_Area" localSheetId="3">保育単価表!$B$1:$DT$91</definedName>
    <definedName name="_xlnm.Print_Area" localSheetId="4">保育単価表②!$A$1:$AF$57</definedName>
    <definedName name="_xlnm.Print_Titles" localSheetId="3">保育単価表!$B:$E,保育単価表!$1:$7</definedName>
    <definedName name="加算率C">設定値!$P$8:$X$91</definedName>
    <definedName name="休日人数">設定値!$C$52:$D$65</definedName>
    <definedName name="休日保育">設定値!$D$52:$F$65</definedName>
    <definedName name="市休日保育">単価休日!$C$6:$G$20</definedName>
    <definedName name="実施月数">設定値!$C$36:$C$47</definedName>
    <definedName name="単価表">保育単価表!$A$7:$DR$91</definedName>
    <definedName name="定員">設定値!$C$13:$D$33</definedName>
    <definedName name="土日閉所">設定値!$I$49:$I$53</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 i="12" l="1"/>
  <c r="K36" i="12"/>
  <c r="K37" i="12"/>
  <c r="K38" i="12"/>
  <c r="K39" i="12"/>
  <c r="B12" i="13"/>
  <c r="B9" i="13"/>
  <c r="B6" i="13"/>
  <c r="AE65" i="2" l="1"/>
  <c r="AM40" i="12"/>
  <c r="Q65" i="2"/>
  <c r="Q67" i="2" s="1"/>
  <c r="J27" i="12" l="1"/>
  <c r="J25" i="12"/>
  <c r="J24" i="12"/>
  <c r="J22" i="12"/>
  <c r="K29" i="12"/>
  <c r="K27" i="12"/>
  <c r="K25" i="12"/>
  <c r="K24" i="12"/>
  <c r="K22" i="12"/>
  <c r="E65" i="12"/>
  <c r="F65" i="12" s="1"/>
  <c r="E64" i="12"/>
  <c r="F64" i="12" s="1"/>
  <c r="E63" i="12"/>
  <c r="F63" i="12" s="1"/>
  <c r="E62" i="12"/>
  <c r="F62" i="12" s="1"/>
  <c r="E61" i="12"/>
  <c r="F61" i="12" s="1"/>
  <c r="E60" i="12"/>
  <c r="F60" i="12" s="1"/>
  <c r="E59" i="12"/>
  <c r="F59" i="12" s="1"/>
  <c r="E58" i="12"/>
  <c r="F58" i="12" s="1"/>
  <c r="E57" i="12"/>
  <c r="F57" i="12" s="1"/>
  <c r="E56" i="12"/>
  <c r="F56" i="12" s="1"/>
  <c r="E55" i="12"/>
  <c r="F55" i="12" s="1"/>
  <c r="E54" i="12"/>
  <c r="F54" i="12" s="1"/>
  <c r="E53" i="12"/>
  <c r="F53" i="12" s="1"/>
  <c r="E52" i="12"/>
  <c r="D7" i="7" s="1"/>
  <c r="D49" i="12"/>
  <c r="D18" i="7" l="1"/>
  <c r="D17" i="7"/>
  <c r="D16" i="7"/>
  <c r="D15" i="7"/>
  <c r="D12" i="7"/>
  <c r="D14" i="7"/>
  <c r="D13" i="7"/>
  <c r="D11" i="7"/>
  <c r="D10" i="7"/>
  <c r="D9" i="7"/>
  <c r="D8" i="7"/>
  <c r="D20" i="7"/>
  <c r="D19" i="7"/>
  <c r="AM39" i="12"/>
  <c r="F52" i="12"/>
  <c r="W42" i="2" l="1"/>
  <c r="AW15" i="12" s="1"/>
  <c r="U42" i="2"/>
  <c r="AU15" i="12" s="1"/>
  <c r="Y42" i="2"/>
  <c r="AY15" i="12" s="1"/>
  <c r="S42" i="2"/>
  <c r="AS15" i="12" s="1"/>
  <c r="Q42" i="2"/>
  <c r="AQ15" i="12" s="1"/>
  <c r="O42" i="2"/>
  <c r="AO15" i="12" s="1"/>
  <c r="M42" i="2"/>
  <c r="AM15" i="12" s="1"/>
  <c r="AA42" i="2"/>
  <c r="BA15" i="12" s="1"/>
  <c r="AC42" i="2"/>
  <c r="BC15" i="12" s="1"/>
  <c r="AE42" i="2"/>
  <c r="BE15" i="12" s="1"/>
  <c r="Q9" i="12" l="1"/>
  <c r="R9" i="12"/>
  <c r="S9" i="12"/>
  <c r="T9" i="12"/>
  <c r="U9" i="12"/>
  <c r="Q10" i="12"/>
  <c r="R10" i="12"/>
  <c r="S10" i="12"/>
  <c r="T10" i="12"/>
  <c r="U10" i="12"/>
  <c r="Q11" i="12"/>
  <c r="R11" i="12"/>
  <c r="S11" i="12"/>
  <c r="T11" i="12"/>
  <c r="U11" i="12"/>
  <c r="Q12" i="12"/>
  <c r="R12" i="12"/>
  <c r="T12" i="12"/>
  <c r="U12" i="12"/>
  <c r="V12" i="12"/>
  <c r="V13" i="12" s="1"/>
  <c r="V14" i="12" s="1"/>
  <c r="V15" i="12" s="1"/>
  <c r="W12" i="12"/>
  <c r="W13" i="12" s="1"/>
  <c r="W14" i="12" s="1"/>
  <c r="W15" i="12" s="1"/>
  <c r="X12" i="12"/>
  <c r="X13" i="12" s="1"/>
  <c r="X14" i="12" s="1"/>
  <c r="X15" i="12" s="1"/>
  <c r="Q13" i="12"/>
  <c r="R13" i="12"/>
  <c r="S13" i="12"/>
  <c r="T13" i="12"/>
  <c r="U13" i="12"/>
  <c r="Q14" i="12"/>
  <c r="R14" i="12"/>
  <c r="S14" i="12"/>
  <c r="T14" i="12"/>
  <c r="U14" i="12"/>
  <c r="Q15" i="12"/>
  <c r="R15" i="12"/>
  <c r="S15" i="12"/>
  <c r="T15" i="12"/>
  <c r="U15" i="12"/>
  <c r="Q16" i="12"/>
  <c r="R16" i="12"/>
  <c r="T16" i="12"/>
  <c r="U16" i="12"/>
  <c r="V16" i="12"/>
  <c r="V17" i="12" s="1"/>
  <c r="V18" i="12" s="1"/>
  <c r="V19" i="12" s="1"/>
  <c r="W16" i="12"/>
  <c r="W17" i="12" s="1"/>
  <c r="W18" i="12" s="1"/>
  <c r="W19" i="12" s="1"/>
  <c r="X16" i="12"/>
  <c r="X17" i="12" s="1"/>
  <c r="X18" i="12" s="1"/>
  <c r="X19" i="12" s="1"/>
  <c r="Q17" i="12"/>
  <c r="R17" i="12"/>
  <c r="S17" i="12"/>
  <c r="T17" i="12"/>
  <c r="U17" i="12"/>
  <c r="Q18" i="12"/>
  <c r="R18" i="12"/>
  <c r="S18" i="12"/>
  <c r="T18" i="12"/>
  <c r="U18" i="12"/>
  <c r="Q19" i="12"/>
  <c r="R19" i="12"/>
  <c r="S19" i="12"/>
  <c r="T19" i="12"/>
  <c r="U19" i="12"/>
  <c r="Q20" i="12"/>
  <c r="R20" i="12"/>
  <c r="T20" i="12"/>
  <c r="U20" i="12"/>
  <c r="V20" i="12"/>
  <c r="V21" i="12" s="1"/>
  <c r="V22" i="12" s="1"/>
  <c r="V23" i="12" s="1"/>
  <c r="W20" i="12"/>
  <c r="W21" i="12" s="1"/>
  <c r="W22" i="12" s="1"/>
  <c r="W23" i="12" s="1"/>
  <c r="X20" i="12"/>
  <c r="X21" i="12" s="1"/>
  <c r="X22" i="12" s="1"/>
  <c r="X23" i="12" s="1"/>
  <c r="Q21" i="12"/>
  <c r="R21" i="12"/>
  <c r="S21" i="12"/>
  <c r="T21" i="12"/>
  <c r="U21" i="12"/>
  <c r="Q22" i="12"/>
  <c r="R22" i="12"/>
  <c r="S22" i="12"/>
  <c r="T22" i="12"/>
  <c r="U22" i="12"/>
  <c r="Q23" i="12"/>
  <c r="R23" i="12"/>
  <c r="S23" i="12"/>
  <c r="T23" i="12"/>
  <c r="U23" i="12"/>
  <c r="Q24" i="12"/>
  <c r="R24" i="12"/>
  <c r="T24" i="12"/>
  <c r="U24" i="12"/>
  <c r="V24" i="12"/>
  <c r="V25" i="12" s="1"/>
  <c r="V26" i="12" s="1"/>
  <c r="V27" i="12" s="1"/>
  <c r="W24" i="12"/>
  <c r="W25" i="12" s="1"/>
  <c r="W26" i="12" s="1"/>
  <c r="W27" i="12" s="1"/>
  <c r="X24" i="12"/>
  <c r="X25" i="12" s="1"/>
  <c r="X26" i="12" s="1"/>
  <c r="X27" i="12" s="1"/>
  <c r="Q25" i="12"/>
  <c r="R25" i="12"/>
  <c r="S25" i="12"/>
  <c r="T25" i="12"/>
  <c r="U25" i="12"/>
  <c r="Q26" i="12"/>
  <c r="R26" i="12"/>
  <c r="S26" i="12"/>
  <c r="T26" i="12"/>
  <c r="U26" i="12"/>
  <c r="Q27" i="12"/>
  <c r="R27" i="12"/>
  <c r="S27" i="12"/>
  <c r="T27" i="12"/>
  <c r="U27" i="12"/>
  <c r="Q28" i="12"/>
  <c r="R28" i="12"/>
  <c r="T28" i="12"/>
  <c r="U28" i="12"/>
  <c r="V28" i="12"/>
  <c r="V29" i="12" s="1"/>
  <c r="V30" i="12" s="1"/>
  <c r="V31" i="12" s="1"/>
  <c r="W28" i="12"/>
  <c r="W29" i="12" s="1"/>
  <c r="W30" i="12" s="1"/>
  <c r="W31" i="12" s="1"/>
  <c r="X28" i="12"/>
  <c r="X29" i="12" s="1"/>
  <c r="X30" i="12" s="1"/>
  <c r="X31" i="12" s="1"/>
  <c r="Q29" i="12"/>
  <c r="R29" i="12"/>
  <c r="S29" i="12"/>
  <c r="T29" i="12"/>
  <c r="U29" i="12"/>
  <c r="Q30" i="12"/>
  <c r="R30" i="12"/>
  <c r="S30" i="12"/>
  <c r="T30" i="12"/>
  <c r="U30" i="12"/>
  <c r="Q31" i="12"/>
  <c r="R31" i="12"/>
  <c r="S31" i="12"/>
  <c r="T31" i="12"/>
  <c r="U31" i="12"/>
  <c r="Q32" i="12"/>
  <c r="R32" i="12"/>
  <c r="T32" i="12"/>
  <c r="U32" i="12"/>
  <c r="V32" i="12"/>
  <c r="V33" i="12" s="1"/>
  <c r="V34" i="12" s="1"/>
  <c r="V35" i="12" s="1"/>
  <c r="W32" i="12"/>
  <c r="W33" i="12" s="1"/>
  <c r="W34" i="12" s="1"/>
  <c r="W35" i="12" s="1"/>
  <c r="X32" i="12"/>
  <c r="X33" i="12" s="1"/>
  <c r="X34" i="12" s="1"/>
  <c r="X35" i="12" s="1"/>
  <c r="Q33" i="12"/>
  <c r="R33" i="12"/>
  <c r="S33" i="12"/>
  <c r="T33" i="12"/>
  <c r="U33" i="12"/>
  <c r="Q34" i="12"/>
  <c r="R34" i="12"/>
  <c r="S34" i="12"/>
  <c r="T34" i="12"/>
  <c r="U34" i="12"/>
  <c r="Q35" i="12"/>
  <c r="R35" i="12"/>
  <c r="S35" i="12"/>
  <c r="T35" i="12"/>
  <c r="U35" i="12"/>
  <c r="Q36" i="12"/>
  <c r="R36" i="12"/>
  <c r="T36" i="12"/>
  <c r="U36" i="12"/>
  <c r="V36" i="12"/>
  <c r="V37" i="12" s="1"/>
  <c r="V38" i="12" s="1"/>
  <c r="V39" i="12" s="1"/>
  <c r="W36" i="12"/>
  <c r="W37" i="12" s="1"/>
  <c r="W38" i="12" s="1"/>
  <c r="W39" i="12" s="1"/>
  <c r="X36" i="12"/>
  <c r="X37" i="12" s="1"/>
  <c r="X38" i="12" s="1"/>
  <c r="X39" i="12" s="1"/>
  <c r="Q37" i="12"/>
  <c r="R37" i="12"/>
  <c r="S37" i="12"/>
  <c r="T37" i="12"/>
  <c r="U37" i="12"/>
  <c r="Q38" i="12"/>
  <c r="R38" i="12"/>
  <c r="S38" i="12"/>
  <c r="T38" i="12"/>
  <c r="U38" i="12"/>
  <c r="Q39" i="12"/>
  <c r="R39" i="12"/>
  <c r="S39" i="12"/>
  <c r="T39" i="12"/>
  <c r="U39" i="12"/>
  <c r="Q40" i="12"/>
  <c r="R40" i="12"/>
  <c r="T40" i="12"/>
  <c r="U40" i="12"/>
  <c r="V40" i="12"/>
  <c r="V41" i="12" s="1"/>
  <c r="V42" i="12" s="1"/>
  <c r="V43" i="12" s="1"/>
  <c r="W40" i="12"/>
  <c r="W41" i="12" s="1"/>
  <c r="W42" i="12" s="1"/>
  <c r="W43" i="12" s="1"/>
  <c r="X40" i="12"/>
  <c r="X41" i="12" s="1"/>
  <c r="X42" i="12" s="1"/>
  <c r="X43" i="12" s="1"/>
  <c r="Q41" i="12"/>
  <c r="R41" i="12"/>
  <c r="S41" i="12"/>
  <c r="T41" i="12"/>
  <c r="U41" i="12"/>
  <c r="Q42" i="12"/>
  <c r="R42" i="12"/>
  <c r="S42" i="12"/>
  <c r="T42" i="12"/>
  <c r="U42" i="12"/>
  <c r="Q43" i="12"/>
  <c r="R43" i="12"/>
  <c r="S43" i="12"/>
  <c r="T43" i="12"/>
  <c r="U43" i="12"/>
  <c r="Q44" i="12"/>
  <c r="R44" i="12"/>
  <c r="T44" i="12"/>
  <c r="U44" i="12"/>
  <c r="V44" i="12"/>
  <c r="V45" i="12" s="1"/>
  <c r="V46" i="12" s="1"/>
  <c r="V47" i="12" s="1"/>
  <c r="W44" i="12"/>
  <c r="W45" i="12" s="1"/>
  <c r="W46" i="12" s="1"/>
  <c r="W47" i="12" s="1"/>
  <c r="X44" i="12"/>
  <c r="X45" i="12" s="1"/>
  <c r="X46" i="12" s="1"/>
  <c r="X47" i="12" s="1"/>
  <c r="Q45" i="12"/>
  <c r="R45" i="12"/>
  <c r="S45" i="12"/>
  <c r="T45" i="12"/>
  <c r="U45" i="12"/>
  <c r="Q46" i="12"/>
  <c r="R46" i="12"/>
  <c r="S46" i="12"/>
  <c r="T46" i="12"/>
  <c r="U46" i="12"/>
  <c r="Q47" i="12"/>
  <c r="R47" i="12"/>
  <c r="S47" i="12"/>
  <c r="T47" i="12"/>
  <c r="U47" i="12"/>
  <c r="Q48" i="12"/>
  <c r="R48" i="12"/>
  <c r="T48" i="12"/>
  <c r="U48" i="12"/>
  <c r="V48" i="12"/>
  <c r="V49" i="12" s="1"/>
  <c r="V50" i="12" s="1"/>
  <c r="V51" i="12" s="1"/>
  <c r="W48" i="12"/>
  <c r="W49" i="12" s="1"/>
  <c r="W50" i="12" s="1"/>
  <c r="W51" i="12" s="1"/>
  <c r="X48" i="12"/>
  <c r="X49" i="12" s="1"/>
  <c r="X50" i="12" s="1"/>
  <c r="X51" i="12" s="1"/>
  <c r="Q49" i="12"/>
  <c r="R49" i="12"/>
  <c r="S49" i="12"/>
  <c r="T49" i="12"/>
  <c r="U49" i="12"/>
  <c r="Q50" i="12"/>
  <c r="R50" i="12"/>
  <c r="S50" i="12"/>
  <c r="T50" i="12"/>
  <c r="U50" i="12"/>
  <c r="Q51" i="12"/>
  <c r="R51" i="12"/>
  <c r="S51" i="12"/>
  <c r="T51" i="12"/>
  <c r="U51" i="12"/>
  <c r="Q52" i="12"/>
  <c r="R52" i="12"/>
  <c r="T52" i="12"/>
  <c r="U52" i="12"/>
  <c r="V52" i="12"/>
  <c r="V53" i="12" s="1"/>
  <c r="V54" i="12" s="1"/>
  <c r="V55" i="12" s="1"/>
  <c r="W52" i="12"/>
  <c r="W53" i="12" s="1"/>
  <c r="W54" i="12" s="1"/>
  <c r="W55" i="12" s="1"/>
  <c r="X52" i="12"/>
  <c r="X53" i="12" s="1"/>
  <c r="X54" i="12" s="1"/>
  <c r="X55" i="12" s="1"/>
  <c r="Q53" i="12"/>
  <c r="R53" i="12"/>
  <c r="S53" i="12"/>
  <c r="T53" i="12"/>
  <c r="U53" i="12"/>
  <c r="Q54" i="12"/>
  <c r="R54" i="12"/>
  <c r="S54" i="12"/>
  <c r="T54" i="12"/>
  <c r="U54" i="12"/>
  <c r="Q55" i="12"/>
  <c r="R55" i="12"/>
  <c r="S55" i="12"/>
  <c r="T55" i="12"/>
  <c r="U55" i="12"/>
  <c r="Q56" i="12"/>
  <c r="R56" i="12"/>
  <c r="T56" i="12"/>
  <c r="U56" i="12"/>
  <c r="V56" i="12"/>
  <c r="V57" i="12" s="1"/>
  <c r="V58" i="12" s="1"/>
  <c r="V59" i="12" s="1"/>
  <c r="W56" i="12"/>
  <c r="W57" i="12" s="1"/>
  <c r="W58" i="12" s="1"/>
  <c r="W59" i="12" s="1"/>
  <c r="X56" i="12"/>
  <c r="X57" i="12" s="1"/>
  <c r="X58" i="12" s="1"/>
  <c r="X59" i="12" s="1"/>
  <c r="Q57" i="12"/>
  <c r="R57" i="12"/>
  <c r="S57" i="12"/>
  <c r="T57" i="12"/>
  <c r="U57" i="12"/>
  <c r="Q58" i="12"/>
  <c r="R58" i="12"/>
  <c r="S58" i="12"/>
  <c r="T58" i="12"/>
  <c r="U58" i="12"/>
  <c r="Q59" i="12"/>
  <c r="R59" i="12"/>
  <c r="S59" i="12"/>
  <c r="T59" i="12"/>
  <c r="U59" i="12"/>
  <c r="Q60" i="12"/>
  <c r="R60" i="12"/>
  <c r="T60" i="12"/>
  <c r="U60" i="12"/>
  <c r="V60" i="12"/>
  <c r="V61" i="12" s="1"/>
  <c r="V62" i="12" s="1"/>
  <c r="V63" i="12" s="1"/>
  <c r="W60" i="12"/>
  <c r="W61" i="12" s="1"/>
  <c r="W62" i="12" s="1"/>
  <c r="W63" i="12" s="1"/>
  <c r="X60" i="12"/>
  <c r="X61" i="12" s="1"/>
  <c r="X62" i="12" s="1"/>
  <c r="X63" i="12" s="1"/>
  <c r="Q61" i="12"/>
  <c r="R61" i="12"/>
  <c r="S61" i="12"/>
  <c r="T61" i="12"/>
  <c r="U61" i="12"/>
  <c r="Q62" i="12"/>
  <c r="R62" i="12"/>
  <c r="S62" i="12"/>
  <c r="T62" i="12"/>
  <c r="U62" i="12"/>
  <c r="Q63" i="12"/>
  <c r="R63" i="12"/>
  <c r="S63" i="12"/>
  <c r="T63" i="12"/>
  <c r="U63" i="12"/>
  <c r="Q64" i="12"/>
  <c r="R64" i="12"/>
  <c r="T64" i="12"/>
  <c r="U64" i="12"/>
  <c r="V64" i="12"/>
  <c r="V65" i="12" s="1"/>
  <c r="V66" i="12" s="1"/>
  <c r="V67" i="12" s="1"/>
  <c r="W64" i="12"/>
  <c r="W65" i="12" s="1"/>
  <c r="W66" i="12" s="1"/>
  <c r="W67" i="12" s="1"/>
  <c r="X64" i="12"/>
  <c r="X65" i="12" s="1"/>
  <c r="X66" i="12" s="1"/>
  <c r="X67" i="12" s="1"/>
  <c r="Q65" i="12"/>
  <c r="R65" i="12"/>
  <c r="S65" i="12"/>
  <c r="T65" i="12"/>
  <c r="U65" i="12"/>
  <c r="Q66" i="12"/>
  <c r="R66" i="12"/>
  <c r="S66" i="12"/>
  <c r="T66" i="12"/>
  <c r="U66" i="12"/>
  <c r="Q67" i="12"/>
  <c r="R67" i="12"/>
  <c r="S67" i="12"/>
  <c r="T67" i="12"/>
  <c r="U67" i="12"/>
  <c r="Q68" i="12"/>
  <c r="R68" i="12"/>
  <c r="T68" i="12"/>
  <c r="U68" i="12"/>
  <c r="V68" i="12"/>
  <c r="V69" i="12" s="1"/>
  <c r="V70" i="12" s="1"/>
  <c r="V71" i="12" s="1"/>
  <c r="W68" i="12"/>
  <c r="W69" i="12" s="1"/>
  <c r="W70" i="12" s="1"/>
  <c r="W71" i="12" s="1"/>
  <c r="X68" i="12"/>
  <c r="X69" i="12" s="1"/>
  <c r="X70" i="12" s="1"/>
  <c r="X71" i="12" s="1"/>
  <c r="Q69" i="12"/>
  <c r="R69" i="12"/>
  <c r="S69" i="12"/>
  <c r="T69" i="12"/>
  <c r="U69" i="12"/>
  <c r="Q70" i="12"/>
  <c r="R70" i="12"/>
  <c r="S70" i="12"/>
  <c r="T70" i="12"/>
  <c r="U70" i="12"/>
  <c r="Q71" i="12"/>
  <c r="R71" i="12"/>
  <c r="S71" i="12"/>
  <c r="T71" i="12"/>
  <c r="U71" i="12"/>
  <c r="Q72" i="12"/>
  <c r="R72" i="12"/>
  <c r="T72" i="12"/>
  <c r="U72" i="12"/>
  <c r="V72" i="12"/>
  <c r="V73" i="12" s="1"/>
  <c r="V74" i="12" s="1"/>
  <c r="V75" i="12" s="1"/>
  <c r="W72" i="12"/>
  <c r="W73" i="12" s="1"/>
  <c r="W74" i="12" s="1"/>
  <c r="W75" i="12" s="1"/>
  <c r="X72" i="12"/>
  <c r="X73" i="12" s="1"/>
  <c r="X74" i="12" s="1"/>
  <c r="X75" i="12" s="1"/>
  <c r="Q73" i="12"/>
  <c r="R73" i="12"/>
  <c r="S73" i="12"/>
  <c r="T73" i="12"/>
  <c r="U73" i="12"/>
  <c r="Q74" i="12"/>
  <c r="R74" i="12"/>
  <c r="S74" i="12"/>
  <c r="T74" i="12"/>
  <c r="U74" i="12"/>
  <c r="Q75" i="12"/>
  <c r="R75" i="12"/>
  <c r="S75" i="12"/>
  <c r="T75" i="12"/>
  <c r="U75" i="12"/>
  <c r="Q76" i="12"/>
  <c r="R76" i="12"/>
  <c r="T76" i="12"/>
  <c r="U76" i="12"/>
  <c r="V76" i="12"/>
  <c r="V77" i="12" s="1"/>
  <c r="V78" i="12" s="1"/>
  <c r="V79" i="12" s="1"/>
  <c r="W76" i="12"/>
  <c r="W77" i="12" s="1"/>
  <c r="W78" i="12" s="1"/>
  <c r="W79" i="12" s="1"/>
  <c r="X76" i="12"/>
  <c r="X77" i="12" s="1"/>
  <c r="X78" i="12" s="1"/>
  <c r="X79" i="12" s="1"/>
  <c r="Q77" i="12"/>
  <c r="R77" i="12"/>
  <c r="S77" i="12"/>
  <c r="T77" i="12"/>
  <c r="U77" i="12"/>
  <c r="Q78" i="12"/>
  <c r="R78" i="12"/>
  <c r="S78" i="12"/>
  <c r="T78" i="12"/>
  <c r="U78" i="12"/>
  <c r="Q79" i="12"/>
  <c r="R79" i="12"/>
  <c r="S79" i="12"/>
  <c r="T79" i="12"/>
  <c r="U79" i="12"/>
  <c r="Q80" i="12"/>
  <c r="R80" i="12"/>
  <c r="T80" i="12"/>
  <c r="U80" i="12"/>
  <c r="V80" i="12"/>
  <c r="V81" i="12" s="1"/>
  <c r="V82" i="12" s="1"/>
  <c r="V83" i="12" s="1"/>
  <c r="W80" i="12"/>
  <c r="W81" i="12" s="1"/>
  <c r="W82" i="12" s="1"/>
  <c r="W83" i="12" s="1"/>
  <c r="X80" i="12"/>
  <c r="X81" i="12" s="1"/>
  <c r="X82" i="12" s="1"/>
  <c r="X83" i="12" s="1"/>
  <c r="Q81" i="12"/>
  <c r="R81" i="12"/>
  <c r="S81" i="12"/>
  <c r="T81" i="12"/>
  <c r="U81" i="12"/>
  <c r="Q82" i="12"/>
  <c r="R82" i="12"/>
  <c r="S82" i="12"/>
  <c r="T82" i="12"/>
  <c r="U82" i="12"/>
  <c r="Q83" i="12"/>
  <c r="R83" i="12"/>
  <c r="S83" i="12"/>
  <c r="T83" i="12"/>
  <c r="U83" i="12"/>
  <c r="Q84" i="12"/>
  <c r="R84" i="12"/>
  <c r="T84" i="12"/>
  <c r="U84" i="12"/>
  <c r="V84" i="12"/>
  <c r="V85" i="12" s="1"/>
  <c r="V86" i="12" s="1"/>
  <c r="V87" i="12" s="1"/>
  <c r="W84" i="12"/>
  <c r="W85" i="12" s="1"/>
  <c r="W86" i="12" s="1"/>
  <c r="W87" i="12" s="1"/>
  <c r="X84" i="12"/>
  <c r="X85" i="12" s="1"/>
  <c r="X86" i="12" s="1"/>
  <c r="X87" i="12" s="1"/>
  <c r="Q85" i="12"/>
  <c r="R85" i="12"/>
  <c r="S85" i="12"/>
  <c r="T85" i="12"/>
  <c r="U85" i="12"/>
  <c r="Q86" i="12"/>
  <c r="R86" i="12"/>
  <c r="S86" i="12"/>
  <c r="T86" i="12"/>
  <c r="U86" i="12"/>
  <c r="Q87" i="12"/>
  <c r="R87" i="12"/>
  <c r="S87" i="12"/>
  <c r="T87" i="12"/>
  <c r="U87" i="12"/>
  <c r="Q88" i="12"/>
  <c r="R88" i="12"/>
  <c r="T88" i="12"/>
  <c r="U88" i="12"/>
  <c r="V88" i="12"/>
  <c r="V89" i="12" s="1"/>
  <c r="V90" i="12" s="1"/>
  <c r="V91" i="12" s="1"/>
  <c r="W88" i="12"/>
  <c r="W89" i="12" s="1"/>
  <c r="W90" i="12" s="1"/>
  <c r="W91" i="12" s="1"/>
  <c r="X88" i="12"/>
  <c r="X89" i="12" s="1"/>
  <c r="X90" i="12" s="1"/>
  <c r="X91" i="12" s="1"/>
  <c r="Q89" i="12"/>
  <c r="R89" i="12"/>
  <c r="S89" i="12"/>
  <c r="T89" i="12"/>
  <c r="U89" i="12"/>
  <c r="Q90" i="12"/>
  <c r="R90" i="12"/>
  <c r="S90" i="12"/>
  <c r="T90" i="12"/>
  <c r="U90" i="12"/>
  <c r="Q91" i="12"/>
  <c r="R91" i="12"/>
  <c r="S91" i="12"/>
  <c r="T91" i="12"/>
  <c r="U91" i="12"/>
  <c r="X8" i="12"/>
  <c r="X9" i="12" s="1"/>
  <c r="X10" i="12" s="1"/>
  <c r="X11" i="12" s="1"/>
  <c r="W8" i="12"/>
  <c r="W9" i="12" s="1"/>
  <c r="W10" i="12" s="1"/>
  <c r="W11" i="12" s="1"/>
  <c r="V8" i="12"/>
  <c r="V9" i="12" s="1"/>
  <c r="V10" i="12" s="1"/>
  <c r="V11" i="12" s="1"/>
  <c r="U8" i="12"/>
  <c r="T8" i="12"/>
  <c r="R8" i="12"/>
  <c r="Q8" i="12"/>
  <c r="J30" i="12" l="1"/>
  <c r="J29" i="12"/>
  <c r="AM45" i="12" s="1"/>
  <c r="M50" i="2"/>
  <c r="AM22" i="12" s="1"/>
  <c r="L21" i="2"/>
  <c r="B10" i="13" s="1"/>
  <c r="M66" i="2"/>
  <c r="AM33" i="12" s="1"/>
  <c r="AC65" i="2"/>
  <c r="AC67" i="2" s="1"/>
  <c r="M53" i="2" l="1"/>
  <c r="AM25" i="12" s="1"/>
  <c r="AA16" i="2"/>
  <c r="Q21" i="2"/>
  <c r="B11" i="13" s="1"/>
  <c r="I14" i="12" l="1"/>
  <c r="BE32" i="12" s="1"/>
  <c r="I15" i="12"/>
  <c r="I16" i="12"/>
  <c r="I17" i="12"/>
  <c r="I18" i="12"/>
  <c r="BC32" i="12" l="1"/>
  <c r="M38" i="2"/>
  <c r="O38" i="2"/>
  <c r="Q38" i="2"/>
  <c r="AQ11" i="12" s="1"/>
  <c r="S38" i="2"/>
  <c r="AS11" i="12" s="1"/>
  <c r="S41" i="2"/>
  <c r="Q41" i="2"/>
  <c r="AQ14" i="12" s="1"/>
  <c r="U38" i="2"/>
  <c r="AU11" i="12" s="1"/>
  <c r="W38" i="2"/>
  <c r="AW11" i="12" s="1"/>
  <c r="AA39" i="2"/>
  <c r="Y39" i="2"/>
  <c r="AA38" i="2"/>
  <c r="BA11" i="12" s="1"/>
  <c r="Y38" i="2"/>
  <c r="AY11" i="12" s="1"/>
  <c r="M46" i="2"/>
  <c r="AC43" i="2"/>
  <c r="BC16" i="12" s="1"/>
  <c r="AC40" i="2"/>
  <c r="AA43" i="2"/>
  <c r="BA16" i="12" s="1"/>
  <c r="Y43" i="2"/>
  <c r="AY16" i="12" s="1"/>
  <c r="Q46" i="2"/>
  <c r="Q44" i="2"/>
  <c r="AQ17" i="12" s="1"/>
  <c r="S44" i="2"/>
  <c r="AS17" i="12" s="1"/>
  <c r="M44" i="2"/>
  <c r="AM17" i="12" s="1"/>
  <c r="AE43" i="2"/>
  <c r="BE16" i="12" s="1"/>
  <c r="AE46" i="2"/>
  <c r="U44" i="2"/>
  <c r="AU17" i="12" s="1"/>
  <c r="W43" i="2"/>
  <c r="AE38" i="2"/>
  <c r="BE11" i="12" s="1"/>
  <c r="AC46" i="2"/>
  <c r="W44" i="2"/>
  <c r="AW17" i="12" s="1"/>
  <c r="U43" i="2"/>
  <c r="AA46" i="2"/>
  <c r="Y44" i="2"/>
  <c r="AY17" i="12" s="1"/>
  <c r="S43" i="2"/>
  <c r="O46" i="2"/>
  <c r="AE40" i="2"/>
  <c r="Y46" i="2"/>
  <c r="AA44" i="2"/>
  <c r="BA17" i="12" s="1"/>
  <c r="Q43" i="2"/>
  <c r="W46" i="2"/>
  <c r="O43" i="2"/>
  <c r="AC38" i="2"/>
  <c r="BC11" i="12" s="1"/>
  <c r="U46" i="2"/>
  <c r="AE44" i="2"/>
  <c r="BE17" i="12" s="1"/>
  <c r="M43" i="2"/>
  <c r="S46" i="2"/>
  <c r="O44" i="2"/>
  <c r="AO17" i="12" s="1"/>
  <c r="AC44" i="2"/>
  <c r="BC17" i="12" s="1"/>
  <c r="F14" i="4"/>
  <c r="F13" i="4"/>
  <c r="F12" i="4"/>
  <c r="F11" i="4"/>
  <c r="F10" i="4"/>
  <c r="F9" i="4"/>
  <c r="F8" i="4"/>
  <c r="F7" i="4"/>
  <c r="F6" i="4"/>
  <c r="F5" i="4"/>
  <c r="F4" i="4"/>
  <c r="F3" i="4"/>
  <c r="U65" i="2"/>
  <c r="U67" i="2" s="1"/>
  <c r="M72" i="2" s="1"/>
  <c r="B29" i="13" s="1"/>
  <c r="M52" i="2"/>
  <c r="AM24" i="12" s="1"/>
  <c r="M51" i="2"/>
  <c r="AM23" i="12" s="1"/>
  <c r="AU32" i="12" l="1"/>
  <c r="AU34" i="12" s="1"/>
  <c r="AQ32" i="12"/>
  <c r="AQ34" i="12" s="1"/>
  <c r="BC34" i="12"/>
  <c r="AS16" i="12"/>
  <c r="AS42" i="12"/>
  <c r="BM42" i="12" s="1"/>
  <c r="S48" i="2" s="1"/>
  <c r="AS43" i="12"/>
  <c r="BM43" i="12" s="1"/>
  <c r="S49" i="2" s="1"/>
  <c r="AM16" i="12"/>
  <c r="AM43" i="12"/>
  <c r="BG43" i="12" s="1"/>
  <c r="M49" i="2" s="1"/>
  <c r="AM42" i="12"/>
  <c r="BG42" i="12" s="1"/>
  <c r="M48" i="2" s="1"/>
  <c r="AO16" i="12"/>
  <c r="AO42" i="12"/>
  <c r="BI42" i="12" s="1"/>
  <c r="O48" i="2" s="1"/>
  <c r="AO43" i="12"/>
  <c r="BI43" i="12" s="1"/>
  <c r="O49" i="2" s="1"/>
  <c r="AQ16" i="12"/>
  <c r="AQ44" i="12" s="1"/>
  <c r="AQ43" i="12"/>
  <c r="BK43" i="12" s="1"/>
  <c r="Q49" i="2" s="1"/>
  <c r="AQ42" i="12"/>
  <c r="BK42" i="12" s="1"/>
  <c r="Q48" i="2" s="1"/>
  <c r="AU16" i="12"/>
  <c r="AU44" i="12" s="1"/>
  <c r="AU43" i="12"/>
  <c r="BO43" i="12" s="1"/>
  <c r="U49" i="2" s="1"/>
  <c r="AU42" i="12"/>
  <c r="BO42" i="12" s="1"/>
  <c r="U48" i="2" s="1"/>
  <c r="AW16" i="12"/>
  <c r="AW44" i="12" s="1"/>
  <c r="AW42" i="12"/>
  <c r="BQ42" i="12" s="1"/>
  <c r="W48" i="2" s="1"/>
  <c r="AW43" i="12"/>
  <c r="BQ43" i="12" s="1"/>
  <c r="W49" i="2" s="1"/>
  <c r="AY12" i="12"/>
  <c r="AY44" i="12" s="1"/>
  <c r="AY42" i="12"/>
  <c r="BS42" i="12" s="1"/>
  <c r="Y48" i="2" s="1"/>
  <c r="AY43" i="12"/>
  <c r="BS43" i="12" s="1"/>
  <c r="Y49" i="2" s="1"/>
  <c r="BA12" i="12"/>
  <c r="BA44" i="12" s="1"/>
  <c r="BA43" i="12"/>
  <c r="BU43" i="12" s="1"/>
  <c r="AA49" i="2" s="1"/>
  <c r="BA42" i="12"/>
  <c r="BU42" i="12" s="1"/>
  <c r="AA48" i="2" s="1"/>
  <c r="BC13" i="12"/>
  <c r="BC44" i="12" s="1"/>
  <c r="BC43" i="12"/>
  <c r="BW43" i="12" s="1"/>
  <c r="AC49" i="2" s="1"/>
  <c r="BC42" i="12"/>
  <c r="BW42" i="12" s="1"/>
  <c r="AC48" i="2" s="1"/>
  <c r="BE13" i="12"/>
  <c r="BE44" i="12" s="1"/>
  <c r="BE43" i="12"/>
  <c r="BY43" i="12" s="1"/>
  <c r="AE49" i="2" s="1"/>
  <c r="BE42" i="12"/>
  <c r="BY42" i="12" s="1"/>
  <c r="AE48" i="2" s="1"/>
  <c r="AS14" i="12"/>
  <c r="AS19" i="12"/>
  <c r="S47" i="2"/>
  <c r="BA19" i="12"/>
  <c r="AA47" i="2"/>
  <c r="AU19" i="12"/>
  <c r="U47" i="2"/>
  <c r="AY19" i="12"/>
  <c r="Y47" i="2"/>
  <c r="BE19" i="12"/>
  <c r="AE47" i="2"/>
  <c r="AO19" i="12"/>
  <c r="O47" i="2"/>
  <c r="AQ19" i="12"/>
  <c r="Q47" i="2"/>
  <c r="BC19" i="12"/>
  <c r="AC47" i="2"/>
  <c r="AW19" i="12"/>
  <c r="W47" i="2"/>
  <c r="AM19" i="12"/>
  <c r="M47" i="2"/>
  <c r="AM11" i="12"/>
  <c r="AM26" i="12"/>
  <c r="AO11" i="12"/>
  <c r="M54" i="2"/>
  <c r="AM35" i="12" l="1"/>
  <c r="M73" i="2" s="1"/>
  <c r="AO44" i="12"/>
  <c r="AM44" i="12"/>
  <c r="AS44" i="12"/>
  <c r="AS18" i="12"/>
  <c r="BA18" i="12"/>
  <c r="AU18" i="12"/>
  <c r="AY18" i="12"/>
  <c r="AQ18" i="12"/>
  <c r="BC18" i="12"/>
  <c r="AM18" i="12"/>
  <c r="BE18" i="12"/>
  <c r="AO18" i="12"/>
  <c r="AW18" i="12"/>
  <c r="M69" i="2"/>
  <c r="B27" i="13" s="1"/>
  <c r="M70" i="2" l="1"/>
  <c r="B28" i="13" s="1"/>
  <c r="B30" i="13"/>
  <c r="W45" i="2"/>
  <c r="Q45" i="2"/>
  <c r="U45" i="2"/>
  <c r="AC45" i="2"/>
  <c r="S45" i="2"/>
  <c r="M45" i="2"/>
  <c r="Y45" i="2"/>
  <c r="AA45" i="2"/>
  <c r="O45" i="2"/>
  <c r="AE45" i="2"/>
  <c r="M68" i="2" l="1"/>
  <c r="B26" i="13" s="1"/>
  <c r="W55" i="2"/>
  <c r="W56" i="2" s="1"/>
  <c r="Q55" i="2"/>
  <c r="Q56" i="2" s="1"/>
  <c r="U55" i="2"/>
  <c r="U56" i="2" s="1"/>
  <c r="AC55" i="2"/>
  <c r="AC56" i="2" s="1"/>
  <c r="M55" i="2"/>
  <c r="M56" i="2" s="1"/>
  <c r="S55" i="2"/>
  <c r="S56" i="2" s="1"/>
  <c r="Y55" i="2"/>
  <c r="Y56" i="2" s="1"/>
  <c r="AA55" i="2"/>
  <c r="AA56" i="2" s="1"/>
  <c r="AE55" i="2"/>
  <c r="AE56" i="2" s="1"/>
  <c r="O55" i="2"/>
  <c r="O56" i="2" s="1"/>
  <c r="M28" i="2" l="1"/>
  <c r="B17" i="13" s="1"/>
  <c r="M58" i="2"/>
  <c r="B20" i="13" s="1"/>
  <c r="M61" i="2"/>
  <c r="B22" i="13" s="1"/>
  <c r="AM20" i="12" l="1"/>
  <c r="AM21" i="12" s="1"/>
  <c r="AM27" i="12" s="1"/>
  <c r="AM28" i="12" s="1"/>
  <c r="AO20" i="12"/>
  <c r="AO21" i="12" s="1"/>
  <c r="AO27" i="12" s="1"/>
  <c r="AO28" i="12" s="1"/>
  <c r="AQ20" i="12"/>
  <c r="AQ21" i="12" s="1"/>
  <c r="AQ27" i="12" s="1"/>
  <c r="AQ28" i="12" s="1"/>
  <c r="AS20" i="12"/>
  <c r="AS21" i="12" s="1"/>
  <c r="AS27" i="12" s="1"/>
  <c r="AS28" i="12" s="1"/>
  <c r="AU20" i="12"/>
  <c r="AU21" i="12" s="1"/>
  <c r="AU27" i="12" s="1"/>
  <c r="AU28" i="12" s="1"/>
  <c r="AW20" i="12"/>
  <c r="AW21" i="12" s="1"/>
  <c r="AW27" i="12" s="1"/>
  <c r="AW28" i="12" s="1"/>
  <c r="AY20" i="12"/>
  <c r="AY21" i="12" s="1"/>
  <c r="AY27" i="12" s="1"/>
  <c r="AY28" i="12" s="1"/>
  <c r="BA20" i="12"/>
  <c r="BA21" i="12" s="1"/>
  <c r="BA27" i="12" s="1"/>
  <c r="BA28" i="12" s="1"/>
  <c r="BC20" i="12"/>
  <c r="BC21" i="12" s="1"/>
  <c r="BC27" i="12" s="1"/>
  <c r="BC28" i="12" s="1"/>
  <c r="BE20" i="12"/>
  <c r="BE21" i="12" s="1"/>
  <c r="BE27" i="12" s="1"/>
  <c r="BE28" i="12" s="1"/>
  <c r="AM29" i="12" l="1"/>
  <c r="M62" i="2" s="1"/>
  <c r="M59" i="2" l="1"/>
  <c r="M57" i="2" s="1"/>
  <c r="B23" i="13"/>
  <c r="B21" i="13" l="1"/>
  <c r="M27" i="2"/>
  <c r="B19" i="13"/>
  <c r="B16" i="13" l="1"/>
  <c r="M26" i="2"/>
  <c r="B15" i="13" s="1"/>
</calcChain>
</file>

<file path=xl/sharedStrings.xml><?xml version="1.0" encoding="utf-8"?>
<sst xmlns="http://schemas.openxmlformats.org/spreadsheetml/2006/main" count="3239" uniqueCount="471">
  <si>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</si>
  <si>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</si>
  <si>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</si>
  <si>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</si>
  <si>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</si>
  <si>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</si>
  <si>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うちｷｬﾘｱﾊﾟｽ要件</t>
    <rPh sb="9" eb="11">
      <t>ヨウケン</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</si>
  <si>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</si>
  <si>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</si>
  <si>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</si>
  <si>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</si>
  <si>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</si>
  <si>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職員一人当たりの
平均勤続年数</t>
    <phoneticPr fontId="8"/>
  </si>
  <si>
    <t>賃金改善要件分</t>
    <rPh sb="0" eb="2">
      <t>チンギン</t>
    </rPh>
    <rPh sb="2" eb="4">
      <t>カイゼン</t>
    </rPh>
    <rPh sb="4" eb="6">
      <t>ヨウケン</t>
    </rPh>
    <rPh sb="6" eb="7">
      <t>ブン</t>
    </rPh>
    <phoneticPr fontId="4"/>
  </si>
  <si>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</si>
  <si>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</si>
  <si>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</si>
  <si>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</si>
  <si>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</si>
  <si>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</si>
  <si>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</si>
  <si>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</si>
  <si>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</si>
  <si>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</si>
  <si>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</si>
  <si>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</si>
  <si>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</si>
  <si>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認定
区分</t>
    <rPh sb="0" eb="2">
      <t>ニンテイ</t>
    </rPh>
    <rPh sb="3" eb="5">
      <t>クブン</t>
    </rPh>
    <phoneticPr fontId="13"/>
  </si>
  <si>
    <t>年齢区分</t>
    <rPh sb="0" eb="2">
      <t>ネンレイ</t>
    </rPh>
    <rPh sb="2" eb="4">
      <t>クブン</t>
    </rPh>
    <phoneticPr fontId="8"/>
  </si>
  <si>
    <t>保育必要量区分　⑤</t>
    <rPh sb="0" eb="2">
      <t>ホイク</t>
    </rPh>
    <rPh sb="2" eb="5">
      <t>ヒツヨウリョウ</t>
    </rPh>
    <rPh sb="5" eb="7">
      <t>クブン</t>
    </rPh>
    <phoneticPr fontId="13"/>
  </si>
  <si>
    <t>３歳児配置改善加算</t>
    <rPh sb="1" eb="3">
      <t>サイジ</t>
    </rPh>
    <rPh sb="3" eb="5">
      <t>ハイチ</t>
    </rPh>
    <rPh sb="5" eb="7">
      <t>カイゼン</t>
    </rPh>
    <rPh sb="7" eb="9">
      <t>カサン</t>
    </rPh>
    <phoneticPr fontId="13"/>
  </si>
  <si>
    <t>休日保育加算</t>
    <rPh sb="0" eb="2">
      <t>キュウジツ</t>
    </rPh>
    <rPh sb="2" eb="4">
      <t>ホイク</t>
    </rPh>
    <rPh sb="4" eb="6">
      <t>カサン</t>
    </rPh>
    <phoneticPr fontId="13"/>
  </si>
  <si>
    <t>夜間保育加算</t>
    <rPh sb="0" eb="2">
      <t>ヤカン</t>
    </rPh>
    <rPh sb="2" eb="4">
      <t>ホイク</t>
    </rPh>
    <rPh sb="4" eb="6">
      <t>カサン</t>
    </rPh>
    <phoneticPr fontId="13"/>
  </si>
  <si>
    <t>減価償却費加算</t>
    <rPh sb="0" eb="2">
      <t>ゲンカ</t>
    </rPh>
    <rPh sb="2" eb="5">
      <t>ショウキャクヒ</t>
    </rPh>
    <rPh sb="5" eb="7">
      <t>カサン</t>
    </rPh>
    <phoneticPr fontId="13"/>
  </si>
  <si>
    <t>賃借料加算</t>
    <rPh sb="0" eb="3">
      <t>チンシャクリョウ</t>
    </rPh>
    <rPh sb="3" eb="5">
      <t>カサン</t>
    </rPh>
    <phoneticPr fontId="13"/>
  </si>
  <si>
    <t>チーム保育推進加算</t>
    <rPh sb="3" eb="5">
      <t>ホイク</t>
    </rPh>
    <rPh sb="5" eb="7">
      <t>スイシン</t>
    </rPh>
    <rPh sb="7" eb="9">
      <t>カサン</t>
    </rPh>
    <phoneticPr fontId="13"/>
  </si>
  <si>
    <t>分園の場合</t>
    <rPh sb="0" eb="2">
      <t>ブンエン</t>
    </rPh>
    <rPh sb="3" eb="5">
      <t>バアイ</t>
    </rPh>
    <phoneticPr fontId="13"/>
  </si>
  <si>
    <t>定員を恒常的に超過する場合</t>
    <rPh sb="0" eb="2">
      <t>テイイン</t>
    </rPh>
    <rPh sb="3" eb="6">
      <t>コウジョウテキ</t>
    </rPh>
    <rPh sb="7" eb="9">
      <t>チョウカ</t>
    </rPh>
    <rPh sb="11" eb="13">
      <t>バアイ</t>
    </rPh>
    <phoneticPr fontId="13"/>
  </si>
  <si>
    <t>保育標準時間認定</t>
    <rPh sb="0" eb="2">
      <t>ホイク</t>
    </rPh>
    <rPh sb="2" eb="4">
      <t>ヒョウジュン</t>
    </rPh>
    <rPh sb="4" eb="6">
      <t>ジカン</t>
    </rPh>
    <rPh sb="6" eb="8">
      <t>ニンテイ</t>
    </rPh>
    <phoneticPr fontId="13"/>
  </si>
  <si>
    <t>保育短時間認定</t>
    <rPh sb="0" eb="2">
      <t>ホイク</t>
    </rPh>
    <rPh sb="2" eb="3">
      <t>タン</t>
    </rPh>
    <rPh sb="3" eb="5">
      <t>ジカン</t>
    </rPh>
    <rPh sb="5" eb="7">
      <t>ニンテイ</t>
    </rPh>
    <phoneticPr fontId="13"/>
  </si>
  <si>
    <t>基本分単価</t>
    <rPh sb="0" eb="2">
      <t>キホン</t>
    </rPh>
    <rPh sb="2" eb="3">
      <t>ブン</t>
    </rPh>
    <rPh sb="3" eb="4">
      <t>タン</t>
    </rPh>
    <rPh sb="4" eb="5">
      <t>アタイ</t>
    </rPh>
    <phoneticPr fontId="8"/>
  </si>
  <si>
    <t>加算額</t>
    <rPh sb="0" eb="3">
      <t>カサンガク</t>
    </rPh>
    <phoneticPr fontId="13"/>
  </si>
  <si>
    <t>（注）</t>
    <phoneticPr fontId="13"/>
  </si>
  <si>
    <t>標　準</t>
    <rPh sb="0" eb="1">
      <t>シルベ</t>
    </rPh>
    <rPh sb="2" eb="3">
      <t>ジュン</t>
    </rPh>
    <phoneticPr fontId="13"/>
  </si>
  <si>
    <t>都市部</t>
    <rPh sb="0" eb="3">
      <t>トシブ</t>
    </rPh>
    <phoneticPr fontId="13"/>
  </si>
  <si>
    <t>①</t>
    <phoneticPr fontId="13"/>
  </si>
  <si>
    <t>②</t>
    <phoneticPr fontId="13"/>
  </si>
  <si>
    <t>③</t>
    <phoneticPr fontId="13"/>
  </si>
  <si>
    <t>④</t>
    <phoneticPr fontId="13"/>
  </si>
  <si>
    <t>⑦</t>
    <phoneticPr fontId="13"/>
  </si>
  <si>
    <t>⑧</t>
    <phoneticPr fontId="13"/>
  </si>
  <si>
    <t>⑨</t>
    <phoneticPr fontId="13"/>
  </si>
  <si>
    <t>⑩</t>
    <phoneticPr fontId="13"/>
  </si>
  <si>
    <t>⑪</t>
    <phoneticPr fontId="13"/>
  </si>
  <si>
    <t>⑬</t>
    <phoneticPr fontId="13"/>
  </si>
  <si>
    <t>⑮</t>
    <phoneticPr fontId="13"/>
  </si>
  <si>
    <t>⑰</t>
    <phoneticPr fontId="13"/>
  </si>
  <si>
    <t>　20人</t>
    <rPh sb="3" eb="4">
      <t>ニン</t>
    </rPh>
    <phoneticPr fontId="8"/>
  </si>
  <si>
    <t>2号</t>
    <rPh sb="1" eb="2">
      <t>ゴウ</t>
    </rPh>
    <phoneticPr fontId="13"/>
  </si>
  <si>
    <t>４歳以上児</t>
    <rPh sb="1" eb="2">
      <t>サイ</t>
    </rPh>
    <rPh sb="2" eb="4">
      <t>イジョウ</t>
    </rPh>
    <rPh sb="4" eb="5">
      <t>ジ</t>
    </rPh>
    <phoneticPr fontId="8"/>
  </si>
  <si>
    <t>＋</t>
  </si>
  <si>
    <t>ａ地域</t>
    <rPh sb="1" eb="3">
      <t>チイキ</t>
    </rPh>
    <phoneticPr fontId="13"/>
  </si>
  <si>
    <t>ｂ地域</t>
    <rPh sb="1" eb="3">
      <t>チイキ</t>
    </rPh>
    <phoneticPr fontId="13"/>
  </si>
  <si>
    <t>3号</t>
    <rPh sb="1" eb="2">
      <t>ゴウ</t>
    </rPh>
    <phoneticPr fontId="13"/>
  </si>
  <si>
    <t>１、２歳児</t>
    <rPh sb="3" eb="5">
      <t>サイジ</t>
    </rPh>
    <phoneticPr fontId="8"/>
  </si>
  <si>
    <t>ｃ地域</t>
    <rPh sb="1" eb="3">
      <t>チイキ</t>
    </rPh>
    <phoneticPr fontId="13"/>
  </si>
  <si>
    <t>ｄ地域</t>
    <rPh sb="1" eb="3">
      <t>チイキ</t>
    </rPh>
    <phoneticPr fontId="13"/>
  </si>
  <si>
    <t>休日保育の年間延べ利用子ども数</t>
    <rPh sb="0" eb="2">
      <t>キュウジツ</t>
    </rPh>
    <rPh sb="2" eb="4">
      <t>ホイク</t>
    </rPh>
    <rPh sb="5" eb="7">
      <t>ネンカン</t>
    </rPh>
    <rPh sb="7" eb="8">
      <t>ノ</t>
    </rPh>
    <rPh sb="9" eb="11">
      <t>リヨウ</t>
    </rPh>
    <rPh sb="11" eb="12">
      <t>コ</t>
    </rPh>
    <rPh sb="14" eb="15">
      <t>スウ</t>
    </rPh>
    <phoneticPr fontId="13"/>
  </si>
  <si>
    <t>　 　　 ～　210人</t>
    <rPh sb="10" eb="11">
      <t>ニン</t>
    </rPh>
    <phoneticPr fontId="13"/>
  </si>
  <si>
    <t>＋</t>
    <phoneticPr fontId="13"/>
  </si>
  <si>
    <t>－</t>
    <phoneticPr fontId="13"/>
  </si>
  <si>
    <t>　 211人～　279人</t>
    <rPh sb="5" eb="6">
      <t>ニン</t>
    </rPh>
    <rPh sb="11" eb="12">
      <t>ニン</t>
    </rPh>
    <phoneticPr fontId="13"/>
  </si>
  <si>
    <t>　61人
　　から
　70人
　　まで</t>
    <rPh sb="3" eb="4">
      <t>ニン</t>
    </rPh>
    <rPh sb="13" eb="14">
      <t>ニン</t>
    </rPh>
    <phoneticPr fontId="8"/>
  </si>
  <si>
    <t>　 280人～　349人</t>
    <rPh sb="5" eb="6">
      <t>ニン</t>
    </rPh>
    <rPh sb="11" eb="12">
      <t>ニン</t>
    </rPh>
    <phoneticPr fontId="13"/>
  </si>
  <si>
    <t>　71人
　　から
　80人
　　まで</t>
    <rPh sb="3" eb="4">
      <t>ニン</t>
    </rPh>
    <rPh sb="13" eb="14">
      <t>ニン</t>
    </rPh>
    <phoneticPr fontId="8"/>
  </si>
  <si>
    <t xml:space="preserve"> 　350人～　419人</t>
    <rPh sb="5" eb="6">
      <t>ニン</t>
    </rPh>
    <rPh sb="11" eb="12">
      <t>ニン</t>
    </rPh>
    <phoneticPr fontId="13"/>
  </si>
  <si>
    <t>　 420人～　489人</t>
    <rPh sb="5" eb="6">
      <t>ニン</t>
    </rPh>
    <rPh sb="11" eb="12">
      <t>ニン</t>
    </rPh>
    <phoneticPr fontId="13"/>
  </si>
  <si>
    <t>　81人
　　から
　90人
　　まで</t>
    <rPh sb="3" eb="4">
      <t>ニン</t>
    </rPh>
    <rPh sb="13" eb="14">
      <t>ニン</t>
    </rPh>
    <phoneticPr fontId="8"/>
  </si>
  <si>
    <t xml:space="preserve"> 　490人～　559人</t>
    <rPh sb="5" eb="6">
      <t>ニン</t>
    </rPh>
    <rPh sb="11" eb="12">
      <t>ニン</t>
    </rPh>
    <phoneticPr fontId="13"/>
  </si>
  <si>
    <t>　91人
　　から
　100人
　　まで</t>
    <rPh sb="3" eb="4">
      <t>ニン</t>
    </rPh>
    <rPh sb="14" eb="15">
      <t>ニン</t>
    </rPh>
    <phoneticPr fontId="8"/>
  </si>
  <si>
    <t>　 560人～　629人</t>
    <rPh sb="5" eb="6">
      <t>ニン</t>
    </rPh>
    <rPh sb="11" eb="12">
      <t>ニン</t>
    </rPh>
    <phoneticPr fontId="13"/>
  </si>
  <si>
    <t>各月初日の</t>
    <rPh sb="0" eb="2">
      <t>カクツキ</t>
    </rPh>
    <rPh sb="2" eb="4">
      <t>ショニチ</t>
    </rPh>
    <phoneticPr fontId="13"/>
  </si>
  <si>
    <t>利用子ども数</t>
    <rPh sb="0" eb="2">
      <t>リヨウ</t>
    </rPh>
    <rPh sb="2" eb="3">
      <t>コ</t>
    </rPh>
    <rPh sb="5" eb="6">
      <t>スウ</t>
    </rPh>
    <phoneticPr fontId="13"/>
  </si>
  <si>
    <t>　101人
　　から
　110人
　　まで</t>
    <rPh sb="4" eb="5">
      <t>ニン</t>
    </rPh>
    <rPh sb="15" eb="16">
      <t>ニン</t>
    </rPh>
    <phoneticPr fontId="8"/>
  </si>
  <si>
    <t>　 630人～　699人</t>
    <rPh sb="5" eb="6">
      <t>ニン</t>
    </rPh>
    <rPh sb="11" eb="12">
      <t>ニン</t>
    </rPh>
    <phoneticPr fontId="13"/>
  </si>
  <si>
    <t xml:space="preserve"> 　700人～　769人</t>
    <rPh sb="5" eb="6">
      <t>ニン</t>
    </rPh>
    <rPh sb="11" eb="12">
      <t>ニン</t>
    </rPh>
    <phoneticPr fontId="13"/>
  </si>
  <si>
    <t>　111人
　　から
　120人
　　まで</t>
    <rPh sb="4" eb="5">
      <t>ニン</t>
    </rPh>
    <rPh sb="15" eb="16">
      <t>ニン</t>
    </rPh>
    <phoneticPr fontId="8"/>
  </si>
  <si>
    <t xml:space="preserve"> 　770人～　839人</t>
    <rPh sb="5" eb="6">
      <t>ニン</t>
    </rPh>
    <rPh sb="11" eb="12">
      <t>ニン</t>
    </rPh>
    <phoneticPr fontId="13"/>
  </si>
  <si>
    <t>　121人
　　から
　130人
　　まで</t>
    <rPh sb="4" eb="5">
      <t>ニン</t>
    </rPh>
    <rPh sb="15" eb="16">
      <t>ニン</t>
    </rPh>
    <phoneticPr fontId="8"/>
  </si>
  <si>
    <t>　 840人～　909人</t>
    <rPh sb="5" eb="6">
      <t>ニン</t>
    </rPh>
    <rPh sb="11" eb="12">
      <t>ニン</t>
    </rPh>
    <phoneticPr fontId="13"/>
  </si>
  <si>
    <t>　131人
　　から
　140人
　　まで</t>
    <rPh sb="4" eb="5">
      <t>ニン</t>
    </rPh>
    <rPh sb="15" eb="16">
      <t>ニン</t>
    </rPh>
    <phoneticPr fontId="8"/>
  </si>
  <si>
    <t xml:space="preserve"> 　910人～　979人</t>
    <rPh sb="5" eb="6">
      <t>ニン</t>
    </rPh>
    <rPh sb="11" eb="12">
      <t>ニン</t>
    </rPh>
    <phoneticPr fontId="13"/>
  </si>
  <si>
    <t>　 980人～1,049人</t>
    <rPh sb="5" eb="6">
      <t>ニン</t>
    </rPh>
    <rPh sb="12" eb="13">
      <t>ニン</t>
    </rPh>
    <phoneticPr fontId="13"/>
  </si>
  <si>
    <t>　141人
　　から
　150人
　　まで</t>
    <rPh sb="4" eb="5">
      <t>ニン</t>
    </rPh>
    <rPh sb="15" eb="16">
      <t>ニン</t>
    </rPh>
    <phoneticPr fontId="8"/>
  </si>
  <si>
    <t xml:space="preserve"> 1,050人～</t>
    <rPh sb="6" eb="7">
      <t>ニン</t>
    </rPh>
    <phoneticPr fontId="13"/>
  </si>
  <si>
    <t>　151人
　　から
　160人
　　まで</t>
    <rPh sb="4" eb="5">
      <t>ニン</t>
    </rPh>
    <rPh sb="15" eb="16">
      <t>ニン</t>
    </rPh>
    <phoneticPr fontId="8"/>
  </si>
  <si>
    <t>　161人
　　から
　170人
　　まで</t>
    <rPh sb="4" eb="5">
      <t>ニン</t>
    </rPh>
    <rPh sb="15" eb="16">
      <t>ニン</t>
    </rPh>
    <phoneticPr fontId="8"/>
  </si>
  <si>
    <t>　171人
　　以上</t>
    <rPh sb="4" eb="5">
      <t>ニン</t>
    </rPh>
    <rPh sb="8" eb="10">
      <t>イジョウ</t>
    </rPh>
    <phoneticPr fontId="8"/>
  </si>
  <si>
    <t>16/100
地域</t>
    <phoneticPr fontId="8"/>
  </si>
  <si>
    <t>÷</t>
    <phoneticPr fontId="13"/>
  </si>
  <si>
    <t>加算部分２</t>
    <rPh sb="0" eb="2">
      <t>カサン</t>
    </rPh>
    <rPh sb="2" eb="4">
      <t>ブブン</t>
    </rPh>
    <phoneticPr fontId="13"/>
  </si>
  <si>
    <t>主任保育士専任加算</t>
    <rPh sb="0" eb="2">
      <t>シュニン</t>
    </rPh>
    <rPh sb="2" eb="5">
      <t>ホイクシ</t>
    </rPh>
    <rPh sb="5" eb="7">
      <t>センニン</t>
    </rPh>
    <rPh sb="7" eb="9">
      <t>カサン</t>
    </rPh>
    <phoneticPr fontId="8"/>
  </si>
  <si>
    <t>基本額</t>
    <phoneticPr fontId="8"/>
  </si>
  <si>
    <t>※各月初日の利用子どもの単価に加算</t>
    <rPh sb="1" eb="3">
      <t>カクツキ</t>
    </rPh>
    <rPh sb="3" eb="5">
      <t>ショニチ</t>
    </rPh>
    <rPh sb="6" eb="8">
      <t>リヨウ</t>
    </rPh>
    <rPh sb="8" eb="9">
      <t>コ</t>
    </rPh>
    <rPh sb="12" eb="14">
      <t>タンカ</t>
    </rPh>
    <rPh sb="15" eb="17">
      <t>カサン</t>
    </rPh>
    <phoneticPr fontId="8"/>
  </si>
  <si>
    <t>（</t>
    <phoneticPr fontId="8"/>
  </si>
  <si>
    <t>＋</t>
    <phoneticPr fontId="8"/>
  </si>
  <si>
    <t>）</t>
    <phoneticPr fontId="8"/>
  </si>
  <si>
    <t>÷各月初日の利用子ども数</t>
    <phoneticPr fontId="8"/>
  </si>
  <si>
    <t>療育支援加算</t>
    <rPh sb="0" eb="2">
      <t>リョウイク</t>
    </rPh>
    <rPh sb="2" eb="4">
      <t>シエン</t>
    </rPh>
    <rPh sb="4" eb="6">
      <t>カサン</t>
    </rPh>
    <phoneticPr fontId="8"/>
  </si>
  <si>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</si>
  <si>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</si>
  <si>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</si>
  <si>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事務職員雇上費加算</t>
    <rPh sb="0" eb="2">
      <t>ジム</t>
    </rPh>
    <rPh sb="2" eb="4">
      <t>ショクイン</t>
    </rPh>
    <rPh sb="4" eb="7">
      <t>コジョウヒ</t>
    </rPh>
    <rPh sb="7" eb="9">
      <t>カサン</t>
    </rPh>
    <phoneticPr fontId="8"/>
  </si>
  <si>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13"/>
  </si>
  <si>
    <t>冷暖房費加算</t>
    <rPh sb="0" eb="3">
      <t>レイダンボウ</t>
    </rPh>
    <rPh sb="3" eb="4">
      <t>ヒ</t>
    </rPh>
    <rPh sb="4" eb="6">
      <t>カサン</t>
    </rPh>
    <phoneticPr fontId="8"/>
  </si>
  <si>
    <t>１級地</t>
    <rPh sb="1" eb="3">
      <t>キュウチ</t>
    </rPh>
    <phoneticPr fontId="8"/>
  </si>
  <si>
    <t>４級地</t>
    <rPh sb="1" eb="3">
      <t>キュウチ</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</si>
  <si>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</si>
  <si>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</si>
  <si>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</si>
  <si>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</si>
  <si>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</si>
  <si>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</si>
  <si>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㉕</t>
    <phoneticPr fontId="8"/>
  </si>
  <si>
    <t xml:space="preserve"> 400時間以上 800時間未満</t>
    <rPh sb="4" eb="6">
      <t>ジカン</t>
    </rPh>
    <rPh sb="6" eb="8">
      <t>イジョウ</t>
    </rPh>
    <rPh sb="12" eb="14">
      <t>ジカン</t>
    </rPh>
    <rPh sb="14" eb="16">
      <t>ミマン</t>
    </rPh>
    <phoneticPr fontId="8"/>
  </si>
  <si>
    <t>÷３月初日の利用子ども数</t>
    <phoneticPr fontId="13"/>
  </si>
  <si>
    <t xml:space="preserve"> 800時間以上1200時間未満</t>
    <rPh sb="4" eb="6">
      <t>ジカン</t>
    </rPh>
    <rPh sb="6" eb="8">
      <t>イジョウ</t>
    </rPh>
    <rPh sb="12" eb="14">
      <t>ジカン</t>
    </rPh>
    <rPh sb="14" eb="16">
      <t>ミマン</t>
    </rPh>
    <phoneticPr fontId="8"/>
  </si>
  <si>
    <t>施設機能強化推進費加算</t>
    <rPh sb="0" eb="2">
      <t>シセツ</t>
    </rPh>
    <rPh sb="2" eb="4">
      <t>キノウ</t>
    </rPh>
    <rPh sb="4" eb="6">
      <t>キョウカ</t>
    </rPh>
    <rPh sb="6" eb="8">
      <t>スイシン</t>
    </rPh>
    <rPh sb="8" eb="9">
      <t>ヒ</t>
    </rPh>
    <rPh sb="9" eb="11">
      <t>カサン</t>
    </rPh>
    <phoneticPr fontId="8"/>
  </si>
  <si>
    <t>㉖</t>
    <phoneticPr fontId="8"/>
  </si>
  <si>
    <r>
      <t>小学校接続加算</t>
    </r>
    <r>
      <rPr>
        <sz val="8"/>
        <color theme="1"/>
        <rFont val="HGｺﾞｼｯｸM"/>
        <family val="3"/>
        <charset val="128"/>
      </rPr>
      <t/>
    </r>
    <rPh sb="0" eb="3">
      <t>ショウガッコウ</t>
    </rPh>
    <rPh sb="3" eb="5">
      <t>セツゾク</t>
    </rPh>
    <rPh sb="5" eb="7">
      <t>カサン</t>
    </rPh>
    <phoneticPr fontId="8"/>
  </si>
  <si>
    <t>㉗</t>
    <phoneticPr fontId="8"/>
  </si>
  <si>
    <t>　</t>
    <phoneticPr fontId="8"/>
  </si>
  <si>
    <t>㉘</t>
    <phoneticPr fontId="8"/>
  </si>
  <si>
    <t>第三者評価受審加算</t>
    <rPh sb="0" eb="3">
      <t>ダイサンシャ</t>
    </rPh>
    <rPh sb="3" eb="5">
      <t>ヒョウカ</t>
    </rPh>
    <rPh sb="5" eb="7">
      <t>ジュシン</t>
    </rPh>
    <rPh sb="7" eb="9">
      <t>カサン</t>
    </rPh>
    <phoneticPr fontId="8"/>
  </si>
  <si>
    <t>20４歳以上児</t>
    <rPh sb="3" eb="6">
      <t>サイイジョウ</t>
    </rPh>
    <rPh sb="6" eb="7">
      <t>ジ</t>
    </rPh>
    <phoneticPr fontId="13"/>
  </si>
  <si>
    <t>20３歳児</t>
    <rPh sb="3" eb="4">
      <t>サイ</t>
    </rPh>
    <rPh sb="4" eb="5">
      <t>ジ</t>
    </rPh>
    <phoneticPr fontId="13"/>
  </si>
  <si>
    <t>20１，２歳児</t>
    <rPh sb="5" eb="6">
      <t>サイ</t>
    </rPh>
    <rPh sb="6" eb="7">
      <t>ジ</t>
    </rPh>
    <phoneticPr fontId="13"/>
  </si>
  <si>
    <t>20乳児</t>
    <rPh sb="2" eb="4">
      <t>ニュウジ</t>
    </rPh>
    <phoneticPr fontId="13"/>
  </si>
  <si>
    <t>30４歳以上児</t>
    <rPh sb="3" eb="6">
      <t>サイイジョウ</t>
    </rPh>
    <rPh sb="6" eb="7">
      <t>ジ</t>
    </rPh>
    <phoneticPr fontId="13"/>
  </si>
  <si>
    <t>30３歳児</t>
    <rPh sb="3" eb="4">
      <t>サイ</t>
    </rPh>
    <rPh sb="4" eb="5">
      <t>ジ</t>
    </rPh>
    <phoneticPr fontId="13"/>
  </si>
  <si>
    <t>30１，２歳児</t>
    <rPh sb="5" eb="6">
      <t>サイ</t>
    </rPh>
    <rPh sb="6" eb="7">
      <t>ジ</t>
    </rPh>
    <phoneticPr fontId="13"/>
  </si>
  <si>
    <t>30乳児</t>
    <rPh sb="2" eb="4">
      <t>ニュウジ</t>
    </rPh>
    <phoneticPr fontId="13"/>
  </si>
  <si>
    <t>40４歳以上児</t>
    <rPh sb="3" eb="6">
      <t>サイイジョウ</t>
    </rPh>
    <rPh sb="6" eb="7">
      <t>ジ</t>
    </rPh>
    <phoneticPr fontId="13"/>
  </si>
  <si>
    <t>40３歳児</t>
    <rPh sb="3" eb="4">
      <t>サイ</t>
    </rPh>
    <rPh sb="4" eb="5">
      <t>ジ</t>
    </rPh>
    <phoneticPr fontId="13"/>
  </si>
  <si>
    <t>40１，２歳児</t>
    <rPh sb="5" eb="6">
      <t>サイ</t>
    </rPh>
    <rPh sb="6" eb="7">
      <t>ジ</t>
    </rPh>
    <phoneticPr fontId="13"/>
  </si>
  <si>
    <t>40乳児</t>
    <rPh sb="2" eb="4">
      <t>ニュウジ</t>
    </rPh>
    <phoneticPr fontId="13"/>
  </si>
  <si>
    <t>50４歳以上児</t>
    <rPh sb="3" eb="6">
      <t>サイイジョウ</t>
    </rPh>
    <rPh sb="6" eb="7">
      <t>ジ</t>
    </rPh>
    <phoneticPr fontId="13"/>
  </si>
  <si>
    <t>50３歳児</t>
    <rPh sb="3" eb="4">
      <t>サイ</t>
    </rPh>
    <rPh sb="4" eb="5">
      <t>ジ</t>
    </rPh>
    <phoneticPr fontId="13"/>
  </si>
  <si>
    <t>50１，２歳児</t>
    <rPh sb="5" eb="6">
      <t>サイ</t>
    </rPh>
    <rPh sb="6" eb="7">
      <t>ジ</t>
    </rPh>
    <phoneticPr fontId="13"/>
  </si>
  <si>
    <t>50乳児</t>
    <rPh sb="2" eb="4">
      <t>ニュウジ</t>
    </rPh>
    <phoneticPr fontId="13"/>
  </si>
  <si>
    <t>60４歳以上児</t>
    <rPh sb="3" eb="6">
      <t>サイイジョウ</t>
    </rPh>
    <rPh sb="6" eb="7">
      <t>ジ</t>
    </rPh>
    <phoneticPr fontId="13"/>
  </si>
  <si>
    <t>60３歳児</t>
    <rPh sb="3" eb="4">
      <t>サイ</t>
    </rPh>
    <rPh sb="4" eb="5">
      <t>ジ</t>
    </rPh>
    <phoneticPr fontId="13"/>
  </si>
  <si>
    <t>60１，２歳児</t>
    <rPh sb="5" eb="6">
      <t>サイ</t>
    </rPh>
    <rPh sb="6" eb="7">
      <t>ジ</t>
    </rPh>
    <phoneticPr fontId="13"/>
  </si>
  <si>
    <t>60乳児</t>
    <rPh sb="2" eb="4">
      <t>ニュウジ</t>
    </rPh>
    <phoneticPr fontId="13"/>
  </si>
  <si>
    <t>70４歳以上児</t>
    <rPh sb="3" eb="6">
      <t>サイイジョウ</t>
    </rPh>
    <rPh sb="6" eb="7">
      <t>ジ</t>
    </rPh>
    <phoneticPr fontId="13"/>
  </si>
  <si>
    <t>70３歳児</t>
    <rPh sb="3" eb="4">
      <t>サイ</t>
    </rPh>
    <rPh sb="4" eb="5">
      <t>ジ</t>
    </rPh>
    <phoneticPr fontId="13"/>
  </si>
  <si>
    <t>70１，２歳児</t>
    <rPh sb="5" eb="6">
      <t>サイ</t>
    </rPh>
    <rPh sb="6" eb="7">
      <t>ジ</t>
    </rPh>
    <phoneticPr fontId="13"/>
  </si>
  <si>
    <t>70乳児</t>
    <rPh sb="2" eb="4">
      <t>ニュウジ</t>
    </rPh>
    <phoneticPr fontId="13"/>
  </si>
  <si>
    <t>80４歳以上児</t>
    <rPh sb="3" eb="6">
      <t>サイイジョウ</t>
    </rPh>
    <rPh sb="6" eb="7">
      <t>ジ</t>
    </rPh>
    <phoneticPr fontId="13"/>
  </si>
  <si>
    <t>80３歳児</t>
    <rPh sb="3" eb="4">
      <t>サイ</t>
    </rPh>
    <rPh sb="4" eb="5">
      <t>ジ</t>
    </rPh>
    <phoneticPr fontId="13"/>
  </si>
  <si>
    <t>80１，２歳児</t>
    <rPh sb="5" eb="6">
      <t>サイ</t>
    </rPh>
    <rPh sb="6" eb="7">
      <t>ジ</t>
    </rPh>
    <phoneticPr fontId="13"/>
  </si>
  <si>
    <t>80乳児</t>
    <rPh sb="2" eb="4">
      <t>ニュウジ</t>
    </rPh>
    <phoneticPr fontId="13"/>
  </si>
  <si>
    <t>90４歳以上児</t>
    <rPh sb="3" eb="6">
      <t>サイイジョウ</t>
    </rPh>
    <rPh sb="6" eb="7">
      <t>ジ</t>
    </rPh>
    <phoneticPr fontId="13"/>
  </si>
  <si>
    <t>90３歳児</t>
    <rPh sb="3" eb="4">
      <t>サイ</t>
    </rPh>
    <rPh sb="4" eb="5">
      <t>ジ</t>
    </rPh>
    <phoneticPr fontId="13"/>
  </si>
  <si>
    <t>90１，２歳児</t>
    <rPh sb="5" eb="6">
      <t>サイ</t>
    </rPh>
    <rPh sb="6" eb="7">
      <t>ジ</t>
    </rPh>
    <phoneticPr fontId="13"/>
  </si>
  <si>
    <t>90乳児</t>
    <rPh sb="2" eb="4">
      <t>ニュウジ</t>
    </rPh>
    <phoneticPr fontId="13"/>
  </si>
  <si>
    <t>100４歳以上児</t>
    <rPh sb="4" eb="7">
      <t>サイイジョウ</t>
    </rPh>
    <rPh sb="7" eb="8">
      <t>ジ</t>
    </rPh>
    <phoneticPr fontId="13"/>
  </si>
  <si>
    <t>100３歳児</t>
    <rPh sb="4" eb="5">
      <t>サイ</t>
    </rPh>
    <rPh sb="5" eb="6">
      <t>ジ</t>
    </rPh>
    <phoneticPr fontId="13"/>
  </si>
  <si>
    <t>100１，２歳児</t>
    <rPh sb="6" eb="7">
      <t>サイ</t>
    </rPh>
    <rPh sb="7" eb="8">
      <t>ジ</t>
    </rPh>
    <phoneticPr fontId="13"/>
  </si>
  <si>
    <t>100乳児</t>
    <rPh sb="3" eb="5">
      <t>ニュウジ</t>
    </rPh>
    <phoneticPr fontId="13"/>
  </si>
  <si>
    <t>110４歳以上児</t>
    <rPh sb="4" eb="7">
      <t>サイイジョウ</t>
    </rPh>
    <rPh sb="7" eb="8">
      <t>ジ</t>
    </rPh>
    <phoneticPr fontId="13"/>
  </si>
  <si>
    <t>110３歳児</t>
    <rPh sb="4" eb="5">
      <t>サイ</t>
    </rPh>
    <rPh sb="5" eb="6">
      <t>ジ</t>
    </rPh>
    <phoneticPr fontId="13"/>
  </si>
  <si>
    <t>110１，２歳児</t>
    <rPh sb="6" eb="7">
      <t>サイ</t>
    </rPh>
    <rPh sb="7" eb="8">
      <t>ジ</t>
    </rPh>
    <phoneticPr fontId="13"/>
  </si>
  <si>
    <t>110乳児</t>
    <rPh sb="3" eb="5">
      <t>ニュウジ</t>
    </rPh>
    <phoneticPr fontId="13"/>
  </si>
  <si>
    <t>120４歳以上児</t>
    <rPh sb="4" eb="7">
      <t>サイイジョウ</t>
    </rPh>
    <rPh sb="7" eb="8">
      <t>ジ</t>
    </rPh>
    <phoneticPr fontId="13"/>
  </si>
  <si>
    <t>120３歳児</t>
    <rPh sb="4" eb="5">
      <t>サイ</t>
    </rPh>
    <rPh sb="5" eb="6">
      <t>ジ</t>
    </rPh>
    <phoneticPr fontId="13"/>
  </si>
  <si>
    <t>120１，２歳児</t>
    <rPh sb="6" eb="7">
      <t>サイ</t>
    </rPh>
    <rPh sb="7" eb="8">
      <t>ジ</t>
    </rPh>
    <phoneticPr fontId="13"/>
  </si>
  <si>
    <t>120乳児</t>
    <rPh sb="3" eb="5">
      <t>ニュウジ</t>
    </rPh>
    <phoneticPr fontId="13"/>
  </si>
  <si>
    <t>130４歳以上児</t>
    <rPh sb="4" eb="7">
      <t>サイイジョウ</t>
    </rPh>
    <rPh sb="7" eb="8">
      <t>ジ</t>
    </rPh>
    <phoneticPr fontId="13"/>
  </si>
  <si>
    <t>130３歳児</t>
    <rPh sb="4" eb="5">
      <t>サイ</t>
    </rPh>
    <rPh sb="5" eb="6">
      <t>ジ</t>
    </rPh>
    <phoneticPr fontId="13"/>
  </si>
  <si>
    <t>130１，２歳児</t>
    <rPh sb="6" eb="7">
      <t>サイ</t>
    </rPh>
    <rPh sb="7" eb="8">
      <t>ジ</t>
    </rPh>
    <phoneticPr fontId="13"/>
  </si>
  <si>
    <t>130乳児</t>
    <rPh sb="3" eb="5">
      <t>ニュウジ</t>
    </rPh>
    <phoneticPr fontId="13"/>
  </si>
  <si>
    <t>140４歳以上児</t>
    <rPh sb="4" eb="7">
      <t>サイイジョウ</t>
    </rPh>
    <rPh sb="7" eb="8">
      <t>ジ</t>
    </rPh>
    <phoneticPr fontId="13"/>
  </si>
  <si>
    <t>140３歳児</t>
    <rPh sb="4" eb="5">
      <t>サイ</t>
    </rPh>
    <rPh sb="5" eb="6">
      <t>ジ</t>
    </rPh>
    <phoneticPr fontId="13"/>
  </si>
  <si>
    <t>140１，２歳児</t>
    <rPh sb="6" eb="7">
      <t>サイ</t>
    </rPh>
    <rPh sb="7" eb="8">
      <t>ジ</t>
    </rPh>
    <phoneticPr fontId="13"/>
  </si>
  <si>
    <t>140乳児</t>
    <rPh sb="3" eb="5">
      <t>ニュウジ</t>
    </rPh>
    <phoneticPr fontId="13"/>
  </si>
  <si>
    <t>150４歳以上児</t>
    <rPh sb="4" eb="7">
      <t>サイイジョウ</t>
    </rPh>
    <rPh sb="7" eb="8">
      <t>ジ</t>
    </rPh>
    <phoneticPr fontId="13"/>
  </si>
  <si>
    <t>150３歳児</t>
    <rPh sb="4" eb="5">
      <t>サイ</t>
    </rPh>
    <rPh sb="5" eb="6">
      <t>ジ</t>
    </rPh>
    <phoneticPr fontId="13"/>
  </si>
  <si>
    <t>150１，２歳児</t>
    <rPh sb="6" eb="7">
      <t>サイ</t>
    </rPh>
    <rPh sb="7" eb="8">
      <t>ジ</t>
    </rPh>
    <phoneticPr fontId="13"/>
  </si>
  <si>
    <t>150乳児</t>
    <rPh sb="3" eb="5">
      <t>ニュウジ</t>
    </rPh>
    <phoneticPr fontId="13"/>
  </si>
  <si>
    <t>160４歳以上児</t>
    <rPh sb="4" eb="7">
      <t>サイイジョウ</t>
    </rPh>
    <rPh sb="7" eb="8">
      <t>ジ</t>
    </rPh>
    <phoneticPr fontId="13"/>
  </si>
  <si>
    <t>160３歳児</t>
    <rPh sb="4" eb="5">
      <t>サイ</t>
    </rPh>
    <rPh sb="5" eb="6">
      <t>ジ</t>
    </rPh>
    <phoneticPr fontId="13"/>
  </si>
  <si>
    <t>160１，２歳児</t>
    <rPh sb="6" eb="7">
      <t>サイ</t>
    </rPh>
    <rPh sb="7" eb="8">
      <t>ジ</t>
    </rPh>
    <phoneticPr fontId="13"/>
  </si>
  <si>
    <t>160乳児</t>
    <rPh sb="3" eb="5">
      <t>ニュウジ</t>
    </rPh>
    <phoneticPr fontId="13"/>
  </si>
  <si>
    <t>170４歳以上児</t>
    <rPh sb="4" eb="7">
      <t>サイイジョウ</t>
    </rPh>
    <rPh sb="7" eb="8">
      <t>ジ</t>
    </rPh>
    <phoneticPr fontId="13"/>
  </si>
  <si>
    <t>170３歳児</t>
    <rPh sb="4" eb="5">
      <t>サイ</t>
    </rPh>
    <rPh sb="5" eb="6">
      <t>ジ</t>
    </rPh>
    <phoneticPr fontId="13"/>
  </si>
  <si>
    <t>170１，２歳児</t>
    <rPh sb="6" eb="7">
      <t>サイ</t>
    </rPh>
    <rPh sb="7" eb="8">
      <t>ジ</t>
    </rPh>
    <phoneticPr fontId="13"/>
  </si>
  <si>
    <t>170乳児</t>
    <rPh sb="3" eb="5">
      <t>ニュウジ</t>
    </rPh>
    <phoneticPr fontId="13"/>
  </si>
  <si>
    <t>180４歳以上児</t>
    <rPh sb="4" eb="7">
      <t>サイイジョウ</t>
    </rPh>
    <rPh sb="7" eb="8">
      <t>ジ</t>
    </rPh>
    <phoneticPr fontId="13"/>
  </si>
  <si>
    <t>180３歳児</t>
    <rPh sb="4" eb="5">
      <t>サイ</t>
    </rPh>
    <rPh sb="5" eb="6">
      <t>ジ</t>
    </rPh>
    <phoneticPr fontId="13"/>
  </si>
  <si>
    <t>180１，２歳児</t>
    <rPh sb="6" eb="7">
      <t>サイ</t>
    </rPh>
    <rPh sb="7" eb="8">
      <t>ジ</t>
    </rPh>
    <phoneticPr fontId="13"/>
  </si>
  <si>
    <t>180乳児</t>
    <rPh sb="3" eb="5">
      <t>ニュウジ</t>
    </rPh>
    <phoneticPr fontId="13"/>
  </si>
  <si>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4"/>
  </si>
  <si>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</si>
  <si>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</si>
  <si>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</si>
  <si>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３歳児</t>
    <rPh sb="1" eb="2">
      <t>サイ</t>
    </rPh>
    <rPh sb="2" eb="3">
      <t>ジ</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</si>
  <si>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</si>
  <si>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</si>
  <si>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</si>
  <si>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</si>
  <si>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</si>
  <si>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３歳児配置改善加算</t>
    <rPh sb="1" eb="2">
      <t>サイ</t>
    </rPh>
    <rPh sb="2" eb="3">
      <t>ジ</t>
    </rPh>
    <rPh sb="3" eb="5">
      <t>ハイチ</t>
    </rPh>
    <rPh sb="5" eb="7">
      <t>カイゼン</t>
    </rPh>
    <rPh sb="7" eb="9">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</si>
  <si>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</si>
  <si>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</si>
  <si>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</si>
  <si>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特定加算④</t>
    <rPh sb="0" eb="2">
      <t>トクテイ</t>
    </rPh>
    <rPh sb="2" eb="4">
      <t>カサン</t>
    </rPh>
    <phoneticPr fontId="8"/>
  </si>
  <si>
    <t>事務職員雇上費加算</t>
    <rPh sb="0" eb="2">
      <t>ジム</t>
    </rPh>
    <rPh sb="2" eb="4">
      <t>ショクイン</t>
    </rPh>
    <rPh sb="4" eb="5">
      <t>ヤトイ</t>
    </rPh>
    <rPh sb="5" eb="6">
      <t>ウエ</t>
    </rPh>
    <rPh sb="6" eb="7">
      <t>ヒ</t>
    </rPh>
    <rPh sb="7" eb="9">
      <t>カサン</t>
    </rPh>
    <phoneticPr fontId="8"/>
  </si>
  <si>
    <t>④合計</t>
    <rPh sb="1" eb="3">
      <t>ゴウケイ</t>
    </rPh>
    <phoneticPr fontId="4"/>
  </si>
  <si>
    <t>合計額（年額）</t>
    <rPh sb="0" eb="2">
      <t>ゴウケイ</t>
    </rPh>
    <rPh sb="2" eb="3">
      <t>ガク</t>
    </rPh>
    <rPh sb="4" eb="6">
      <t>ネンガク</t>
    </rPh>
    <phoneticPr fontId="4"/>
  </si>
  <si>
    <t>①</t>
    <phoneticPr fontId="4"/>
  </si>
  <si>
    <t>職員配置加算【市】（1,000円未満切り捨て）</t>
    <rPh sb="0" eb="2">
      <t>ショクイン</t>
    </rPh>
    <rPh sb="2" eb="4">
      <t>ハイチ</t>
    </rPh>
    <rPh sb="4" eb="6">
      <t>カサン</t>
    </rPh>
    <rPh sb="7" eb="8">
      <t>シ</t>
    </rPh>
    <phoneticPr fontId="4"/>
  </si>
  <si>
    <t>休日保育加算</t>
    <rPh sb="0" eb="2">
      <t>キュウジツ</t>
    </rPh>
    <rPh sb="2" eb="4">
      <t>ホイク</t>
    </rPh>
    <rPh sb="4" eb="6">
      <t>カサン</t>
    </rPh>
    <phoneticPr fontId="2"/>
  </si>
  <si>
    <t>休日</t>
    <rPh sb="0" eb="2">
      <t>キュウジツ</t>
    </rPh>
    <phoneticPr fontId="2"/>
  </si>
  <si>
    <t>休日保育の年間延べ
利用子ども数
（人）</t>
    <rPh sb="18" eb="19">
      <t>ニン</t>
    </rPh>
    <phoneticPr fontId="30"/>
  </si>
  <si>
    <t>～</t>
    <phoneticPr fontId="30"/>
  </si>
  <si>
    <t>×加算率</t>
  </si>
  <si>
    <t>×加算率</t>
    <phoneticPr fontId="30"/>
  </si>
  <si>
    <t>平均経験年数</t>
    <rPh sb="0" eb="6">
      <t>ヘイキンケイケンネンスウ</t>
    </rPh>
    <phoneticPr fontId="8"/>
  </si>
  <si>
    <t>※青色欄を記入してください。</t>
    <rPh sb="1" eb="3">
      <t>アオイロ</t>
    </rPh>
    <rPh sb="3" eb="4">
      <t>ラン</t>
    </rPh>
    <rPh sb="5" eb="7">
      <t>キニュウ</t>
    </rPh>
    <phoneticPr fontId="4"/>
  </si>
  <si>
    <t>主任保育士専任加算</t>
    <rPh sb="0" eb="2">
      <t>シュニン</t>
    </rPh>
    <rPh sb="2" eb="5">
      <t>ホイクシ</t>
    </rPh>
    <rPh sb="5" eb="7">
      <t>センニン</t>
    </rPh>
    <rPh sb="7" eb="9">
      <t>カサン</t>
    </rPh>
    <phoneticPr fontId="2"/>
  </si>
  <si>
    <t>療育支援加算</t>
    <rPh sb="0" eb="2">
      <t>リョウイク</t>
    </rPh>
    <rPh sb="2" eb="4">
      <t>シエン</t>
    </rPh>
    <rPh sb="4" eb="6">
      <t>カサン</t>
    </rPh>
    <phoneticPr fontId="2"/>
  </si>
  <si>
    <t>A</t>
    <phoneticPr fontId="2"/>
  </si>
  <si>
    <t>B</t>
    <phoneticPr fontId="2"/>
  </si>
  <si>
    <t>事務職員雇上費加算</t>
    <rPh sb="0" eb="2">
      <t>ジム</t>
    </rPh>
    <rPh sb="2" eb="4">
      <t>ショクイン</t>
    </rPh>
    <rPh sb="4" eb="5">
      <t>ヤトイ</t>
    </rPh>
    <rPh sb="5" eb="6">
      <t>ア</t>
    </rPh>
    <rPh sb="6" eb="7">
      <t>ヒ</t>
    </rPh>
    <rPh sb="7" eb="9">
      <t>カサン</t>
    </rPh>
    <phoneticPr fontId="2"/>
  </si>
  <si>
    <t>１歳</t>
    <rPh sb="1" eb="2">
      <t>サイ</t>
    </rPh>
    <phoneticPr fontId="2"/>
  </si>
  <si>
    <t>２歳</t>
    <rPh sb="1" eb="2">
      <t>サイ</t>
    </rPh>
    <phoneticPr fontId="2"/>
  </si>
  <si>
    <t>⑥</t>
    <phoneticPr fontId="13"/>
  </si>
  <si>
    <t>⑫</t>
    <phoneticPr fontId="13"/>
  </si>
  <si>
    <t xml:space="preserve">× 人数Ａ </t>
    <phoneticPr fontId="13"/>
  </si>
  <si>
    <t>× 人数Ｂ</t>
    <phoneticPr fontId="13"/>
  </si>
  <si>
    <t>施設長を配置していない場合</t>
    <rPh sb="0" eb="2">
      <t>シセツ</t>
    </rPh>
    <rPh sb="2" eb="3">
      <t>チョウ</t>
    </rPh>
    <rPh sb="4" eb="6">
      <t>ハイチ</t>
    </rPh>
    <rPh sb="11" eb="13">
      <t>バアイ</t>
    </rPh>
    <phoneticPr fontId="13"/>
  </si>
  <si>
    <t>㉑</t>
    <phoneticPr fontId="8"/>
  </si>
  <si>
    <t>高齢者等活躍促進加算</t>
    <rPh sb="0" eb="3">
      <t>コウレイシャ</t>
    </rPh>
    <rPh sb="3" eb="4">
      <t>トウ</t>
    </rPh>
    <rPh sb="4" eb="6">
      <t>カツヤク</t>
    </rPh>
    <rPh sb="6" eb="8">
      <t>ソクシン</t>
    </rPh>
    <rPh sb="8" eb="10">
      <t>カサン</t>
    </rPh>
    <phoneticPr fontId="8"/>
  </si>
  <si>
    <t>※加算額は、高齢者等の年間総雇用時間数を基に区分
※３月初日の利用子どもの単価に加算</t>
    <phoneticPr fontId="8"/>
  </si>
  <si>
    <t>栄養管理加算</t>
    <rPh sb="0" eb="2">
      <t>エイヨウ</t>
    </rPh>
    <rPh sb="2" eb="4">
      <t>カンリ</t>
    </rPh>
    <rPh sb="4" eb="6">
      <t>カサン</t>
    </rPh>
    <phoneticPr fontId="13"/>
  </si>
  <si>
    <t>Ｂ</t>
    <phoneticPr fontId="13"/>
  </si>
  <si>
    <t>Ｃ</t>
    <phoneticPr fontId="8"/>
  </si>
  <si>
    <t>÷各月初日の利用子ども数</t>
  </si>
  <si>
    <t>㉚</t>
    <phoneticPr fontId="8"/>
  </si>
  <si>
    <t>土曜日に閉所する場合</t>
    <rPh sb="0" eb="3">
      <t>ドヨウビ</t>
    </rPh>
    <rPh sb="4" eb="6">
      <t>ヘイショ</t>
    </rPh>
    <rPh sb="8" eb="10">
      <t>バアイ</t>
    </rPh>
    <phoneticPr fontId="13"/>
  </si>
  <si>
    <t>月に１日土曜日を閉所する場合</t>
    <rPh sb="0" eb="1">
      <t>ツキ</t>
    </rPh>
    <rPh sb="3" eb="4">
      <t>ニチ</t>
    </rPh>
    <rPh sb="4" eb="7">
      <t>ドヨウビ</t>
    </rPh>
    <rPh sb="8" eb="10">
      <t>ヘイショ</t>
    </rPh>
    <rPh sb="12" eb="14">
      <t>バアイ</t>
    </rPh>
    <phoneticPr fontId="13"/>
  </si>
  <si>
    <t>月に２日土曜日を閉所する場合</t>
    <rPh sb="0" eb="1">
      <t>ツキ</t>
    </rPh>
    <rPh sb="3" eb="4">
      <t>ニチ</t>
    </rPh>
    <rPh sb="4" eb="7">
      <t>ドヨウビ</t>
    </rPh>
    <rPh sb="8" eb="10">
      <t>ヘイショ</t>
    </rPh>
    <rPh sb="12" eb="14">
      <t>バアイ</t>
    </rPh>
    <phoneticPr fontId="13"/>
  </si>
  <si>
    <t>月に３日以上土曜日を閉所する場合</t>
    <rPh sb="0" eb="1">
      <t>ツキ</t>
    </rPh>
    <rPh sb="3" eb="4">
      <t>ニチ</t>
    </rPh>
    <rPh sb="4" eb="6">
      <t>イジョウ</t>
    </rPh>
    <rPh sb="6" eb="9">
      <t>ドヨウビ</t>
    </rPh>
    <rPh sb="10" eb="12">
      <t>ヘイショ</t>
    </rPh>
    <rPh sb="14" eb="16">
      <t>バアイ</t>
    </rPh>
    <phoneticPr fontId="13"/>
  </si>
  <si>
    <t>全ての土曜日を閉所する場合</t>
    <rPh sb="0" eb="1">
      <t>スベ</t>
    </rPh>
    <rPh sb="3" eb="6">
      <t>ドヨウビ</t>
    </rPh>
    <rPh sb="7" eb="9">
      <t>ヘイショ</t>
    </rPh>
    <rPh sb="11" eb="13">
      <t>バアイ</t>
    </rPh>
    <phoneticPr fontId="13"/>
  </si>
  <si>
    <t>栄養管理加算</t>
    <rPh sb="0" eb="2">
      <t>エイヨウ</t>
    </rPh>
    <rPh sb="2" eb="4">
      <t>カンリ</t>
    </rPh>
    <rPh sb="4" eb="6">
      <t>カサン</t>
    </rPh>
    <phoneticPr fontId="2"/>
  </si>
  <si>
    <t>配置</t>
    <rPh sb="0" eb="2">
      <t>ハイチ</t>
    </rPh>
    <phoneticPr fontId="2"/>
  </si>
  <si>
    <t>兼務</t>
    <rPh sb="0" eb="2">
      <t>ケンム</t>
    </rPh>
    <phoneticPr fontId="2"/>
  </si>
  <si>
    <t>施設長を配置していない場合</t>
    <phoneticPr fontId="8"/>
  </si>
  <si>
    <t>③合計</t>
    <rPh sb="1" eb="3">
      <t>ゴウケイ</t>
    </rPh>
    <phoneticPr fontId="4"/>
  </si>
  <si>
    <t>栄養管理加算</t>
    <rPh sb="0" eb="2">
      <t>エイヨウ</t>
    </rPh>
    <rPh sb="2" eb="4">
      <t>カンリ</t>
    </rPh>
    <rPh sb="4" eb="6">
      <t>カサン</t>
    </rPh>
    <phoneticPr fontId="8"/>
  </si>
  <si>
    <t>市町村</t>
    <rPh sb="0" eb="3">
      <t>シチョウソン</t>
    </rPh>
    <phoneticPr fontId="8"/>
  </si>
  <si>
    <t>横浜市</t>
    <rPh sb="0" eb="3">
      <t>ヨコハマシ</t>
    </rPh>
    <phoneticPr fontId="2"/>
  </si>
  <si>
    <t>区</t>
    <rPh sb="0" eb="1">
      <t>ク</t>
    </rPh>
    <phoneticPr fontId="2"/>
  </si>
  <si>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</si>
  <si>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</si>
  <si>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⑱</t>
    <phoneticPr fontId="13"/>
  </si>
  <si>
    <t>土曜日に閉所する場合</t>
    <rPh sb="0" eb="3">
      <t>ドヨウビ</t>
    </rPh>
    <rPh sb="4" eb="6">
      <t>ヘイショ</t>
    </rPh>
    <rPh sb="8" eb="10">
      <t>バアイ</t>
    </rPh>
    <phoneticPr fontId="8"/>
  </si>
  <si>
    <t>２　職員配置加算分（市独自）</t>
    <rPh sb="2" eb="4">
      <t>ショクイン</t>
    </rPh>
    <rPh sb="4" eb="6">
      <t>ハイチ</t>
    </rPh>
    <rPh sb="6" eb="8">
      <t>カサン</t>
    </rPh>
    <rPh sb="8" eb="9">
      <t>ブン</t>
    </rPh>
    <rPh sb="10" eb="11">
      <t>シ</t>
    </rPh>
    <rPh sb="11" eb="13">
      <t>ドクジ</t>
    </rPh>
    <phoneticPr fontId="2"/>
  </si>
  <si>
    <t>(⑥＋⑦)</t>
  </si>
  <si>
    <t>公定価格（円/月額）</t>
    <rPh sb="0" eb="2">
      <t>コウテイ</t>
    </rPh>
    <rPh sb="2" eb="4">
      <t>カカク</t>
    </rPh>
    <rPh sb="5" eb="6">
      <t>エン</t>
    </rPh>
    <rPh sb="7" eb="9">
      <t>ゲツガク</t>
    </rPh>
    <phoneticPr fontId="30"/>
  </si>
  <si>
    <t>職員配置加算</t>
    <rPh sb="0" eb="6">
      <t>ショクインハイチカサン</t>
    </rPh>
    <phoneticPr fontId="2"/>
  </si>
  <si>
    <t>１１年以上</t>
    <rPh sb="2" eb="5">
      <t>ネンイジョウ</t>
    </rPh>
    <phoneticPr fontId="8"/>
  </si>
  <si>
    <t>―</t>
    <phoneticPr fontId="2"/>
  </si>
  <si>
    <t>1日</t>
    <rPh sb="1" eb="2">
      <t>ニチ</t>
    </rPh>
    <phoneticPr fontId="2"/>
  </si>
  <si>
    <t>2日</t>
    <rPh sb="1" eb="2">
      <t>ニチ</t>
    </rPh>
    <phoneticPr fontId="2"/>
  </si>
  <si>
    <t>3日以上</t>
    <rPh sb="1" eb="2">
      <t>ニチ</t>
    </rPh>
    <rPh sb="2" eb="4">
      <t>イジョウ</t>
    </rPh>
    <phoneticPr fontId="2"/>
  </si>
  <si>
    <t>全て</t>
    <rPh sb="0" eb="1">
      <t>スベ</t>
    </rPh>
    <phoneticPr fontId="2"/>
  </si>
  <si>
    <t>㉙</t>
    <phoneticPr fontId="8"/>
  </si>
  <si>
    <t>㉛</t>
    <phoneticPr fontId="8"/>
  </si>
  <si>
    <t>処遇改善等加算
（公定価格）</t>
    <rPh sb="9" eb="13">
      <t>コウテイカカク</t>
    </rPh>
    <phoneticPr fontId="30"/>
  </si>
  <si>
    <t xml:space="preserve">処遇改善等加算
（向上支援費）
</t>
    <rPh sb="9" eb="11">
      <t>コウジョウ</t>
    </rPh>
    <rPh sb="11" eb="13">
      <t>シエン</t>
    </rPh>
    <rPh sb="13" eb="14">
      <t>ヒ</t>
    </rPh>
    <phoneticPr fontId="30"/>
  </si>
  <si>
    <t>平均利用子ども数×職員配置加算の単価の合計</t>
    <rPh sb="0" eb="2">
      <t>ヘイキン</t>
    </rPh>
    <rPh sb="2" eb="4">
      <t>リヨウ</t>
    </rPh>
    <rPh sb="9" eb="11">
      <t>ショクイン</t>
    </rPh>
    <rPh sb="11" eb="13">
      <t>ハイチ</t>
    </rPh>
    <rPh sb="13" eb="15">
      <t>カサン</t>
    </rPh>
    <rPh sb="16" eb="18">
      <t>タンカ</t>
    </rPh>
    <rPh sb="19" eb="21">
      <t>ゴウケイ</t>
    </rPh>
    <phoneticPr fontId="4"/>
  </si>
  <si>
    <t>４歳以上児配置改善加算</t>
    <rPh sb="1" eb="4">
      <t>サイイジョウ</t>
    </rPh>
    <rPh sb="4" eb="5">
      <t>ジ</t>
    </rPh>
    <rPh sb="5" eb="7">
      <t>ハイチ</t>
    </rPh>
    <rPh sb="7" eb="9">
      <t>カイゼン</t>
    </rPh>
    <rPh sb="9" eb="11">
      <t>カサン</t>
    </rPh>
    <phoneticPr fontId="13"/>
  </si>
  <si>
    <r>
      <t xml:space="preserve">副食費徴収
免除加算
</t>
    </r>
    <r>
      <rPr>
        <sz val="6"/>
        <color theme="1"/>
        <rFont val="HGｺﾞｼｯｸM"/>
        <family val="3"/>
        <charset val="128"/>
      </rPr>
      <t>※副食費の徴収が免除される子どもの単価に加算</t>
    </r>
    <rPh sb="0" eb="3">
      <t>フクショクヒ</t>
    </rPh>
    <rPh sb="3" eb="5">
      <t>チョウシュウ</t>
    </rPh>
    <rPh sb="6" eb="8">
      <t>メンジョ</t>
    </rPh>
    <rPh sb="8" eb="10">
      <t>カサン</t>
    </rPh>
    <phoneticPr fontId="2"/>
  </si>
  <si>
    <t>⑭</t>
    <phoneticPr fontId="13"/>
  </si>
  <si>
    <t>⑯</t>
    <phoneticPr fontId="13"/>
  </si>
  <si>
    <t>⑲</t>
    <phoneticPr fontId="13"/>
  </si>
  <si>
    <t>㉒</t>
    <phoneticPr fontId="8"/>
  </si>
  <si>
    <t>㉔</t>
    <phoneticPr fontId="13"/>
  </si>
  <si>
    <t>×</t>
    <phoneticPr fontId="13"/>
  </si>
  <si>
    <t>㉜</t>
    <phoneticPr fontId="8"/>
  </si>
  <si>
    <t>４歳以上児配置改善加算</t>
    <rPh sb="1" eb="2">
      <t>サイ</t>
    </rPh>
    <rPh sb="2" eb="4">
      <t>イジョウ</t>
    </rPh>
    <rPh sb="4" eb="5">
      <t>ジ</t>
    </rPh>
    <rPh sb="5" eb="7">
      <t>ハイチ</t>
    </rPh>
    <rPh sb="7" eb="9">
      <t>カイゼン</t>
    </rPh>
    <rPh sb="9" eb="11">
      <t>カサン</t>
    </rPh>
    <phoneticPr fontId="8"/>
  </si>
  <si>
    <t>４・５歳(4歳以上児配置改善取得施設)</t>
    <rPh sb="3" eb="4">
      <t>サイ</t>
    </rPh>
    <rPh sb="6" eb="9">
      <t>サイイジョウ</t>
    </rPh>
    <rPh sb="9" eb="10">
      <t>ジ</t>
    </rPh>
    <rPh sb="10" eb="12">
      <t>ハイチ</t>
    </rPh>
    <rPh sb="12" eb="14">
      <t>カイゼン</t>
    </rPh>
    <rPh sb="14" eb="16">
      <t>シュトク</t>
    </rPh>
    <rPh sb="16" eb="18">
      <t>シセツ</t>
    </rPh>
    <phoneticPr fontId="2"/>
  </si>
  <si>
    <t>４・５歳(チーム保育加算取得)</t>
    <rPh sb="3" eb="4">
      <t>サイ</t>
    </rPh>
    <rPh sb="8" eb="10">
      <t>ホイク</t>
    </rPh>
    <rPh sb="10" eb="12">
      <t>カサン</t>
    </rPh>
    <rPh sb="12" eb="14">
      <t>シュトク</t>
    </rPh>
    <phoneticPr fontId="2"/>
  </si>
  <si>
    <t>チーム</t>
    <phoneticPr fontId="2"/>
  </si>
  <si>
    <t>４歳</t>
    <rPh sb="1" eb="2">
      <t>サイ</t>
    </rPh>
    <phoneticPr fontId="2"/>
  </si>
  <si>
    <t xml:space="preserve"> 1200時間以上　　　　　　</t>
    <rPh sb="5" eb="7">
      <t>ジカン</t>
    </rPh>
    <rPh sb="7" eb="9">
      <t>イジョウ</t>
    </rPh>
    <phoneticPr fontId="8"/>
  </si>
  <si>
    <t>区分１基礎分
(加算率（a）)</t>
    <phoneticPr fontId="2"/>
  </si>
  <si>
    <t>区分２賃金改善分
(加算率（ｂ）)</t>
    <phoneticPr fontId="2"/>
  </si>
  <si>
    <t>処遇改善等加算区分１２</t>
    <rPh sb="0" eb="2">
      <t>ショグウ</t>
    </rPh>
    <rPh sb="2" eb="4">
      <t>カイゼン</t>
    </rPh>
    <rPh sb="4" eb="5">
      <t>トウ</t>
    </rPh>
    <rPh sb="5" eb="7">
      <t>カサン</t>
    </rPh>
    <rPh sb="7" eb="9">
      <t>クブン</t>
    </rPh>
    <phoneticPr fontId="2"/>
  </si>
  <si>
    <t>区分１基礎分（加算率（a））</t>
    <rPh sb="0" eb="2">
      <t>クブン</t>
    </rPh>
    <rPh sb="3" eb="5">
      <t>キソ</t>
    </rPh>
    <rPh sb="5" eb="6">
      <t>ブン</t>
    </rPh>
    <rPh sb="7" eb="9">
      <t>カサン</t>
    </rPh>
    <rPh sb="9" eb="10">
      <t>リツ</t>
    </rPh>
    <phoneticPr fontId="4"/>
  </si>
  <si>
    <t>区分２賃金改善分（加算率（b）（c））</t>
    <rPh sb="0" eb="2">
      <t>クブン</t>
    </rPh>
    <rPh sb="3" eb="5">
      <t>チンギン</t>
    </rPh>
    <rPh sb="5" eb="7">
      <t>カイゼン</t>
    </rPh>
    <rPh sb="7" eb="8">
      <t>ブン</t>
    </rPh>
    <rPh sb="9" eb="12">
      <t>カサンリツ</t>
    </rPh>
    <phoneticPr fontId="4"/>
  </si>
  <si>
    <t>処遇改善等加算（区分１及び区分２）</t>
    <rPh sb="8" eb="10">
      <t>クブン</t>
    </rPh>
    <rPh sb="11" eb="12">
      <t>オヨ</t>
    </rPh>
    <rPh sb="13" eb="15">
      <t>クブン</t>
    </rPh>
    <phoneticPr fontId="13"/>
  </si>
  <si>
    <t>１歳児配置改善加算
（1,2歳児のうち年度の初日の前日における満年齢が1歳児の場合のみに加算）</t>
    <rPh sb="1" eb="3">
      <t>サイジ</t>
    </rPh>
    <rPh sb="3" eb="5">
      <t>ハイチ</t>
    </rPh>
    <rPh sb="5" eb="7">
      <t>カイゼン</t>
    </rPh>
    <rPh sb="7" eb="9">
      <t>カサン</t>
    </rPh>
    <phoneticPr fontId="13"/>
  </si>
  <si>
    <t>加算率（注２）</t>
    <rPh sb="0" eb="3">
      <t>カサンリツ</t>
    </rPh>
    <rPh sb="4" eb="5">
      <t>チュウ</t>
    </rPh>
    <phoneticPr fontId="13"/>
  </si>
  <si>
    <t>処遇改善等加算（区分１及び区分２）</t>
    <phoneticPr fontId="13"/>
  </si>
  <si>
    <t>(a)</t>
    <phoneticPr fontId="13"/>
  </si>
  <si>
    <t>（b）</t>
    <phoneticPr fontId="13"/>
  </si>
  <si>
    <t>（c）</t>
    <phoneticPr fontId="13"/>
  </si>
  <si>
    <t>（注１）</t>
    <phoneticPr fontId="13"/>
  </si>
  <si>
    <t>（注１）</t>
    <rPh sb="1" eb="2">
      <t>チュウ</t>
    </rPh>
    <phoneticPr fontId="8"/>
  </si>
  <si>
    <t>（a）</t>
  </si>
  <si>
    <t>⑳</t>
    <phoneticPr fontId="13"/>
  </si>
  <si>
    <t>（加算率（a）</t>
    <rPh sb="1" eb="3">
      <t>カサン</t>
    </rPh>
    <rPh sb="3" eb="4">
      <t>リツ</t>
    </rPh>
    <phoneticPr fontId="13"/>
  </si>
  <si>
    <t>加算率（b）</t>
    <rPh sb="0" eb="3">
      <t>カサンリツ</t>
    </rPh>
    <phoneticPr fontId="13"/>
  </si>
  <si>
    <t>）</t>
    <phoneticPr fontId="13"/>
  </si>
  <si>
    <t>加算率（b）</t>
    <phoneticPr fontId="13"/>
  </si>
  <si>
    <t>×加配人数</t>
    <rPh sb="1" eb="5">
      <t>カハイニンズウ</t>
    </rPh>
    <phoneticPr fontId="13"/>
  </si>
  <si>
    <t>(⑥＋⑦＋⑧＋⑨＋⑩＋⑫)</t>
  </si>
  <si>
    <t>(⑥～⑲（⑯を除く。)）
×別に定める調整率</t>
  </si>
  <si>
    <t>25４歳以上児</t>
    <rPh sb="3" eb="6">
      <t>サイイジョウ</t>
    </rPh>
    <rPh sb="6" eb="7">
      <t>ジ</t>
    </rPh>
    <phoneticPr fontId="13"/>
  </si>
  <si>
    <t>　21人
　　から
　25人
　　まで</t>
    <rPh sb="3" eb="4">
      <t>ニン</t>
    </rPh>
    <rPh sb="13" eb="14">
      <t>ニン</t>
    </rPh>
    <phoneticPr fontId="8"/>
  </si>
  <si>
    <t>25３歳児</t>
    <rPh sb="3" eb="4">
      <t>サイ</t>
    </rPh>
    <rPh sb="4" eb="5">
      <t>ジ</t>
    </rPh>
    <phoneticPr fontId="13"/>
  </si>
  <si>
    <t>25１，２歳児</t>
    <rPh sb="5" eb="6">
      <t>サイ</t>
    </rPh>
    <rPh sb="6" eb="7">
      <t>ジ</t>
    </rPh>
    <phoneticPr fontId="13"/>
  </si>
  <si>
    <t>25乳児</t>
    <rPh sb="2" eb="4">
      <t>ニュウジ</t>
    </rPh>
    <phoneticPr fontId="13"/>
  </si>
  <si>
    <t>　26人
　　から
　30人
　　まで</t>
    <rPh sb="3" eb="4">
      <t>ニン</t>
    </rPh>
    <rPh sb="13" eb="14">
      <t>ニン</t>
    </rPh>
    <phoneticPr fontId="8"/>
  </si>
  <si>
    <t>35４歳以上児</t>
    <rPh sb="3" eb="6">
      <t>サイイジョウ</t>
    </rPh>
    <rPh sb="6" eb="7">
      <t>ジ</t>
    </rPh>
    <phoneticPr fontId="13"/>
  </si>
  <si>
    <t>　31人
　　から
　35人
　　まで</t>
    <rPh sb="3" eb="4">
      <t>ニン</t>
    </rPh>
    <rPh sb="13" eb="14">
      <t>ニン</t>
    </rPh>
    <phoneticPr fontId="8"/>
  </si>
  <si>
    <t>35３歳児</t>
    <rPh sb="3" eb="4">
      <t>サイ</t>
    </rPh>
    <rPh sb="4" eb="5">
      <t>ジ</t>
    </rPh>
    <phoneticPr fontId="13"/>
  </si>
  <si>
    <t>35１，２歳児</t>
    <rPh sb="5" eb="6">
      <t>サイ</t>
    </rPh>
    <rPh sb="6" eb="7">
      <t>ジ</t>
    </rPh>
    <phoneticPr fontId="13"/>
  </si>
  <si>
    <t>35乳児</t>
    <rPh sb="2" eb="4">
      <t>ニュウジ</t>
    </rPh>
    <phoneticPr fontId="13"/>
  </si>
  <si>
    <t>　36人
　　から
　40人
　　まで</t>
    <rPh sb="3" eb="4">
      <t>ニン</t>
    </rPh>
    <rPh sb="13" eb="14">
      <t>ニン</t>
    </rPh>
    <phoneticPr fontId="8"/>
  </si>
  <si>
    <t>45４歳以上児</t>
    <rPh sb="3" eb="6">
      <t>サイイジョウ</t>
    </rPh>
    <rPh sb="6" eb="7">
      <t>ジ</t>
    </rPh>
    <phoneticPr fontId="13"/>
  </si>
  <si>
    <t>　41人
　　から
　45人
　　まで</t>
    <rPh sb="3" eb="4">
      <t>ニン</t>
    </rPh>
    <rPh sb="13" eb="14">
      <t>ニン</t>
    </rPh>
    <phoneticPr fontId="8"/>
  </si>
  <si>
    <t>45３歳児</t>
    <rPh sb="3" eb="4">
      <t>サイ</t>
    </rPh>
    <rPh sb="4" eb="5">
      <t>ジ</t>
    </rPh>
    <phoneticPr fontId="13"/>
  </si>
  <si>
    <t>45１，２歳児</t>
    <rPh sb="5" eb="6">
      <t>サイ</t>
    </rPh>
    <rPh sb="6" eb="7">
      <t>ジ</t>
    </rPh>
    <phoneticPr fontId="13"/>
  </si>
  <si>
    <t>×</t>
  </si>
  <si>
    <t>45乳児</t>
    <rPh sb="2" eb="4">
      <t>ニュウジ</t>
    </rPh>
    <phoneticPr fontId="13"/>
  </si>
  <si>
    <t>　46人
　　から
　50人
　　まで</t>
    <rPh sb="3" eb="4">
      <t>ニン</t>
    </rPh>
    <rPh sb="13" eb="14">
      <t>ニン</t>
    </rPh>
    <phoneticPr fontId="8"/>
  </si>
  <si>
    <t>　51人
　　から
　55人
　　まで</t>
    <rPh sb="3" eb="4">
      <t>ニン</t>
    </rPh>
    <rPh sb="13" eb="14">
      <t>ニン</t>
    </rPh>
    <phoneticPr fontId="8"/>
  </si>
  <si>
    <t>　56人
　　から
　60人
　　まで</t>
    <rPh sb="3" eb="4">
      <t>ニン</t>
    </rPh>
    <rPh sb="13" eb="14">
      <t>ニン</t>
    </rPh>
    <phoneticPr fontId="8"/>
  </si>
  <si>
    <t>処遇改善等加算（区分１及び区分２）</t>
    <rPh sb="0" eb="2">
      <t>ショグウ</t>
    </rPh>
    <rPh sb="2" eb="4">
      <t>カイゼン</t>
    </rPh>
    <rPh sb="4" eb="5">
      <t>トウ</t>
    </rPh>
    <rPh sb="5" eb="7">
      <t>カサン</t>
    </rPh>
    <phoneticPr fontId="8"/>
  </si>
  <si>
    <t>（  加算率（a）</t>
    <phoneticPr fontId="13"/>
  </si>
  <si>
    <t>㉓</t>
    <phoneticPr fontId="8"/>
  </si>
  <si>
    <t>処遇改善等加算
（区分３）</t>
    <rPh sb="0" eb="2">
      <t>ショグウ</t>
    </rPh>
    <rPh sb="2" eb="4">
      <t>カイゼン</t>
    </rPh>
    <rPh sb="4" eb="5">
      <t>トウ</t>
    </rPh>
    <rPh sb="5" eb="7">
      <t>カサン</t>
    </rPh>
    <rPh sb="9" eb="11">
      <t>クブン</t>
    </rPh>
    <phoneticPr fontId="13"/>
  </si>
  <si>
    <t>・処遇改善等加算（区分３）－①</t>
    <rPh sb="9" eb="11">
      <t>クブン</t>
    </rPh>
    <phoneticPr fontId="13"/>
  </si>
  <si>
    <t>・処遇改善等加算（区分３）－②</t>
    <rPh sb="9" eb="11">
      <t>クブン</t>
    </rPh>
    <phoneticPr fontId="13"/>
  </si>
  <si>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該当する地域であって、改正法による改正後の寒冷地手当法に
　　　　　　　　　掲げる地域以外の地域
　　  その他地域：１級地～４級地及び激変緩和地域以外の地域</t>
    <phoneticPr fontId="8"/>
  </si>
  <si>
    <t>激変緩和地域</t>
    <rPh sb="0" eb="4">
      <t>ゲキヘンカンワ</t>
    </rPh>
    <rPh sb="4" eb="6">
      <t>チイキ</t>
    </rPh>
    <phoneticPr fontId="8"/>
  </si>
  <si>
    <t>処遇改善等加算（区分１及び区分２）</t>
    <phoneticPr fontId="8"/>
  </si>
  <si>
    <t>（ 注１ ）年度の初日の前日における満年齢に応じて月額を調整</t>
    <phoneticPr fontId="13"/>
  </si>
  <si>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13"/>
  </si>
  <si>
    <t>１歳児配置改善加算</t>
    <rPh sb="1" eb="2">
      <t>サイ</t>
    </rPh>
    <rPh sb="2" eb="3">
      <t>ジ</t>
    </rPh>
    <rPh sb="3" eb="5">
      <t>ハイチ</t>
    </rPh>
    <rPh sb="5" eb="7">
      <t>カイゼン</t>
    </rPh>
    <rPh sb="7" eb="9">
      <t>カサン</t>
    </rPh>
    <phoneticPr fontId="8"/>
  </si>
  <si>
    <t>基本加算②</t>
  </si>
  <si>
    <t>処遇改善等加算分単価</t>
  </si>
  <si>
    <t>特定加算④</t>
  </si>
  <si>
    <t>-</t>
    <phoneticPr fontId="2"/>
  </si>
  <si>
    <t>加算率（c）</t>
    <rPh sb="0" eb="3">
      <t>カサンリツ</t>
    </rPh>
    <phoneticPr fontId="2"/>
  </si>
  <si>
    <t>３歳児配置改善加算</t>
    <phoneticPr fontId="2"/>
  </si>
  <si>
    <t>４歳以上児配置改善加算</t>
    <phoneticPr fontId="2"/>
  </si>
  <si>
    <t>チーム保育加配加算</t>
    <phoneticPr fontId="2"/>
  </si>
  <si>
    <t>保育所 単価表</t>
    <rPh sb="0" eb="3">
      <t xml:space="preserve">ホイクショ </t>
    </rPh>
    <phoneticPr fontId="2"/>
  </si>
  <si>
    <t>→単価表参照列(要メンテ)</t>
    <rPh sb="1" eb="4">
      <t>タンカヒョウ</t>
    </rPh>
    <rPh sb="4" eb="7">
      <t>サンショウレツ</t>
    </rPh>
    <rPh sb="8" eb="9">
      <t>ヨウ</t>
    </rPh>
    <phoneticPr fontId="2"/>
  </si>
  <si>
    <t>保育短時間認定</t>
    <phoneticPr fontId="2"/>
  </si>
  <si>
    <t>１歳児配置改善加算</t>
    <phoneticPr fontId="2"/>
  </si>
  <si>
    <t>夜間保育加算</t>
    <phoneticPr fontId="2"/>
  </si>
  <si>
    <t>施設長を配置していない場合</t>
    <phoneticPr fontId="2"/>
  </si>
  <si>
    <t>実施月数</t>
    <rPh sb="0" eb="4">
      <t>ジッシツキスウ</t>
    </rPh>
    <phoneticPr fontId="2"/>
  </si>
  <si>
    <t>休日人数</t>
    <rPh sb="0" eb="4">
      <t xml:space="preserve">キュウジツニンズウ </t>
    </rPh>
    <phoneticPr fontId="2"/>
  </si>
  <si>
    <t>休日保育</t>
    <rPh sb="0" eb="2">
      <t xml:space="preserve">キュウジツ </t>
    </rPh>
    <rPh sb="2" eb="4">
      <t xml:space="preserve">ホイクニンズウ </t>
    </rPh>
    <phoneticPr fontId="2"/>
  </si>
  <si>
    <t>加算率C</t>
    <rPh sb="0" eb="3">
      <t>カサンリツ</t>
    </rPh>
    <phoneticPr fontId="2"/>
  </si>
  <si>
    <t>土日閉所</t>
    <rPh sb="0" eb="2">
      <t>ドニチ</t>
    </rPh>
    <rPh sb="2" eb="4">
      <t>ヘイショ</t>
    </rPh>
    <phoneticPr fontId="2"/>
  </si>
  <si>
    <t>計算用作業セル</t>
    <rPh sb="0" eb="5">
      <t>ケイサンヨウサギョウ</t>
    </rPh>
    <phoneticPr fontId="2"/>
  </si>
  <si>
    <t>計算ベースの分母÷分子の値を取得</t>
    <rPh sb="0" eb="2">
      <t>ケイサン</t>
    </rPh>
    <rPh sb="6" eb="8">
      <t>ブンボ</t>
    </rPh>
    <rPh sb="9" eb="11">
      <t>ブンシ</t>
    </rPh>
    <rPh sb="12" eb="13">
      <t>アタイ</t>
    </rPh>
    <rPh sb="14" eb="16">
      <t>シュトク</t>
    </rPh>
    <phoneticPr fontId="2"/>
  </si>
  <si>
    <t>土日に閉所する場合</t>
    <rPh sb="0" eb="2">
      <t>ドニチ</t>
    </rPh>
    <rPh sb="3" eb="5">
      <t>ヘイショ</t>
    </rPh>
    <rPh sb="7" eb="9">
      <t>バアイ</t>
    </rPh>
    <phoneticPr fontId="2"/>
  </si>
  <si>
    <t>単価表の列番号を動的に取得</t>
    <rPh sb="0" eb="3">
      <t>タンカヒョウ</t>
    </rPh>
    <rPh sb="4" eb="7">
      <t>レツバンゴウ</t>
    </rPh>
    <rPh sb="8" eb="10">
      <t>ドウテキ</t>
    </rPh>
    <rPh sb="11" eb="13">
      <t>シュトク</t>
    </rPh>
    <phoneticPr fontId="2"/>
  </si>
  <si>
    <t>栄養管理加算</t>
  </si>
  <si>
    <t>処遇改善等加算（区分１及び区分２）
保育標準時間認定</t>
    <phoneticPr fontId="2"/>
  </si>
  <si>
    <t>加算率Cの合計</t>
    <rPh sb="0" eb="3">
      <t>カサンリツ</t>
    </rPh>
    <rPh sb="5" eb="7">
      <t>ゴウケイ</t>
    </rPh>
    <phoneticPr fontId="2"/>
  </si>
  <si>
    <t>定員</t>
    <rPh sb="0" eb="2">
      <t>テイイン</t>
    </rPh>
    <phoneticPr fontId="13"/>
  </si>
  <si>
    <t>積算表用</t>
    <rPh sb="0" eb="4">
      <t>セキサンヒョウヨウ</t>
    </rPh>
    <phoneticPr fontId="2"/>
  </si>
  <si>
    <t>土曜日に閉所する場合
月に１日土曜日を閉所する場合</t>
    <phoneticPr fontId="2"/>
  </si>
  <si>
    <t>月に２日土曜日を閉所する場合</t>
    <phoneticPr fontId="2"/>
  </si>
  <si>
    <t>月に３日以上土曜日を閉所する場合</t>
    <phoneticPr fontId="2"/>
  </si>
  <si>
    <t>全ての土曜日を閉所する場合</t>
    <phoneticPr fontId="2"/>
  </si>
  <si>
    <t>区分２賃金改善分（加算率（b））</t>
    <rPh sb="0" eb="2">
      <t>クブン</t>
    </rPh>
    <rPh sb="3" eb="5">
      <t>チンギン</t>
    </rPh>
    <rPh sb="5" eb="7">
      <t>カイゼン</t>
    </rPh>
    <rPh sb="7" eb="8">
      <t>ブン</t>
    </rPh>
    <rPh sb="9" eb="12">
      <t>カサンリツ</t>
    </rPh>
    <phoneticPr fontId="4"/>
  </si>
  <si>
    <t>区分２賃金改善分（加算率（c））</t>
    <rPh sb="0" eb="2">
      <t>クブン</t>
    </rPh>
    <rPh sb="3" eb="5">
      <t>チンギン</t>
    </rPh>
    <rPh sb="5" eb="7">
      <t>カイゼン</t>
    </rPh>
    <rPh sb="7" eb="8">
      <t>ブン</t>
    </rPh>
    <rPh sb="9" eb="12">
      <t>カサンリツ</t>
    </rPh>
    <phoneticPr fontId="4"/>
  </si>
  <si>
    <t>１歳※加算なし</t>
    <rPh sb="0" eb="7">
      <t>サイ</t>
    </rPh>
    <phoneticPr fontId="2"/>
  </si>
  <si>
    <t>処遇改善等加算の単価の合計額(②+③＋④)</t>
    <phoneticPr fontId="2"/>
  </si>
  <si>
    <t>⑤</t>
    <phoneticPr fontId="8"/>
  </si>
  <si>
    <t>平均利用子ども数①×⑤</t>
    <phoneticPr fontId="2"/>
  </si>
  <si>
    <t>⑥</t>
    <phoneticPr fontId="8"/>
  </si>
  <si>
    <t>②合計</t>
    <phoneticPr fontId="2"/>
  </si>
  <si>
    <t>④合計</t>
  </si>
  <si>
    <t>中間計算結果の格納(加算率A)</t>
    <rPh sb="0" eb="2">
      <t>チュウカン</t>
    </rPh>
    <rPh sb="2" eb="6">
      <t>ケイサンケッカ</t>
    </rPh>
    <rPh sb="7" eb="9">
      <t>カクノウ</t>
    </rPh>
    <rPh sb="10" eb="13">
      <t>カサンリツ</t>
    </rPh>
    <phoneticPr fontId="2"/>
  </si>
  <si>
    <t>中間計算結果の格納(加算率B)</t>
    <rPh sb="0" eb="2">
      <t>チュウカン</t>
    </rPh>
    <rPh sb="2" eb="6">
      <t>ケイサンケッカ</t>
    </rPh>
    <rPh sb="7" eb="9">
      <t>カクノウ</t>
    </rPh>
    <rPh sb="10" eb="13">
      <t>カサンリツ</t>
    </rPh>
    <phoneticPr fontId="2"/>
  </si>
  <si>
    <t>中間計算結果の格納(加算率C)</t>
    <rPh sb="0" eb="2">
      <t>チュウカン</t>
    </rPh>
    <rPh sb="2" eb="6">
      <t>ケイサンケッカ</t>
    </rPh>
    <rPh sb="7" eb="9">
      <t>カクノウ</t>
    </rPh>
    <rPh sb="10" eb="13">
      <t>カサンリツ</t>
    </rPh>
    <phoneticPr fontId="2"/>
  </si>
  <si>
    <t>加算率計算</t>
    <rPh sb="0" eb="3">
      <t>カサンリツ</t>
    </rPh>
    <rPh sb="3" eb="5">
      <t>ケイサン</t>
    </rPh>
    <phoneticPr fontId="2"/>
  </si>
  <si>
    <t>積算表表示用</t>
    <rPh sb="0" eb="5">
      <t>セキサンヒョウヒョウジ</t>
    </rPh>
    <rPh sb="5" eb="6">
      <t>ヨウ</t>
    </rPh>
    <phoneticPr fontId="2"/>
  </si>
  <si>
    <t>特定加算⑤</t>
    <rPh sb="0" eb="2">
      <t>トクテイ</t>
    </rPh>
    <rPh sb="2" eb="4">
      <t>カサン</t>
    </rPh>
    <phoneticPr fontId="8"/>
  </si>
  <si>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4"/>
  </si>
  <si>
    <t>⑥</t>
    <phoneticPr fontId="4"/>
  </si>
  <si>
    <t>⑦</t>
    <phoneticPr fontId="2"/>
  </si>
  <si>
    <t>①×⑥</t>
    <phoneticPr fontId="4"/>
  </si>
  <si>
    <t>土曜日に閉所する場合
（加算率（a））
（加算率（b））</t>
    <rPh sb="0" eb="3">
      <t>ドヨウビ</t>
    </rPh>
    <rPh sb="4" eb="6">
      <t>ヘイショ</t>
    </rPh>
    <rPh sb="8" eb="10">
      <t>バアイ</t>
    </rPh>
    <phoneticPr fontId="2"/>
  </si>
  <si>
    <t>職員配置加算分⑧</t>
    <rPh sb="0" eb="2">
      <t>ショクイン</t>
    </rPh>
    <rPh sb="2" eb="4">
      <t>ハイチ</t>
    </rPh>
    <rPh sb="4" eb="6">
      <t>カサン</t>
    </rPh>
    <rPh sb="6" eb="7">
      <t>ブン</t>
    </rPh>
    <phoneticPr fontId="4"/>
  </si>
  <si>
    <t>職員配置加算分（休日）⑨</t>
    <rPh sb="0" eb="2">
      <t>ショクイン</t>
    </rPh>
    <rPh sb="2" eb="4">
      <t>ハイチ</t>
    </rPh>
    <rPh sb="4" eb="6">
      <t>カサン</t>
    </rPh>
    <rPh sb="6" eb="7">
      <t>ブン</t>
    </rPh>
    <rPh sb="8" eb="10">
      <t>キュウジツ</t>
    </rPh>
    <phoneticPr fontId="2"/>
  </si>
  <si>
    <t>加減調整部分④</t>
    <phoneticPr fontId="2"/>
  </si>
  <si>
    <t>３歳児配置改善加算</t>
    <rPh sb="1" eb="2">
      <t>サイ</t>
    </rPh>
    <rPh sb="2" eb="3">
      <t>ジ</t>
    </rPh>
    <rPh sb="3" eb="5">
      <t>ハイチ</t>
    </rPh>
    <rPh sb="5" eb="7">
      <t>カイゼン</t>
    </rPh>
    <rPh sb="7" eb="9">
      <t>カサン</t>
    </rPh>
    <phoneticPr fontId="2"/>
  </si>
  <si>
    <t>４歳以上児配置改善加算</t>
    <rPh sb="1" eb="2">
      <t>サイ</t>
    </rPh>
    <rPh sb="2" eb="4">
      <t>イジョウ</t>
    </rPh>
    <rPh sb="4" eb="5">
      <t>ジ</t>
    </rPh>
    <rPh sb="5" eb="7">
      <t>ハイチ</t>
    </rPh>
    <rPh sb="7" eb="9">
      <t>カイゼン</t>
    </rPh>
    <rPh sb="9" eb="11">
      <t>カサン</t>
    </rPh>
    <phoneticPr fontId="2"/>
  </si>
  <si>
    <t>１歳児配置改善加算</t>
    <rPh sb="1" eb="2">
      <t>サイ</t>
    </rPh>
    <rPh sb="2" eb="3">
      <t>ジ</t>
    </rPh>
    <rPh sb="3" eb="5">
      <t>ハイチ</t>
    </rPh>
    <rPh sb="5" eb="7">
      <t>カイゼン</t>
    </rPh>
    <rPh sb="7" eb="9">
      <t>カサン</t>
    </rPh>
    <phoneticPr fontId="2"/>
  </si>
  <si>
    <t>夜間保育加算</t>
    <rPh sb="0" eb="2">
      <t>ヤカン</t>
    </rPh>
    <rPh sb="2" eb="4">
      <t>ホイク</t>
    </rPh>
    <rPh sb="4" eb="6">
      <t>カサン</t>
    </rPh>
    <phoneticPr fontId="2"/>
  </si>
  <si>
    <t>55４歳以上児</t>
    <rPh sb="3" eb="6">
      <t>サイイジョウ</t>
    </rPh>
    <rPh sb="6" eb="7">
      <t>ジ</t>
    </rPh>
    <phoneticPr fontId="13"/>
  </si>
  <si>
    <t>55３歳児</t>
    <rPh sb="3" eb="4">
      <t>サイ</t>
    </rPh>
    <rPh sb="4" eb="5">
      <t>ジ</t>
    </rPh>
    <phoneticPr fontId="13"/>
  </si>
  <si>
    <t>55１，２歳児</t>
    <rPh sb="5" eb="6">
      <t>サイ</t>
    </rPh>
    <rPh sb="6" eb="7">
      <t>ジ</t>
    </rPh>
    <phoneticPr fontId="13"/>
  </si>
  <si>
    <t>55乳児</t>
    <rPh sb="2" eb="4">
      <t>ニュウジ</t>
    </rPh>
    <phoneticPr fontId="13"/>
  </si>
  <si>
    <t>○</t>
  </si>
  <si>
    <t>加算率Cの合計(①×⑧)+⑨</t>
    <rPh sb="0" eb="3">
      <t>カサンリツ</t>
    </rPh>
    <rPh sb="5" eb="7">
      <t>ゴウケイ</t>
    </rPh>
    <phoneticPr fontId="2"/>
  </si>
  <si>
    <t>１　処遇改善等加算区分１・２</t>
    <rPh sb="2" eb="4">
      <t>ショグウ</t>
    </rPh>
    <rPh sb="4" eb="6">
      <t>カイゼン</t>
    </rPh>
    <rPh sb="6" eb="7">
      <t>トウ</t>
    </rPh>
    <rPh sb="7" eb="9">
      <t>カサン</t>
    </rPh>
    <rPh sb="9" eb="11">
      <t>クブン</t>
    </rPh>
    <phoneticPr fontId="2"/>
  </si>
  <si>
    <t>処遇改善等加算区分１・２</t>
    <rPh sb="0" eb="2">
      <t>ショグウ</t>
    </rPh>
    <rPh sb="2" eb="4">
      <t>カイゼン</t>
    </rPh>
    <rPh sb="4" eb="5">
      <t>トウ</t>
    </rPh>
    <rPh sb="5" eb="7">
      <t>カサン</t>
    </rPh>
    <rPh sb="7" eb="9">
      <t>クブン</t>
    </rPh>
    <phoneticPr fontId="2"/>
  </si>
  <si>
    <t>表示される金額はあくまでも概算額です。</t>
    <phoneticPr fontId="2"/>
  </si>
  <si>
    <t>積算表の仕様上、処遇改善等加算部分のみを取り出しており、</t>
    <phoneticPr fontId="2"/>
  </si>
  <si>
    <t>加算率（a）（b）と（ｃ）を切り離して計算しているため、</t>
    <phoneticPr fontId="2"/>
  </si>
  <si>
    <t>積算表</t>
    <rPh sb="0" eb="3">
      <t>セキサンヒョウ</t>
    </rPh>
    <phoneticPr fontId="8"/>
  </si>
  <si>
    <t>保育所分園</t>
    <rPh sb="0" eb="3">
      <t>ホイクショ</t>
    </rPh>
    <rPh sb="3" eb="5">
      <t>ブンエン</t>
    </rPh>
    <phoneticPr fontId="8"/>
  </si>
  <si>
    <r>
      <rPr>
        <strike/>
        <u/>
        <sz val="11"/>
        <rFont val="ＭＳ Ｐゴシック"/>
        <family val="3"/>
        <charset val="128"/>
      </rPr>
      <t>もし定員見るなら。</t>
    </r>
    <r>
      <rPr>
        <u/>
        <sz val="11"/>
        <rFont val="ＭＳ Ｐゴシック"/>
        <family val="3"/>
        <charset val="128"/>
      </rPr>
      <t>定員は</t>
    </r>
    <r>
      <rPr>
        <sz val="11"/>
        <color theme="1"/>
        <rFont val="ＭＳ Ｐゴシック"/>
        <family val="2"/>
        <charset val="128"/>
        <scheme val="minor"/>
      </rPr>
      <t>不要とする</t>
    </r>
    <rPh sb="2" eb="5">
      <t>テイインミ</t>
    </rPh>
    <rPh sb="9" eb="11">
      <t>テイイン</t>
    </rPh>
    <rPh sb="12" eb="14">
      <t>フヨウ</t>
    </rPh>
    <phoneticPr fontId="8"/>
  </si>
  <si>
    <t>認こ　教育</t>
    <rPh sb="0" eb="1">
      <t>ニン</t>
    </rPh>
    <rPh sb="3" eb="5">
      <t>キョウイク</t>
    </rPh>
    <phoneticPr fontId="8"/>
  </si>
  <si>
    <t>認こ　保育</t>
    <rPh sb="0" eb="1">
      <t>ニン</t>
    </rPh>
    <rPh sb="3" eb="5">
      <t>ホイク</t>
    </rPh>
    <phoneticPr fontId="8"/>
  </si>
  <si>
    <t>施設によって場所が違うので全部出しておく</t>
    <rPh sb="0" eb="2">
      <t>シセツ</t>
    </rPh>
    <rPh sb="6" eb="8">
      <t>バショ</t>
    </rPh>
    <rPh sb="9" eb="10">
      <t>チガ</t>
    </rPh>
    <rPh sb="13" eb="16">
      <t>ゼンブダ</t>
    </rPh>
    <phoneticPr fontId="8"/>
  </si>
  <si>
    <t>【本園】利用定員
（中心保育所）</t>
    <rPh sb="1" eb="2">
      <t>ホン</t>
    </rPh>
    <rPh sb="2" eb="3">
      <t>エン</t>
    </rPh>
    <rPh sb="4" eb="6">
      <t>リヨウ</t>
    </rPh>
    <rPh sb="6" eb="8">
      <t>テイイン</t>
    </rPh>
    <rPh sb="10" eb="12">
      <t>チュウシン</t>
    </rPh>
    <rPh sb="12" eb="14">
      <t>ホイク</t>
    </rPh>
    <rPh sb="14" eb="15">
      <t>ショ</t>
    </rPh>
    <phoneticPr fontId="8"/>
  </si>
  <si>
    <t>【本園】定員区分
（中心保育所）</t>
    <rPh sb="1" eb="2">
      <t>ホン</t>
    </rPh>
    <rPh sb="2" eb="3">
      <t>エン</t>
    </rPh>
    <rPh sb="4" eb="6">
      <t>テイイン</t>
    </rPh>
    <rPh sb="6" eb="8">
      <t>クブン</t>
    </rPh>
    <rPh sb="10" eb="12">
      <t>チュウシン</t>
    </rPh>
    <rPh sb="12" eb="14">
      <t>ホイク</t>
    </rPh>
    <rPh sb="14" eb="15">
      <t>ショ</t>
    </rPh>
    <phoneticPr fontId="8"/>
  </si>
  <si>
    <t>１号利用定員</t>
    <phoneticPr fontId="8"/>
  </si>
  <si>
    <t>2・3号利用定員</t>
    <phoneticPr fontId="8"/>
  </si>
  <si>
    <t>【分園】利用定員</t>
    <rPh sb="1" eb="3">
      <t>ブンエン</t>
    </rPh>
    <rPh sb="4" eb="6">
      <t>リヨウ</t>
    </rPh>
    <rPh sb="6" eb="8">
      <t>テイイン</t>
    </rPh>
    <phoneticPr fontId="8"/>
  </si>
  <si>
    <t>【分園】定員区分</t>
    <rPh sb="1" eb="3">
      <t>ブンエン</t>
    </rPh>
    <rPh sb="4" eb="6">
      <t>テイイン</t>
    </rPh>
    <rPh sb="6" eb="8">
      <t>クブン</t>
    </rPh>
    <phoneticPr fontId="8"/>
  </si>
  <si>
    <t>定員区分</t>
    <phoneticPr fontId="8"/>
  </si>
  <si>
    <t>全体利用定員</t>
    <rPh sb="0" eb="2">
      <t>ゼンタイ</t>
    </rPh>
    <rPh sb="2" eb="4">
      <t>リヨウ</t>
    </rPh>
    <rPh sb="4" eb="6">
      <t>テイイン</t>
    </rPh>
    <phoneticPr fontId="8"/>
  </si>
  <si>
    <t>全体定員区分</t>
    <rPh sb="0" eb="2">
      <t>ゼンタイ</t>
    </rPh>
    <rPh sb="2" eb="4">
      <t>テイイン</t>
    </rPh>
    <rPh sb="4" eb="6">
      <t>クブン</t>
    </rPh>
    <phoneticPr fontId="8"/>
  </si>
  <si>
    <t>２号利用定員</t>
    <phoneticPr fontId="8"/>
  </si>
  <si>
    <t>３号利用定員</t>
    <phoneticPr fontId="8"/>
  </si>
  <si>
    <t>平均経験年数</t>
    <phoneticPr fontId="8"/>
  </si>
  <si>
    <t>利用定員</t>
    <phoneticPr fontId="8"/>
  </si>
  <si>
    <t>実施月数
（通常12月）</t>
    <phoneticPr fontId="8"/>
  </si>
  <si>
    <t>区分１基礎分
(加算率（a）)</t>
    <phoneticPr fontId="8"/>
  </si>
  <si>
    <t>区分２賃金改善分
(加算率（ｂ）)</t>
    <phoneticPr fontId="8"/>
  </si>
  <si>
    <t>うちｷｬﾘｱﾊﾟｽ要件</t>
    <phoneticPr fontId="8"/>
  </si>
  <si>
    <t>処遇改善等加算区分１・２</t>
    <rPh sb="7" eb="9">
      <t>クブン</t>
    </rPh>
    <phoneticPr fontId="8"/>
  </si>
  <si>
    <t>令和７年度の区分１・２の加算額総額
（基礎分+賃金改善分）</t>
    <rPh sb="0" eb="2">
      <t>レイワ</t>
    </rPh>
    <rPh sb="3" eb="5">
      <t>ネンド</t>
    </rPh>
    <rPh sb="6" eb="8">
      <t>クブン</t>
    </rPh>
    <rPh sb="12" eb="15">
      <t>カサンガク</t>
    </rPh>
    <rPh sb="15" eb="17">
      <t>ソウガク</t>
    </rPh>
    <phoneticPr fontId="8"/>
  </si>
  <si>
    <t>処遇改善等加算【国】（1,000円未満切り捨て）</t>
    <phoneticPr fontId="8"/>
  </si>
  <si>
    <t>職員配置加算【市】（1,000円未満切り捨て）</t>
    <phoneticPr fontId="8"/>
  </si>
  <si>
    <t>合計額（年額）</t>
    <rPh sb="0" eb="2">
      <t>ゴウケイ</t>
    </rPh>
    <rPh sb="2" eb="3">
      <t>ガク</t>
    </rPh>
    <rPh sb="4" eb="6">
      <t>ネンガク</t>
    </rPh>
    <phoneticPr fontId="8"/>
  </si>
  <si>
    <t>区分１基礎分（加算率（a））</t>
    <phoneticPr fontId="8"/>
  </si>
  <si>
    <t>区分２賃金改善分（加算率（b）（c））</t>
    <phoneticPr fontId="8"/>
  </si>
  <si>
    <t>区分２賃金改善分（加算率（b））</t>
    <phoneticPr fontId="8"/>
  </si>
  <si>
    <t>区分２賃金改善分（加算率（c））</t>
    <phoneticPr fontId="8"/>
  </si>
  <si>
    <t>職員配置加算</t>
    <rPh sb="0" eb="6">
      <t>ショクインハイチカサン</t>
    </rPh>
    <phoneticPr fontId="8"/>
  </si>
  <si>
    <t>保育所
（人事院勧告後）</t>
    <rPh sb="0" eb="2">
      <t>ホイク</t>
    </rPh>
    <rPh sb="2" eb="3">
      <t>ショ</t>
    </rPh>
    <phoneticPr fontId="4"/>
  </si>
  <si>
    <t>※黄欄には令和７年度の区分１・２の加算額総額（増額改定を反映させた額）が表示されます。</t>
    <rPh sb="11" eb="13">
      <t>クブン</t>
    </rPh>
    <phoneticPr fontId="4"/>
  </si>
  <si>
    <t>※一カ月単位で計算したい場合は、実施月数を変更してください。</t>
    <rPh sb="16" eb="18">
      <t>ジッシ</t>
    </rPh>
    <phoneticPr fontId="2"/>
  </si>
  <si>
    <t>令和７年度の区分１・２の加算額総額
（増額改定を反映させた額。基礎分+賃金改善分）</t>
    <rPh sb="0" eb="2">
      <t>レイワ</t>
    </rPh>
    <rPh sb="3" eb="5">
      <t>ネンド</t>
    </rPh>
    <rPh sb="6" eb="8">
      <t>クブン</t>
    </rPh>
    <rPh sb="12" eb="15">
      <t>カサンガク</t>
    </rPh>
    <rPh sb="15" eb="17">
      <t>ソウガク</t>
    </rPh>
    <phoneticPr fontId="4"/>
  </si>
  <si>
    <t>令和７年度 処遇改善等加算区分１・２ 加算見込額積算表（人事院勧告後）</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8"/>
  </si>
  <si>
    <t>認可保育所</t>
    <rPh sb="0" eb="5">
      <t>ニンカホイクショ</t>
    </rPh>
    <phoneticPr fontId="2"/>
  </si>
  <si>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41">
      <t>ベットツウチ</t>
    </rPh>
    <phoneticPr fontId="13"/>
  </si>
  <si>
    <t>要件ⅰ・ⅱを満たす場合</t>
    <rPh sb="0" eb="2">
      <t>ヨウケン</t>
    </rPh>
    <rPh sb="5" eb="6">
      <t>ミ</t>
    </rPh>
    <rPh sb="8" eb="10">
      <t>バアイ</t>
    </rPh>
    <phoneticPr fontId="13"/>
  </si>
  <si>
    <t>※１　３月初日の利用子どもの単価に加算
※２　要件ⅰ～ⅲについては、別途通知する。</t>
    <rPh sb="34" eb="36">
      <t>ベット</t>
    </rPh>
    <rPh sb="36" eb="38">
      <t>ツウチ</t>
    </rPh>
    <phoneticPr fontId="8"/>
  </si>
  <si>
    <t>要件ⅰ～ⅲを満たす場合</t>
    <rPh sb="0" eb="2">
      <t>ヨウケン</t>
    </rPh>
    <rPh sb="6" eb="7">
      <t>ミ</t>
    </rPh>
    <rPh sb="9" eb="11">
      <t>バアイ</t>
    </rPh>
    <phoneticPr fontId="13"/>
  </si>
  <si>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98" eb="99">
      <t>トウ</t>
    </rPh>
    <rPh sb="123" eb="124">
      <t>トウ</t>
    </rPh>
    <phoneticPr fontId="13"/>
  </si>
  <si>
    <t>運営継続支援臨時加算</t>
    <rPh sb="0" eb="2">
      <t>ウンエイ</t>
    </rPh>
    <rPh sb="2" eb="4">
      <t>ケイゾク</t>
    </rPh>
    <rPh sb="4" eb="6">
      <t>シエン</t>
    </rPh>
    <rPh sb="6" eb="8">
      <t>リンジ</t>
    </rPh>
    <rPh sb="8" eb="10">
      <t>カサン</t>
    </rPh>
    <phoneticPr fontId="8"/>
  </si>
  <si>
    <t>㉝</t>
    <phoneticPr fontId="8"/>
  </si>
  <si>
    <t>※令和８年１月初日の利用子どもの単価に加算</t>
    <rPh sb="1" eb="3">
      <t>レイワ</t>
    </rPh>
    <rPh sb="4" eb="5">
      <t>ネン</t>
    </rPh>
    <rPh sb="7" eb="9">
      <t>ショニチ</t>
    </rPh>
    <rPh sb="10" eb="12">
      <t>リヨウ</t>
    </rPh>
    <rPh sb="12" eb="13">
      <t>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</si>
</sst>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_);[Red]\(0.0\)"/>
    <numFmt numFmtId="183" formatCode="\(#,##0\)"/>
    <numFmt numFmtId="184" formatCode="#,##0;&quot;▲ &quot;#,##0"/>
    <numFmt numFmtId="185" formatCode="#,##0\×&quot;加&quot;&quot;算&quot;&quot;率&quot;"/>
    <numFmt numFmtId="186" formatCode="&quot;×&quot;#\ ?/100"/>
    <numFmt numFmtId="187" formatCode="#,##0\×&quot;加&quot;&quot;算&quot;&quot;数&quot;"/>
    <numFmt numFmtId="188" formatCode="#,##0&quot;×加算率&quot;"/>
    <numFmt numFmtId="189" formatCode="#,##0&quot;÷３月初日の利用子ども数&quot;"/>
    <numFmt numFmtId="190" formatCode="#,##0&quot;（限度額）÷３月初日の利用子ども数&quot;"/>
    <numFmt numFmtId="191" formatCode="0.0"/>
    <numFmt numFmtId="192" formatCode="#,##0;[Red]#,##0"/>
    <numFmt numFmtId="193" formatCode="#,##0_);[Red]\(#,##0\)"/>
    <numFmt numFmtId="194" formatCode="#,##0_ "/>
    <numFmt numFmtId="195" formatCode="###,###&quot;円&quot;"/>
    <numFmt numFmtId="196" formatCode="0&quot;％&quot;"/>
    <numFmt numFmtId="197" formatCode="#,##0&quot;×加配人数&quot;"/>
    <numFmt numFmtId="198" formatCode="#,##0\×&quot;加&quot;&quot;算&quot;&quot;率&quot;&quot;×加配人数&quot;"/>
    <numFmt numFmtId="199" formatCode="#,##0.0&quot;）&quot;"/>
    <numFmt numFmtId="200" formatCode="#,##0.0&quot;（c）&quot;"/>
    <numFmt numFmtId="201" formatCode="\(#,##0.0&quot;（c）））&quot;"/>
    <numFmt numFmtId="202" formatCode="\(#,##0"/>
    <numFmt numFmtId="203" formatCode="#,##0.0&quot;（c））&quot;"/>
    <numFmt numFmtId="204" formatCode="&quot;（&quot;#,##0.0&quot;）)&quot;"/>
    <numFmt numFmtId="205" formatCode="#,##0&quot;×（加算率（a）＋加算率（b））&quot;"/>
    <numFmt numFmtId="206" formatCode="#,##0&quot;÷令和８年１月初日の利用子ども数&quot;"/>
  </numFmts>
  <fonts count="7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HGｺﾞｼｯｸM"/>
      <family val="3"/>
      <charset val="128"/>
    </font>
    <font>
      <sz val="6"/>
      <name val="ＭＳ Ｐゴシック"/>
      <family val="3"/>
      <charset val="128"/>
      <scheme val="minor"/>
    </font>
    <font>
      <sz val="11"/>
      <color theme="1"/>
      <name val="ＭＳ Ｐゴシック"/>
      <family val="3"/>
      <charset val="128"/>
      <scheme val="minor"/>
    </font>
    <font>
      <sz val="11"/>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b/>
      <sz val="18"/>
      <name val="HGｺﾞｼｯｸM"/>
      <family val="3"/>
      <charset val="128"/>
    </font>
    <font>
      <b/>
      <sz val="28"/>
      <name val="HGPｺﾞｼｯｸM"/>
      <family val="3"/>
      <charset val="128"/>
    </font>
    <font>
      <sz val="10"/>
      <name val="HGｺﾞｼｯｸM"/>
      <family val="3"/>
      <charset val="128"/>
    </font>
    <font>
      <sz val="6"/>
      <name val="明朝"/>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11"/>
      <name val="明朝"/>
      <family val="3"/>
      <charset val="128"/>
    </font>
    <font>
      <sz val="8"/>
      <color theme="1"/>
      <name val="HGｺﾞｼｯｸM"/>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2"/>
      <name val="ＭＳ ゴシック"/>
      <family val="3"/>
      <charset val="128"/>
    </font>
    <font>
      <sz val="12"/>
      <name val="ＭＳ 明朝"/>
      <family val="1"/>
      <charset val="128"/>
    </font>
    <font>
      <sz val="11"/>
      <name val="ＭＳ 明朝"/>
      <family val="1"/>
      <charset val="128"/>
    </font>
    <font>
      <sz val="6"/>
      <name val="ＭＳ ゴシック"/>
      <family val="3"/>
      <charset val="128"/>
    </font>
    <font>
      <sz val="9"/>
      <name val="ＭＳ 明朝"/>
      <family val="1"/>
      <charset val="128"/>
    </font>
    <font>
      <sz val="16"/>
      <name val="ＭＳ 明朝"/>
      <family val="1"/>
      <charset val="128"/>
    </font>
    <font>
      <b/>
      <sz val="12"/>
      <name val="HGP創英角ﾎﾟｯﾌﾟ体"/>
      <family val="3"/>
      <charset val="128"/>
    </font>
    <font>
      <sz val="11"/>
      <name val="ＭＳ Ｐゴシック"/>
      <family val="2"/>
      <charset val="128"/>
      <scheme val="minor"/>
    </font>
    <font>
      <b/>
      <sz val="10"/>
      <name val="HGP創英角ﾎﾟｯﾌﾟ体"/>
      <family val="3"/>
      <charset val="128"/>
    </font>
    <font>
      <sz val="11"/>
      <color theme="1"/>
      <name val="HGｺﾞｼｯｸM"/>
      <family val="3"/>
      <charset val="128"/>
    </font>
    <font>
      <sz val="6"/>
      <color theme="1"/>
      <name val="HGｺﾞｼｯｸM"/>
      <family val="3"/>
      <charset val="128"/>
    </font>
    <font>
      <b/>
      <sz val="16"/>
      <color theme="1"/>
      <name val="HGｺﾞｼｯｸM"/>
      <family val="3"/>
      <charset val="128"/>
    </font>
    <font>
      <sz val="11"/>
      <color theme="1"/>
      <name val="明朝"/>
      <family val="3"/>
      <charset val="128"/>
    </font>
    <font>
      <sz val="9"/>
      <color theme="1"/>
      <name val="HGｺﾞｼｯｸM"/>
      <family val="3"/>
      <charset val="128"/>
    </font>
    <font>
      <sz val="11"/>
      <color theme="1"/>
      <name val="ＭＳ Ｐゴシック"/>
      <family val="2"/>
      <charset val="128"/>
      <scheme val="minor"/>
    </font>
    <font>
      <b/>
      <sz val="10"/>
      <name val="HGｺﾞｼｯｸM"/>
      <family val="3"/>
      <charset val="128"/>
    </font>
    <font>
      <sz val="10"/>
      <name val="ＭＳ Ｐゴシック"/>
      <family val="3"/>
      <charset val="128"/>
    </font>
    <font>
      <b/>
      <sz val="20"/>
      <color rgb="FFFF0000"/>
      <name val="HGPｺﾞｼｯｸM"/>
      <family val="3"/>
      <charset val="128"/>
    </font>
    <font>
      <sz val="11"/>
      <color rgb="FFFF0000"/>
      <name val="HGPｺﾞｼｯｸM"/>
      <family val="3"/>
      <charset val="128"/>
    </font>
    <font>
      <sz val="9"/>
      <name val="HGｺﾞｼｯｸM"/>
      <family val="3"/>
      <charset val="128"/>
    </font>
    <font>
      <sz val="11"/>
      <color theme="1"/>
      <name val="ＭＳ 明朝"/>
      <family val="1"/>
      <charset val="128"/>
    </font>
    <font>
      <sz val="8"/>
      <color theme="1"/>
      <name val="Meiryo UI"/>
      <family val="3"/>
      <charset val="128"/>
    </font>
    <font>
      <sz val="8"/>
      <color rgb="FFFF0000"/>
      <name val="Meiryo UI"/>
      <family val="3"/>
      <charset val="128"/>
    </font>
    <font>
      <sz val="11"/>
      <color theme="1"/>
      <name val="Meiryo UI"/>
      <family val="3"/>
      <charset val="128"/>
    </font>
    <font>
      <sz val="8"/>
      <name val="Meiryo UI"/>
      <family val="3"/>
      <charset val="128"/>
    </font>
    <font>
      <sz val="11"/>
      <name val="Meiryo UI"/>
      <family val="3"/>
      <charset val="128"/>
    </font>
    <font>
      <sz val="8"/>
      <color rgb="FFFF0000"/>
      <name val="HGｺﾞｼｯｸM"/>
      <family val="3"/>
      <charset val="128"/>
    </font>
    <font>
      <b/>
      <sz val="20"/>
      <name val="HGPｺﾞｼｯｸM"/>
      <family val="3"/>
      <charset val="128"/>
    </font>
    <font>
      <sz val="10"/>
      <name val="ＭＳ Ｐゴシック"/>
      <family val="3"/>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name val="ＭＳ Ｐゴシック"/>
      <family val="2"/>
      <charset val="128"/>
      <scheme val="minor"/>
    </font>
    <font>
      <b/>
      <sz val="10"/>
      <color rgb="FFFF0000"/>
      <name val="HGPｺﾞｼｯｸM"/>
      <family val="3"/>
      <charset val="128"/>
    </font>
    <font>
      <b/>
      <sz val="28"/>
      <color rgb="FFFF0000"/>
      <name val="HGPｺﾞｼｯｸM"/>
      <family val="3"/>
      <charset val="128"/>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
      <b/>
      <sz val="15"/>
      <name val="HGｺﾞｼｯｸM"/>
      <family val="3"/>
      <charset val="128"/>
    </font>
  </fonts>
  <fills count="11">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1" tint="0.14999847407452621"/>
        <bgColor indexed="64"/>
      </patternFill>
    </fill>
  </fills>
  <borders count="161">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top style="thin">
        <color indexed="64"/>
      </top>
      <bottom style="hair">
        <color indexed="64"/>
      </bottom>
      <diagonal/>
    </border>
    <border>
      <left/>
      <right style="hair">
        <color indexed="64"/>
      </right>
      <top style="medium">
        <color auto="1"/>
      </top>
      <bottom style="hair">
        <color indexed="64"/>
      </bottom>
      <diagonal/>
    </border>
    <border>
      <left style="hair">
        <color auto="1"/>
      </left>
      <right style="hair">
        <color auto="1"/>
      </right>
      <top style="medium">
        <color auto="1"/>
      </top>
      <bottom style="hair">
        <color indexed="64"/>
      </bottom>
      <diagonal/>
    </border>
    <border>
      <left style="hair">
        <color auto="1"/>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auto="1"/>
      </left>
      <right style="thin">
        <color indexed="64"/>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hair">
        <color indexed="64"/>
      </right>
      <top/>
      <bottom style="thin">
        <color indexed="64"/>
      </bottom>
      <diagonal/>
    </border>
    <border>
      <left/>
      <right style="thin">
        <color indexed="64"/>
      </right>
      <top style="double">
        <color indexed="64"/>
      </top>
      <bottom style="thin">
        <color indexed="64"/>
      </bottom>
      <diagonal/>
    </border>
    <border>
      <left style="medium">
        <color auto="1"/>
      </left>
      <right/>
      <top style="thin">
        <color indexed="64"/>
      </top>
      <bottom style="hair">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double">
        <color indexed="64"/>
      </bottom>
      <diagonal/>
    </border>
    <border>
      <left/>
      <right style="hair">
        <color indexed="64"/>
      </right>
      <top style="thin">
        <color indexed="64"/>
      </top>
      <bottom style="medium">
        <color indexed="64"/>
      </bottom>
      <diagonal/>
    </border>
    <border>
      <left/>
      <right style="medium">
        <color indexed="64"/>
      </right>
      <top style="hair">
        <color indexed="64"/>
      </top>
      <bottom style="double">
        <color indexed="64"/>
      </bottom>
      <diagonal/>
    </border>
    <border>
      <left style="hair">
        <color indexed="64"/>
      </left>
      <right style="hair">
        <color auto="1"/>
      </right>
      <top style="hair">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hair">
        <color auto="1"/>
      </left>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thin">
        <color theme="1"/>
      </left>
      <right style="thin">
        <color theme="1"/>
      </right>
      <top style="thin">
        <color theme="1"/>
      </top>
      <bottom style="thin">
        <color theme="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hair">
        <color auto="1"/>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medium">
        <color auto="1"/>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auto="1"/>
      </left>
      <right style="medium">
        <color auto="1"/>
      </right>
      <top style="medium">
        <color auto="1"/>
      </top>
      <bottom style="medium">
        <color auto="1"/>
      </bottom>
      <diagonal/>
    </border>
    <border>
      <left style="thin">
        <color indexed="64"/>
      </left>
      <right style="hair">
        <color indexed="64"/>
      </right>
      <top/>
      <bottom style="thin">
        <color theme="0"/>
      </bottom>
      <diagonal/>
    </border>
    <border>
      <left style="thin">
        <color indexed="64"/>
      </left>
      <right style="hair">
        <color indexed="64"/>
      </right>
      <top style="thin">
        <color theme="0"/>
      </top>
      <bottom style="thin">
        <color indexed="64"/>
      </bottom>
      <diagonal/>
    </border>
    <border>
      <left/>
      <right style="medium">
        <color auto="1"/>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hair">
        <color indexed="64"/>
      </right>
      <top style="thin">
        <color indexed="64"/>
      </top>
      <bottom style="hair">
        <color auto="1"/>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hair">
        <color indexed="64"/>
      </left>
      <right/>
      <top style="double">
        <color indexed="64"/>
      </top>
      <bottom/>
      <diagonal/>
    </border>
    <border>
      <left/>
      <right style="hair">
        <color indexed="64"/>
      </right>
      <top style="double">
        <color indexed="64"/>
      </top>
      <bottom/>
      <diagonal/>
    </border>
    <border>
      <left style="thin">
        <color indexed="64"/>
      </left>
      <right/>
      <top style="double">
        <color indexed="64"/>
      </top>
      <bottom/>
      <diagonal/>
    </border>
    <border>
      <left/>
      <right style="hair">
        <color indexed="64"/>
      </right>
      <top/>
      <bottom/>
      <diagonal/>
    </border>
    <border>
      <left/>
      <right style="medium">
        <color auto="1"/>
      </right>
      <top style="thin">
        <color indexed="64"/>
      </top>
      <bottom style="double">
        <color indexed="64"/>
      </bottom>
      <diagonal/>
    </border>
    <border>
      <left style="medium">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style="hair">
        <color indexed="64"/>
      </bottom>
      <diagonal/>
    </border>
  </borders>
  <cellStyleXfs count="12">
    <xf numFmtId="0" fontId="0" fillId="0" borderId="0">
      <alignment vertical="center"/>
    </xf>
    <xf numFmtId="0" fontId="1" fillId="0" borderId="0"/>
    <xf numFmtId="0" fontId="5" fillId="0" borderId="0">
      <alignment vertical="center"/>
    </xf>
    <xf numFmtId="9" fontId="1" fillId="0" borderId="0" applyFont="0" applyFill="0" applyBorder="0" applyAlignment="0" applyProtection="0"/>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21" fillId="0" borderId="0"/>
    <xf numFmtId="0" fontId="27" fillId="0" borderId="0">
      <alignment vertical="center"/>
    </xf>
    <xf numFmtId="0" fontId="21" fillId="0" borderId="0"/>
    <xf numFmtId="38" fontId="41" fillId="0" borderId="0" applyFont="0" applyFill="0" applyBorder="0" applyAlignment="0" applyProtection="0">
      <alignment vertical="center"/>
    </xf>
    <xf numFmtId="38" fontId="21" fillId="0" borderId="0" applyFont="0" applyFill="0" applyBorder="0" applyAlignment="0" applyProtection="0"/>
  </cellStyleXfs>
  <cellXfs count="1170">
    <xf numFmtId="0" fontId="0" fillId="0" borderId="0" xfId="0">
      <alignment vertical="center"/>
    </xf>
    <xf numFmtId="0" fontId="3" fillId="0" borderId="0" xfId="1" applyFont="1"/>
    <xf numFmtId="0" fontId="5" fillId="0" borderId="0" xfId="2">
      <alignment vertical="center"/>
    </xf>
    <xf numFmtId="0" fontId="5" fillId="0" borderId="0" xfId="2" applyAlignment="1">
      <alignment horizontal="center" vertical="center" wrapText="1"/>
    </xf>
    <xf numFmtId="0" fontId="17" fillId="0" borderId="0" xfId="2" applyFont="1" applyAlignment="1">
      <alignment horizontal="center" vertical="center" wrapText="1"/>
    </xf>
    <xf numFmtId="0" fontId="17" fillId="0" borderId="33" xfId="2" applyFont="1" applyBorder="1" applyAlignment="1">
      <alignment horizontal="center" vertical="center" wrapText="1"/>
    </xf>
    <xf numFmtId="0" fontId="17" fillId="0" borderId="0" xfId="2" applyFont="1" applyAlignment="1">
      <alignment horizontal="center" vertical="center"/>
    </xf>
    <xf numFmtId="0" fontId="17" fillId="0" borderId="33" xfId="2" applyFont="1" applyBorder="1" applyAlignment="1">
      <alignment horizontal="center" vertical="center"/>
    </xf>
    <xf numFmtId="0" fontId="18" fillId="0" borderId="33" xfId="2" applyFont="1" applyBorder="1" applyAlignment="1">
      <alignment horizontal="center" vertical="center"/>
    </xf>
    <xf numFmtId="38" fontId="19" fillId="0" borderId="33" xfId="2" applyNumberFormat="1" applyFont="1" applyBorder="1">
      <alignment vertical="center"/>
    </xf>
    <xf numFmtId="181" fontId="5" fillId="0" borderId="33" xfId="2" applyNumberFormat="1" applyBorder="1">
      <alignment vertical="center"/>
    </xf>
    <xf numFmtId="3" fontId="20" fillId="0" borderId="0" xfId="6" applyNumberFormat="1" applyFont="1">
      <alignment vertical="center"/>
    </xf>
    <xf numFmtId="0" fontId="12" fillId="0" borderId="0" xfId="6" applyFont="1">
      <alignment vertical="center"/>
    </xf>
    <xf numFmtId="3" fontId="3" fillId="0" borderId="0" xfId="6" applyNumberFormat="1" applyFont="1">
      <alignment vertical="center"/>
    </xf>
    <xf numFmtId="0" fontId="6" fillId="2" borderId="27" xfId="1" applyFont="1" applyFill="1" applyBorder="1" applyAlignment="1">
      <alignment horizontal="left" vertical="center"/>
    </xf>
    <xf numFmtId="0" fontId="6" fillId="2" borderId="29" xfId="1" applyFont="1" applyFill="1" applyBorder="1" applyAlignment="1">
      <alignment horizontal="left" vertical="center"/>
    </xf>
    <xf numFmtId="0" fontId="10" fillId="0" borderId="0" xfId="1" applyFont="1" applyAlignment="1">
      <alignment vertical="center"/>
    </xf>
    <xf numFmtId="0" fontId="11" fillId="6" borderId="0" xfId="1" applyFont="1" applyFill="1" applyAlignment="1">
      <alignment vertical="center"/>
    </xf>
    <xf numFmtId="0" fontId="6" fillId="6" borderId="0" xfId="1" applyFont="1" applyFill="1" applyAlignment="1">
      <alignment vertical="center" shrinkToFit="1"/>
    </xf>
    <xf numFmtId="0" fontId="9" fillId="6" borderId="0" xfId="1" applyFont="1" applyFill="1" applyAlignment="1">
      <alignment vertical="center" shrinkToFit="1"/>
    </xf>
    <xf numFmtId="0" fontId="6" fillId="6" borderId="30" xfId="1" applyFont="1" applyFill="1" applyBorder="1" applyAlignment="1">
      <alignment vertical="center"/>
    </xf>
    <xf numFmtId="9" fontId="6" fillId="6" borderId="25" xfId="3" applyFont="1" applyFill="1" applyBorder="1" applyAlignment="1" applyProtection="1">
      <alignment vertical="center"/>
    </xf>
    <xf numFmtId="9" fontId="15" fillId="6" borderId="25" xfId="3" applyFont="1" applyFill="1" applyBorder="1" applyAlignment="1" applyProtection="1">
      <alignment vertical="center" wrapText="1"/>
    </xf>
    <xf numFmtId="9" fontId="15" fillId="6" borderId="8" xfId="3" applyFont="1" applyFill="1" applyBorder="1" applyAlignment="1" applyProtection="1">
      <alignment vertical="center" wrapText="1"/>
    </xf>
    <xf numFmtId="9" fontId="15" fillId="6" borderId="9" xfId="3" applyFont="1" applyFill="1" applyBorder="1" applyAlignment="1" applyProtection="1">
      <alignment vertical="center" wrapText="1"/>
    </xf>
    <xf numFmtId="0" fontId="3" fillId="6" borderId="0" xfId="1" applyFont="1" applyFill="1"/>
    <xf numFmtId="0" fontId="3" fillId="6" borderId="0" xfId="1" applyFont="1" applyFill="1" applyAlignment="1">
      <alignment horizontal="right"/>
    </xf>
    <xf numFmtId="0" fontId="6" fillId="6" borderId="76" xfId="1" applyFont="1" applyFill="1" applyBorder="1" applyAlignment="1">
      <alignment vertical="center"/>
    </xf>
    <xf numFmtId="0" fontId="6" fillId="6" borderId="54" xfId="1" applyFont="1" applyFill="1" applyBorder="1" applyAlignment="1">
      <alignment vertical="center"/>
    </xf>
    <xf numFmtId="0" fontId="6" fillId="6" borderId="76" xfId="1" applyFont="1" applyFill="1" applyBorder="1" applyAlignment="1">
      <alignment horizontal="right" vertical="center"/>
    </xf>
    <xf numFmtId="0" fontId="6" fillId="6" borderId="86" xfId="1" applyFont="1" applyFill="1" applyBorder="1" applyAlignment="1">
      <alignment vertical="center"/>
    </xf>
    <xf numFmtId="0" fontId="6" fillId="6" borderId="87" xfId="1" applyFont="1" applyFill="1" applyBorder="1" applyAlignment="1">
      <alignment vertical="center"/>
    </xf>
    <xf numFmtId="0" fontId="6" fillId="6" borderId="87" xfId="1" applyFont="1" applyFill="1" applyBorder="1" applyAlignment="1">
      <alignment horizontal="right" vertical="center"/>
    </xf>
    <xf numFmtId="0" fontId="6" fillId="6" borderId="30" xfId="1" applyFont="1" applyFill="1" applyBorder="1" applyAlignment="1">
      <alignment horizontal="right" vertical="center"/>
    </xf>
    <xf numFmtId="0" fontId="6" fillId="6" borderId="25" xfId="1" applyFont="1" applyFill="1" applyBorder="1" applyAlignment="1">
      <alignment vertical="center"/>
    </xf>
    <xf numFmtId="0" fontId="6" fillId="6" borderId="25" xfId="1" applyFont="1" applyFill="1" applyBorder="1" applyAlignment="1">
      <alignment horizontal="right" vertical="center"/>
    </xf>
    <xf numFmtId="0" fontId="6" fillId="6" borderId="9" xfId="1" applyFont="1" applyFill="1" applyBorder="1" applyAlignment="1">
      <alignment horizontal="right" vertical="center"/>
    </xf>
    <xf numFmtId="0" fontId="6" fillId="6" borderId="27" xfId="1" applyFont="1" applyFill="1" applyBorder="1" applyAlignment="1">
      <alignment horizontal="left" vertical="center"/>
    </xf>
    <xf numFmtId="0" fontId="24" fillId="6" borderId="0" xfId="1" applyFont="1" applyFill="1"/>
    <xf numFmtId="0" fontId="6" fillId="6" borderId="24" xfId="1" applyFont="1" applyFill="1" applyBorder="1" applyAlignment="1">
      <alignment horizontal="left" vertical="center"/>
    </xf>
    <xf numFmtId="0" fontId="6" fillId="6" borderId="25" xfId="1" applyFont="1" applyFill="1" applyBorder="1" applyAlignment="1">
      <alignment horizontal="left" vertical="center"/>
    </xf>
    <xf numFmtId="0" fontId="6" fillId="6" borderId="25" xfId="1" applyFont="1" applyFill="1" applyBorder="1" applyAlignment="1">
      <alignment horizontal="center" vertical="center"/>
    </xf>
    <xf numFmtId="181" fontId="14" fillId="6" borderId="0" xfId="4" applyNumberFormat="1" applyFont="1" applyFill="1" applyBorder="1" applyAlignment="1" applyProtection="1">
      <alignment horizontal="center" vertical="center"/>
    </xf>
    <xf numFmtId="0" fontId="3" fillId="7" borderId="0" xfId="1" applyFont="1" applyFill="1"/>
    <xf numFmtId="0" fontId="6" fillId="6" borderId="40" xfId="1" applyFont="1" applyFill="1" applyBorder="1" applyAlignment="1">
      <alignment horizontal="left" vertical="center"/>
    </xf>
    <xf numFmtId="0" fontId="34" fillId="0" borderId="0" xfId="0" applyFont="1">
      <alignment vertical="center"/>
    </xf>
    <xf numFmtId="0" fontId="34" fillId="6" borderId="0" xfId="0" applyFont="1" applyFill="1">
      <alignment vertical="center"/>
    </xf>
    <xf numFmtId="0" fontId="34" fillId="0" borderId="0" xfId="0" applyFont="1" applyAlignment="1">
      <alignment horizontal="left" vertical="center"/>
    </xf>
    <xf numFmtId="0" fontId="34" fillId="6" borderId="0" xfId="0" applyFont="1" applyFill="1" applyAlignment="1">
      <alignment horizontal="left" vertical="center"/>
    </xf>
    <xf numFmtId="0" fontId="28" fillId="0" borderId="0" xfId="8" applyFont="1">
      <alignment vertical="center"/>
    </xf>
    <xf numFmtId="0" fontId="29" fillId="0" borderId="0" xfId="8" applyFont="1" applyAlignment="1">
      <alignment vertical="top" shrinkToFit="1"/>
    </xf>
    <xf numFmtId="0" fontId="28" fillId="0" borderId="0" xfId="8" applyFont="1" applyAlignment="1">
      <alignment wrapText="1"/>
    </xf>
    <xf numFmtId="3" fontId="28" fillId="0" borderId="0" xfId="8" applyNumberFormat="1" applyFont="1">
      <alignment vertical="center"/>
    </xf>
    <xf numFmtId="0" fontId="28" fillId="0" borderId="29" xfId="8" applyFont="1" applyBorder="1" applyAlignment="1">
      <alignment horizontal="center" vertical="center"/>
    </xf>
    <xf numFmtId="0" fontId="28" fillId="0" borderId="30" xfId="8" applyFont="1" applyBorder="1" applyAlignment="1">
      <alignment horizontal="center" vertical="center"/>
    </xf>
    <xf numFmtId="0" fontId="28" fillId="4" borderId="30" xfId="8" applyFont="1" applyFill="1" applyBorder="1" applyAlignment="1">
      <alignment horizontal="center" vertical="center"/>
    </xf>
    <xf numFmtId="0" fontId="31" fillId="0" borderId="0" xfId="8" applyFont="1" applyAlignment="1">
      <alignment horizontal="center" vertical="center" wrapText="1"/>
    </xf>
    <xf numFmtId="0" fontId="28" fillId="0" borderId="29" xfId="8" applyFont="1" applyBorder="1" applyAlignment="1">
      <alignment horizontal="center" vertical="center" wrapText="1"/>
    </xf>
    <xf numFmtId="0" fontId="28" fillId="0" borderId="30" xfId="8" applyFont="1" applyBorder="1" applyAlignment="1">
      <alignment horizontal="center" vertical="center" wrapText="1"/>
    </xf>
    <xf numFmtId="0" fontId="28" fillId="0" borderId="31" xfId="8" applyFont="1" applyBorder="1" applyAlignment="1">
      <alignment horizontal="center" vertical="center" wrapText="1"/>
    </xf>
    <xf numFmtId="0" fontId="28" fillId="0" borderId="45" xfId="8" applyFont="1" applyBorder="1" applyAlignment="1">
      <alignment horizontal="center" vertical="center" wrapText="1"/>
    </xf>
    <xf numFmtId="0" fontId="32" fillId="0" borderId="10" xfId="8" applyFont="1" applyBorder="1" applyAlignment="1">
      <alignment horizontal="center" vertical="center"/>
    </xf>
    <xf numFmtId="0" fontId="32" fillId="0" borderId="8" xfId="8" applyFont="1" applyBorder="1" applyAlignment="1">
      <alignment horizontal="center" vertical="center"/>
    </xf>
    <xf numFmtId="0" fontId="32" fillId="0" borderId="9" xfId="8" applyFont="1" applyBorder="1" applyAlignment="1">
      <alignment horizontal="center" vertical="center"/>
    </xf>
    <xf numFmtId="3" fontId="32" fillId="0" borderId="33" xfId="8" applyNumberFormat="1" applyFont="1" applyBorder="1" applyAlignment="1">
      <alignment vertical="center" shrinkToFit="1"/>
    </xf>
    <xf numFmtId="0" fontId="28" fillId="0" borderId="33" xfId="8" applyFont="1" applyBorder="1" applyAlignment="1">
      <alignment vertical="center" shrinkToFit="1"/>
    </xf>
    <xf numFmtId="3" fontId="32" fillId="4" borderId="33" xfId="8" applyNumberFormat="1" applyFont="1" applyFill="1" applyBorder="1" applyAlignment="1">
      <alignment vertical="center" shrinkToFit="1"/>
    </xf>
    <xf numFmtId="0" fontId="28" fillId="4" borderId="33" xfId="8" applyFont="1" applyFill="1" applyBorder="1" applyAlignment="1">
      <alignment vertical="center" shrinkToFit="1"/>
    </xf>
    <xf numFmtId="194" fontId="28" fillId="0" borderId="0" xfId="8" applyNumberFormat="1" applyFont="1">
      <alignment vertical="center"/>
    </xf>
    <xf numFmtId="3" fontId="32" fillId="0" borderId="9" xfId="8" applyNumberFormat="1" applyFont="1" applyBorder="1" applyAlignment="1">
      <alignment horizontal="center" vertical="center"/>
    </xf>
    <xf numFmtId="3" fontId="32" fillId="0" borderId="10" xfId="8" applyNumberFormat="1" applyFont="1" applyBorder="1" applyAlignment="1">
      <alignment horizontal="center" vertical="center"/>
    </xf>
    <xf numFmtId="0" fontId="28" fillId="0" borderId="0" xfId="8" applyFont="1" applyAlignment="1">
      <alignment horizontal="center" vertical="center" shrinkToFit="1"/>
    </xf>
    <xf numFmtId="0" fontId="28" fillId="0" borderId="0" xfId="8" applyFont="1" applyAlignment="1">
      <alignment vertical="center" shrinkToFit="1"/>
    </xf>
    <xf numFmtId="3" fontId="27" fillId="0" borderId="0" xfId="8" applyNumberFormat="1" applyAlignment="1">
      <alignment horizontal="right" vertical="center" shrinkToFit="1"/>
    </xf>
    <xf numFmtId="3" fontId="24" fillId="5" borderId="60" xfId="1" applyNumberFormat="1" applyFont="1" applyFill="1" applyBorder="1" applyAlignment="1">
      <alignment horizontal="right" vertical="center" shrinkToFit="1"/>
    </xf>
    <xf numFmtId="3" fontId="24" fillId="5" borderId="81" xfId="1" applyNumberFormat="1" applyFont="1" applyFill="1" applyBorder="1" applyAlignment="1">
      <alignment horizontal="right" vertical="center" shrinkToFit="1"/>
    </xf>
    <xf numFmtId="3" fontId="24" fillId="5" borderId="80" xfId="1" applyNumberFormat="1" applyFont="1" applyFill="1" applyBorder="1" applyAlignment="1">
      <alignment horizontal="right" vertical="center" shrinkToFit="1"/>
    </xf>
    <xf numFmtId="3" fontId="22" fillId="0" borderId="46" xfId="6" applyNumberFormat="1" applyFont="1" applyBorder="1" applyAlignment="1">
      <alignment horizontal="distributed" vertical="center"/>
    </xf>
    <xf numFmtId="3" fontId="22" fillId="0" borderId="27" xfId="6" applyNumberFormat="1" applyFont="1" applyBorder="1" applyAlignment="1">
      <alignment horizontal="distributed" vertical="center"/>
    </xf>
    <xf numFmtId="184" fontId="22" fillId="0" borderId="47" xfId="6" applyNumberFormat="1" applyFont="1" applyBorder="1" applyAlignment="1">
      <alignment horizontal="right" vertical="center"/>
    </xf>
    <xf numFmtId="183" fontId="22" fillId="0" borderId="48" xfId="6" applyNumberFormat="1" applyFont="1" applyBorder="1" applyAlignment="1">
      <alignment horizontal="right" vertical="center"/>
    </xf>
    <xf numFmtId="183" fontId="22" fillId="0" borderId="28" xfId="6" applyNumberFormat="1" applyFont="1" applyBorder="1" applyAlignment="1">
      <alignment horizontal="center" vertical="center"/>
    </xf>
    <xf numFmtId="184" fontId="22" fillId="0" borderId="47" xfId="6" applyNumberFormat="1" applyFont="1" applyBorder="1" applyAlignment="1">
      <alignment horizontal="right" vertical="center" wrapText="1"/>
    </xf>
    <xf numFmtId="183" fontId="22" fillId="0" borderId="49" xfId="6" applyNumberFormat="1" applyFont="1" applyBorder="1" applyAlignment="1">
      <alignment horizontal="right" vertical="center" wrapText="1"/>
    </xf>
    <xf numFmtId="184" fontId="22" fillId="0" borderId="33" xfId="6" applyNumberFormat="1" applyFont="1" applyBorder="1" applyAlignment="1">
      <alignment horizontal="right" vertical="center" wrapText="1"/>
    </xf>
    <xf numFmtId="183" fontId="22" fillId="0" borderId="0" xfId="6" applyNumberFormat="1" applyFont="1" applyAlignment="1">
      <alignment horizontal="center" vertical="center"/>
    </xf>
    <xf numFmtId="185" fontId="22" fillId="0" borderId="27" xfId="6" applyNumberFormat="1" applyFont="1" applyBorder="1">
      <alignment vertical="center"/>
    </xf>
    <xf numFmtId="184" fontId="22" fillId="0" borderId="50" xfId="6" applyNumberFormat="1" applyFont="1" applyBorder="1">
      <alignment vertical="center"/>
    </xf>
    <xf numFmtId="184" fontId="22" fillId="0" borderId="51" xfId="6" applyNumberFormat="1" applyFont="1" applyBorder="1" applyAlignment="1">
      <alignment horizontal="right" vertical="center" wrapText="1"/>
    </xf>
    <xf numFmtId="184" fontId="22" fillId="0" borderId="52" xfId="6" applyNumberFormat="1" applyFont="1" applyBorder="1" applyAlignment="1">
      <alignment horizontal="right" vertical="center" wrapText="1"/>
    </xf>
    <xf numFmtId="3" fontId="22" fillId="0" borderId="53" xfId="6" applyNumberFormat="1" applyFont="1" applyBorder="1" applyAlignment="1">
      <alignment horizontal="distributed" vertical="center"/>
    </xf>
    <xf numFmtId="184" fontId="22" fillId="0" borderId="54" xfId="6" applyNumberFormat="1" applyFont="1" applyBorder="1" applyAlignment="1">
      <alignment horizontal="right" vertical="center"/>
    </xf>
    <xf numFmtId="183" fontId="22" fillId="0" borderId="42" xfId="6" applyNumberFormat="1" applyFont="1" applyBorder="1" applyAlignment="1">
      <alignment horizontal="right" vertical="center"/>
    </xf>
    <xf numFmtId="184" fontId="22" fillId="0" borderId="54" xfId="6" applyNumberFormat="1" applyFont="1" applyBorder="1" applyAlignment="1">
      <alignment horizontal="right" vertical="center" wrapText="1"/>
    </xf>
    <xf numFmtId="183" fontId="22" fillId="0" borderId="41" xfId="6" applyNumberFormat="1" applyFont="1" applyBorder="1" applyAlignment="1">
      <alignment horizontal="right" vertical="center" wrapText="1"/>
    </xf>
    <xf numFmtId="184" fontId="22" fillId="0" borderId="56" xfId="6" applyNumberFormat="1" applyFont="1" applyBorder="1" applyAlignment="1">
      <alignment horizontal="right" vertical="center" wrapText="1"/>
    </xf>
    <xf numFmtId="0" fontId="17" fillId="0" borderId="0" xfId="6" applyFont="1">
      <alignment vertical="center"/>
    </xf>
    <xf numFmtId="184" fontId="22" fillId="0" borderId="42" xfId="6" applyNumberFormat="1" applyFont="1" applyBorder="1">
      <alignment vertical="center"/>
    </xf>
    <xf numFmtId="184" fontId="22" fillId="0" borderId="27" xfId="6" applyNumberFormat="1" applyFont="1" applyBorder="1" applyAlignment="1">
      <alignment horizontal="center" vertical="center" wrapText="1"/>
    </xf>
    <xf numFmtId="184" fontId="22" fillId="0" borderId="58" xfId="6" applyNumberFormat="1" applyFont="1" applyBorder="1" applyAlignment="1">
      <alignment horizontal="right" vertical="center" wrapText="1"/>
    </xf>
    <xf numFmtId="184" fontId="22" fillId="0" borderId="59" xfId="6" applyNumberFormat="1" applyFont="1" applyBorder="1" applyAlignment="1">
      <alignment horizontal="right" vertical="center" wrapText="1"/>
    </xf>
    <xf numFmtId="183" fontId="22" fillId="0" borderId="0" xfId="6" applyNumberFormat="1" applyFont="1">
      <alignment vertical="center"/>
    </xf>
    <xf numFmtId="184" fontId="22" fillId="0" borderId="0" xfId="6" applyNumberFormat="1" applyFont="1">
      <alignment vertical="center"/>
    </xf>
    <xf numFmtId="184" fontId="22" fillId="0" borderId="0" xfId="6" applyNumberFormat="1" applyFont="1" applyAlignment="1">
      <alignment horizontal="center" vertical="center"/>
    </xf>
    <xf numFmtId="185" fontId="22" fillId="0" borderId="25" xfId="6" applyNumberFormat="1" applyFont="1" applyBorder="1">
      <alignment vertical="center"/>
    </xf>
    <xf numFmtId="185" fontId="22" fillId="0" borderId="0" xfId="6" applyNumberFormat="1" applyFont="1">
      <alignment vertical="center"/>
    </xf>
    <xf numFmtId="184" fontId="22" fillId="0" borderId="61" xfId="6" applyNumberFormat="1" applyFont="1" applyBorder="1">
      <alignment vertical="center"/>
    </xf>
    <xf numFmtId="184" fontId="22" fillId="0" borderId="0" xfId="6" applyNumberFormat="1" applyFont="1" applyAlignment="1">
      <alignment vertical="center" wrapText="1"/>
    </xf>
    <xf numFmtId="3" fontId="22" fillId="0" borderId="57" xfId="6" applyNumberFormat="1" applyFont="1" applyBorder="1" applyAlignment="1">
      <alignment horizontal="distributed" vertical="center"/>
    </xf>
    <xf numFmtId="184" fontId="22" fillId="0" borderId="56" xfId="6" applyNumberFormat="1" applyFont="1" applyBorder="1" applyAlignment="1">
      <alignment horizontal="right" vertical="center"/>
    </xf>
    <xf numFmtId="183" fontId="22" fillId="0" borderId="62" xfId="6" applyNumberFormat="1" applyFont="1" applyBorder="1" applyAlignment="1">
      <alignment horizontal="right" vertical="center"/>
    </xf>
    <xf numFmtId="183" fontId="22" fillId="0" borderId="63" xfId="6" applyNumberFormat="1" applyFont="1" applyBorder="1" applyAlignment="1">
      <alignment horizontal="right" vertical="center" wrapText="1"/>
    </xf>
    <xf numFmtId="185" fontId="22" fillId="0" borderId="30" xfId="6" applyNumberFormat="1" applyFont="1" applyBorder="1">
      <alignment vertical="center"/>
    </xf>
    <xf numFmtId="184" fontId="22" fillId="0" borderId="31" xfId="6" applyNumberFormat="1" applyFont="1" applyBorder="1">
      <alignment vertical="center"/>
    </xf>
    <xf numFmtId="184" fontId="22" fillId="0" borderId="64" xfId="6" applyNumberFormat="1" applyFont="1" applyBorder="1" applyAlignment="1">
      <alignment horizontal="right" vertical="center" wrapText="1"/>
    </xf>
    <xf numFmtId="184" fontId="22" fillId="0" borderId="65" xfId="6" applyNumberFormat="1" applyFont="1" applyBorder="1" applyAlignment="1">
      <alignment horizontal="right" vertical="center" wrapText="1"/>
    </xf>
    <xf numFmtId="0" fontId="17" fillId="0" borderId="40" xfId="6" applyFont="1" applyBorder="1">
      <alignment vertical="center"/>
    </xf>
    <xf numFmtId="184" fontId="22" fillId="0" borderId="27" xfId="6" applyNumberFormat="1" applyFont="1" applyBorder="1" applyAlignment="1">
      <alignment vertical="center" wrapText="1"/>
    </xf>
    <xf numFmtId="184" fontId="22" fillId="0" borderId="27" xfId="6" applyNumberFormat="1" applyFont="1" applyBorder="1">
      <alignment vertical="center"/>
    </xf>
    <xf numFmtId="3" fontId="36" fillId="0" borderId="40" xfId="6" applyNumberFormat="1" applyFont="1" applyBorder="1">
      <alignment vertical="center"/>
    </xf>
    <xf numFmtId="3" fontId="36" fillId="6" borderId="40" xfId="6" applyNumberFormat="1" applyFont="1" applyFill="1" applyBorder="1">
      <alignment vertical="center"/>
    </xf>
    <xf numFmtId="184" fontId="22" fillId="6" borderId="40" xfId="6" applyNumberFormat="1" applyFont="1" applyFill="1" applyBorder="1" applyAlignment="1">
      <alignment horizontal="center" vertical="center" wrapText="1"/>
    </xf>
    <xf numFmtId="187" fontId="22" fillId="0" borderId="0" xfId="6" applyNumberFormat="1" applyFont="1">
      <alignment vertical="center"/>
    </xf>
    <xf numFmtId="185" fontId="22" fillId="0" borderId="40" xfId="6" applyNumberFormat="1" applyFont="1" applyBorder="1" applyAlignment="1">
      <alignment horizontal="right" vertical="center"/>
    </xf>
    <xf numFmtId="184" fontId="22" fillId="6" borderId="45" xfId="6" applyNumberFormat="1" applyFont="1" applyFill="1" applyBorder="1" applyAlignment="1">
      <alignment horizontal="center" vertical="center" wrapText="1"/>
    </xf>
    <xf numFmtId="3" fontId="22" fillId="0" borderId="40" xfId="6" applyNumberFormat="1" applyFont="1" applyBorder="1" applyAlignment="1">
      <alignment horizontal="center" vertical="center" wrapText="1"/>
    </xf>
    <xf numFmtId="3" fontId="22" fillId="0" borderId="0" xfId="6" applyNumberFormat="1" applyFont="1" applyAlignment="1">
      <alignment horizontal="center" vertical="center"/>
    </xf>
    <xf numFmtId="3" fontId="22" fillId="0" borderId="27" xfId="6" applyNumberFormat="1" applyFont="1" applyBorder="1" applyAlignment="1">
      <alignment horizontal="center" vertical="center" wrapText="1"/>
    </xf>
    <xf numFmtId="3" fontId="22" fillId="0" borderId="0" xfId="6" applyNumberFormat="1" applyFont="1" applyAlignment="1">
      <alignment horizontal="center" vertical="center" wrapText="1"/>
    </xf>
    <xf numFmtId="183" fontId="22" fillId="0" borderId="0" xfId="6" applyNumberFormat="1" applyFont="1" applyAlignment="1">
      <alignment vertical="center" wrapText="1"/>
    </xf>
    <xf numFmtId="183" fontId="22" fillId="0" borderId="0" xfId="6" applyNumberFormat="1" applyFont="1" applyAlignment="1">
      <alignment horizontal="center" vertical="center" wrapText="1"/>
    </xf>
    <xf numFmtId="183" fontId="22" fillId="0" borderId="28" xfId="6" applyNumberFormat="1" applyFont="1" applyBorder="1" applyAlignment="1">
      <alignment horizontal="center" vertical="center" wrapText="1"/>
    </xf>
    <xf numFmtId="184" fontId="22" fillId="0" borderId="28" xfId="6" applyNumberFormat="1" applyFont="1" applyBorder="1" applyAlignment="1">
      <alignment vertical="center" wrapText="1"/>
    </xf>
    <xf numFmtId="3" fontId="22" fillId="0" borderId="28" xfId="6" applyNumberFormat="1" applyFont="1" applyBorder="1" applyAlignment="1">
      <alignment horizontal="center" vertical="center" wrapText="1"/>
    </xf>
    <xf numFmtId="185" fontId="22" fillId="0" borderId="0" xfId="6" applyNumberFormat="1" applyFont="1" applyAlignment="1">
      <alignment horizontal="center" vertical="center" wrapText="1"/>
    </xf>
    <xf numFmtId="183" fontId="22" fillId="0" borderId="43" xfId="6" applyNumberFormat="1" applyFont="1" applyBorder="1" applyAlignment="1">
      <alignment horizontal="center" vertical="center"/>
    </xf>
    <xf numFmtId="183" fontId="22" fillId="0" borderId="44" xfId="6" applyNumberFormat="1" applyFont="1" applyBorder="1" applyAlignment="1">
      <alignment horizontal="center" vertical="center" wrapText="1"/>
    </xf>
    <xf numFmtId="184" fontId="22" fillId="0" borderId="0" xfId="6" applyNumberFormat="1" applyFont="1" applyAlignment="1">
      <alignment horizontal="center" vertical="center" wrapText="1"/>
    </xf>
    <xf numFmtId="183" fontId="22" fillId="0" borderId="44" xfId="6" applyNumberFormat="1" applyFont="1" applyBorder="1">
      <alignment vertical="center"/>
    </xf>
    <xf numFmtId="184" fontId="22" fillId="0" borderId="83" xfId="6" applyNumberFormat="1" applyFont="1" applyBorder="1" applyAlignment="1">
      <alignment horizontal="center" vertical="center" wrapText="1"/>
    </xf>
    <xf numFmtId="184" fontId="22" fillId="0" borderId="43" xfId="6" applyNumberFormat="1" applyFont="1" applyBorder="1" applyAlignment="1">
      <alignment horizontal="center" vertical="center" wrapText="1"/>
    </xf>
    <xf numFmtId="184" fontId="22" fillId="0" borderId="44" xfId="6" applyNumberFormat="1" applyFont="1" applyBorder="1" applyAlignment="1">
      <alignment horizontal="center" vertical="center" wrapText="1"/>
    </xf>
    <xf numFmtId="3" fontId="22" fillId="0" borderId="45" xfId="6" applyNumberFormat="1" applyFont="1" applyBorder="1" applyAlignment="1">
      <alignment horizontal="center" vertical="center" wrapText="1"/>
    </xf>
    <xf numFmtId="184" fontId="22" fillId="0" borderId="45" xfId="6" applyNumberFormat="1" applyFont="1" applyBorder="1" applyAlignment="1">
      <alignment horizontal="center" vertical="center" wrapText="1"/>
    </xf>
    <xf numFmtId="0" fontId="36" fillId="0" borderId="0" xfId="9" applyFont="1" applyAlignment="1">
      <alignment vertical="center" wrapText="1"/>
    </xf>
    <xf numFmtId="189" fontId="36" fillId="0" borderId="0" xfId="9" applyNumberFormat="1" applyFont="1" applyAlignment="1">
      <alignment horizontal="center" vertical="center" wrapText="1"/>
    </xf>
    <xf numFmtId="0" fontId="17" fillId="0" borderId="0" xfId="9" applyFont="1" applyAlignment="1">
      <alignment vertical="center"/>
    </xf>
    <xf numFmtId="184" fontId="36" fillId="0" borderId="25" xfId="9" applyNumberFormat="1" applyFont="1" applyBorder="1" applyAlignment="1">
      <alignment vertical="center"/>
    </xf>
    <xf numFmtId="184" fontId="36" fillId="0" borderId="26" xfId="9" applyNumberFormat="1" applyFont="1" applyBorder="1" applyAlignment="1">
      <alignment vertical="center"/>
    </xf>
    <xf numFmtId="184" fontId="36" fillId="0" borderId="0" xfId="9" applyNumberFormat="1" applyFont="1" applyAlignment="1">
      <alignment vertical="center"/>
    </xf>
    <xf numFmtId="0" fontId="36" fillId="0" borderId="0" xfId="9" applyFont="1" applyAlignment="1">
      <alignment horizontal="left" vertical="center"/>
    </xf>
    <xf numFmtId="184" fontId="36" fillId="0" borderId="28" xfId="9" applyNumberFormat="1" applyFont="1" applyBorder="1" applyAlignment="1">
      <alignment vertical="center"/>
    </xf>
    <xf numFmtId="184" fontId="36" fillId="0" borderId="30" xfId="9" applyNumberFormat="1" applyFont="1" applyBorder="1" applyAlignment="1">
      <alignment vertical="center"/>
    </xf>
    <xf numFmtId="0" fontId="20" fillId="6" borderId="0" xfId="1" applyFont="1" applyFill="1"/>
    <xf numFmtId="0" fontId="20" fillId="6" borderId="0" xfId="1" applyFont="1" applyFill="1" applyAlignment="1">
      <alignment horizontal="left"/>
    </xf>
    <xf numFmtId="3" fontId="24" fillId="5" borderId="55" xfId="1" applyNumberFormat="1" applyFont="1" applyFill="1" applyBorder="1" applyAlignment="1">
      <alignment horizontal="right" vertical="center" shrinkToFit="1"/>
    </xf>
    <xf numFmtId="184" fontId="22" fillId="0" borderId="29" xfId="6" applyNumberFormat="1" applyFont="1" applyBorder="1" applyAlignment="1">
      <alignment horizontal="center" vertical="center" wrapText="1"/>
    </xf>
    <xf numFmtId="184" fontId="22" fillId="0" borderId="32" xfId="6" applyNumberFormat="1" applyFont="1" applyBorder="1">
      <alignment vertical="center"/>
    </xf>
    <xf numFmtId="184" fontId="22" fillId="0" borderId="40" xfId="6" applyNumberFormat="1" applyFont="1" applyBorder="1">
      <alignment vertical="center"/>
    </xf>
    <xf numFmtId="184" fontId="22" fillId="0" borderId="45" xfId="6" applyNumberFormat="1" applyFont="1" applyBorder="1">
      <alignment vertical="center"/>
    </xf>
    <xf numFmtId="185" fontId="22" fillId="0" borderId="32" xfId="6" applyNumberFormat="1" applyFont="1" applyBorder="1">
      <alignment vertical="center"/>
    </xf>
    <xf numFmtId="185" fontId="22" fillId="0" borderId="40" xfId="6" applyNumberFormat="1" applyFont="1" applyBorder="1">
      <alignment vertical="center"/>
    </xf>
    <xf numFmtId="185" fontId="22" fillId="0" borderId="45" xfId="6" applyNumberFormat="1" applyFont="1" applyBorder="1">
      <alignment vertical="center"/>
    </xf>
    <xf numFmtId="184" fontId="22" fillId="6" borderId="40" xfId="6" applyNumberFormat="1" applyFont="1" applyFill="1" applyBorder="1" applyAlignment="1">
      <alignment wrapText="1"/>
    </xf>
    <xf numFmtId="184" fontId="22" fillId="0" borderId="24" xfId="6" applyNumberFormat="1" applyFont="1" applyBorder="1" applyAlignment="1">
      <alignment horizontal="center" vertical="center" wrapText="1"/>
    </xf>
    <xf numFmtId="184" fontId="22" fillId="0" borderId="40" xfId="6" applyNumberFormat="1" applyFont="1" applyBorder="1" applyAlignment="1">
      <alignment vertical="center" wrapText="1"/>
    </xf>
    <xf numFmtId="184" fontId="22" fillId="6" borderId="32" xfId="6" applyNumberFormat="1" applyFont="1" applyFill="1" applyBorder="1" applyAlignment="1">
      <alignment wrapText="1"/>
    </xf>
    <xf numFmtId="0" fontId="12" fillId="6" borderId="25" xfId="1" applyFont="1" applyFill="1" applyBorder="1"/>
    <xf numFmtId="0" fontId="42" fillId="6" borderId="25" xfId="1" applyFont="1" applyFill="1" applyBorder="1" applyAlignment="1">
      <alignment horizontal="center" vertical="center"/>
    </xf>
    <xf numFmtId="1" fontId="15" fillId="6" borderId="25" xfId="1" applyNumberFormat="1" applyFont="1" applyFill="1" applyBorder="1" applyAlignment="1">
      <alignment horizontal="right" vertical="center"/>
    </xf>
    <xf numFmtId="0" fontId="43" fillId="6" borderId="25" xfId="1" applyFont="1" applyFill="1" applyBorder="1"/>
    <xf numFmtId="0" fontId="12" fillId="6" borderId="25" xfId="1" applyFont="1" applyFill="1" applyBorder="1" applyAlignment="1">
      <alignment horizontal="right"/>
    </xf>
    <xf numFmtId="0" fontId="12" fillId="6" borderId="26" xfId="1" applyFont="1" applyFill="1" applyBorder="1"/>
    <xf numFmtId="0" fontId="12" fillId="6" borderId="30" xfId="1" applyFont="1" applyFill="1" applyBorder="1"/>
    <xf numFmtId="0" fontId="43" fillId="6" borderId="30" xfId="1" applyFont="1" applyFill="1" applyBorder="1"/>
    <xf numFmtId="0" fontId="15" fillId="6" borderId="30" xfId="1" applyFont="1" applyFill="1" applyBorder="1" applyAlignment="1">
      <alignment vertical="center"/>
    </xf>
    <xf numFmtId="1" fontId="15" fillId="6" borderId="30" xfId="1" applyNumberFormat="1" applyFont="1" applyFill="1" applyBorder="1" applyAlignment="1">
      <alignment horizontal="right" vertical="center"/>
    </xf>
    <xf numFmtId="0" fontId="12" fillId="6" borderId="30" xfId="1" applyFont="1" applyFill="1" applyBorder="1" applyAlignment="1">
      <alignment horizontal="right"/>
    </xf>
    <xf numFmtId="0" fontId="12" fillId="6" borderId="31" xfId="1" applyFont="1" applyFill="1" applyBorder="1"/>
    <xf numFmtId="0" fontId="12" fillId="6" borderId="28" xfId="1" applyFont="1" applyFill="1" applyBorder="1" applyAlignment="1">
      <alignment vertical="center" shrinkToFit="1"/>
    </xf>
    <xf numFmtId="0" fontId="12" fillId="6" borderId="0" xfId="1" applyFont="1" applyFill="1" applyAlignment="1">
      <alignment vertical="center" shrinkToFit="1"/>
    </xf>
    <xf numFmtId="0" fontId="46" fillId="6" borderId="24" xfId="1" applyFont="1" applyFill="1" applyBorder="1" applyAlignment="1">
      <alignment horizontal="left" vertical="center"/>
    </xf>
    <xf numFmtId="0" fontId="46" fillId="6" borderId="27" xfId="1" applyFont="1" applyFill="1" applyBorder="1" applyAlignment="1">
      <alignment horizontal="left" vertical="center"/>
    </xf>
    <xf numFmtId="3" fontId="17" fillId="0" borderId="0" xfId="6" applyNumberFormat="1" applyFont="1" applyAlignment="1">
      <alignment horizontal="left" vertical="center"/>
    </xf>
    <xf numFmtId="184" fontId="22" fillId="0" borderId="24" xfId="6" applyNumberFormat="1" applyFont="1" applyBorder="1" applyAlignment="1">
      <alignment vertical="center" wrapText="1"/>
    </xf>
    <xf numFmtId="183" fontId="22" fillId="0" borderId="25" xfId="6" applyNumberFormat="1" applyFont="1" applyBorder="1" applyAlignment="1">
      <alignment vertical="center" wrapText="1"/>
    </xf>
    <xf numFmtId="0" fontId="36" fillId="0" borderId="0" xfId="6" applyFont="1">
      <alignment vertical="center"/>
    </xf>
    <xf numFmtId="183" fontId="22" fillId="0" borderId="83" xfId="6" applyNumberFormat="1" applyFont="1" applyBorder="1" applyAlignment="1">
      <alignment horizontal="center" vertical="center" wrapText="1"/>
    </xf>
    <xf numFmtId="0" fontId="17" fillId="0" borderId="0" xfId="6" applyFont="1" applyAlignment="1">
      <alignment horizontal="left" vertical="center"/>
    </xf>
    <xf numFmtId="3" fontId="22" fillId="0" borderId="27" xfId="6" applyNumberFormat="1" applyFont="1" applyBorder="1" applyAlignment="1">
      <alignment horizontal="right" vertical="center" shrinkToFit="1"/>
    </xf>
    <xf numFmtId="3" fontId="22" fillId="0" borderId="0" xfId="6" applyNumberFormat="1" applyFont="1" applyAlignment="1">
      <alignment horizontal="left" vertical="center" shrinkToFit="1"/>
    </xf>
    <xf numFmtId="3" fontId="22" fillId="0" borderId="27" xfId="6" applyNumberFormat="1" applyFont="1" applyBorder="1" applyAlignment="1">
      <alignment vertical="center" shrinkToFit="1"/>
    </xf>
    <xf numFmtId="3" fontId="22" fillId="0" borderId="0" xfId="6" applyNumberFormat="1" applyFont="1" applyAlignment="1">
      <alignment vertical="center" shrinkToFit="1"/>
    </xf>
    <xf numFmtId="3" fontId="22" fillId="0" borderId="27" xfId="6" applyNumberFormat="1" applyFont="1" applyBorder="1" applyAlignment="1">
      <alignment horizontal="right" vertical="center" wrapText="1"/>
    </xf>
    <xf numFmtId="183" fontId="22" fillId="0" borderId="0" xfId="6" applyNumberFormat="1" applyFont="1" applyAlignment="1">
      <alignment horizontal="left" vertical="center" wrapText="1"/>
    </xf>
    <xf numFmtId="0" fontId="17" fillId="0" borderId="113" xfId="6" applyFont="1" applyBorder="1">
      <alignment vertical="center"/>
    </xf>
    <xf numFmtId="183" fontId="22" fillId="0" borderId="43" xfId="6" applyNumberFormat="1" applyFont="1" applyBorder="1" applyAlignment="1">
      <alignment horizontal="center" vertical="center" wrapText="1"/>
    </xf>
    <xf numFmtId="199" fontId="22" fillId="0" borderId="44" xfId="6" applyNumberFormat="1" applyFont="1" applyBorder="1" applyAlignment="1">
      <alignment horizontal="center" vertical="center" wrapText="1"/>
    </xf>
    <xf numFmtId="199" fontId="22" fillId="0" borderId="43" xfId="6" applyNumberFormat="1" applyFont="1" applyBorder="1" applyAlignment="1">
      <alignment horizontal="center" vertical="center" wrapText="1"/>
    </xf>
    <xf numFmtId="199" fontId="22" fillId="0" borderId="28" xfId="6" applyNumberFormat="1" applyFont="1" applyBorder="1" applyAlignment="1">
      <alignment horizontal="center" vertical="center" wrapText="1"/>
    </xf>
    <xf numFmtId="3" fontId="22" fillId="0" borderId="8" xfId="6" applyNumberFormat="1" applyFont="1" applyBorder="1" applyAlignment="1">
      <alignment vertical="center" wrapText="1"/>
    </xf>
    <xf numFmtId="3" fontId="22" fillId="0" borderId="8" xfId="6" applyNumberFormat="1" applyFont="1" applyBorder="1">
      <alignment vertical="center"/>
    </xf>
    <xf numFmtId="3" fontId="22" fillId="0" borderId="0" xfId="6" applyNumberFormat="1" applyFont="1">
      <alignment vertical="center"/>
    </xf>
    <xf numFmtId="184" fontId="22" fillId="0" borderId="8" xfId="6" applyNumberFormat="1" applyFont="1" applyBorder="1" applyAlignment="1">
      <alignment horizontal="right" vertical="center"/>
    </xf>
    <xf numFmtId="184" fontId="22" fillId="0" borderId="30" xfId="6" applyNumberFormat="1" applyFont="1" applyBorder="1" applyAlignment="1">
      <alignment horizontal="right" vertical="center" wrapText="1"/>
    </xf>
    <xf numFmtId="184" fontId="22" fillId="0" borderId="0" xfId="6" applyNumberFormat="1" applyFont="1" applyAlignment="1">
      <alignment horizontal="right" vertical="center" wrapText="1"/>
    </xf>
    <xf numFmtId="183" fontId="22" fillId="0" borderId="70" xfId="6" applyNumberFormat="1" applyFont="1" applyBorder="1" applyAlignment="1">
      <alignment horizontal="right" vertical="center" wrapText="1"/>
    </xf>
    <xf numFmtId="183" fontId="22" fillId="0" borderId="70" xfId="6" applyNumberFormat="1" applyFont="1" applyBorder="1" applyAlignment="1">
      <alignment horizontal="center" vertical="center" wrapText="1"/>
    </xf>
    <xf numFmtId="183" fontId="22" fillId="0" borderId="70" xfId="6" applyNumberFormat="1" applyFont="1" applyBorder="1" applyAlignment="1">
      <alignment horizontal="left" vertical="center" wrapText="1"/>
    </xf>
    <xf numFmtId="49" fontId="22" fillId="0" borderId="70" xfId="6" applyNumberFormat="1" applyFont="1" applyBorder="1" applyAlignment="1">
      <alignment horizontal="center" vertical="center" wrapText="1"/>
    </xf>
    <xf numFmtId="200" fontId="22" fillId="0" borderId="25" xfId="6" applyNumberFormat="1" applyFont="1" applyBorder="1" applyAlignment="1">
      <alignment horizontal="left" vertical="center" wrapText="1"/>
    </xf>
    <xf numFmtId="201" fontId="22" fillId="0" borderId="25" xfId="6" applyNumberFormat="1" applyFont="1" applyBorder="1" applyAlignment="1">
      <alignment horizontal="left" vertical="center" wrapText="1"/>
    </xf>
    <xf numFmtId="183" fontId="22" fillId="0" borderId="70" xfId="6" applyNumberFormat="1" applyFont="1" applyBorder="1" applyAlignment="1">
      <alignment vertical="center" wrapText="1"/>
    </xf>
    <xf numFmtId="201" fontId="22" fillId="0" borderId="26" xfId="6" applyNumberFormat="1" applyFont="1" applyBorder="1" applyAlignment="1">
      <alignment horizontal="left" vertical="center" wrapText="1"/>
    </xf>
    <xf numFmtId="183" fontId="22" fillId="0" borderId="46" xfId="6" applyNumberFormat="1" applyFont="1" applyBorder="1" applyAlignment="1">
      <alignment horizontal="right" vertical="center" wrapText="1"/>
    </xf>
    <xf numFmtId="202" fontId="22" fillId="0" borderId="47" xfId="6" applyNumberFormat="1" applyFont="1" applyBorder="1" applyAlignment="1">
      <alignment horizontal="right" vertical="center" wrapText="1"/>
    </xf>
    <xf numFmtId="183" fontId="22" fillId="0" borderId="25" xfId="6" applyNumberFormat="1" applyFont="1" applyBorder="1" applyAlignment="1">
      <alignment horizontal="left" vertical="center" wrapText="1"/>
    </xf>
    <xf numFmtId="201" fontId="22" fillId="0" borderId="70" xfId="6" applyNumberFormat="1" applyFont="1" applyBorder="1" applyAlignment="1">
      <alignment horizontal="left" vertical="center" wrapText="1"/>
    </xf>
    <xf numFmtId="201" fontId="22" fillId="0" borderId="50" xfId="6" applyNumberFormat="1" applyFont="1" applyBorder="1" applyAlignment="1">
      <alignment horizontal="left" vertical="center" wrapText="1"/>
    </xf>
    <xf numFmtId="3" fontId="22" fillId="0" borderId="10" xfId="6" applyNumberFormat="1" applyFont="1" applyBorder="1" applyAlignment="1">
      <alignment horizontal="right" vertical="center" wrapText="1"/>
    </xf>
    <xf numFmtId="183" fontId="22" fillId="0" borderId="8" xfId="6" applyNumberFormat="1" applyFont="1" applyBorder="1" applyAlignment="1">
      <alignment horizontal="left" vertical="center" wrapText="1"/>
    </xf>
    <xf numFmtId="183" fontId="22" fillId="0" borderId="8" xfId="6" applyNumberFormat="1" applyFont="1" applyBorder="1" applyAlignment="1">
      <alignment horizontal="center" vertical="center" wrapText="1"/>
    </xf>
    <xf numFmtId="183" fontId="22" fillId="0" borderId="8" xfId="6" applyNumberFormat="1" applyFont="1" applyBorder="1" applyAlignment="1">
      <alignment vertical="center" wrapText="1"/>
    </xf>
    <xf numFmtId="49" fontId="22" fillId="0" borderId="8" xfId="6" applyNumberFormat="1" applyFont="1" applyBorder="1" applyAlignment="1">
      <alignment horizontal="center" vertical="center" wrapText="1"/>
    </xf>
    <xf numFmtId="203" fontId="22" fillId="0" borderId="9" xfId="6" applyNumberFormat="1" applyFont="1" applyBorder="1" applyAlignment="1">
      <alignment horizontal="left" vertical="center" wrapText="1"/>
    </xf>
    <xf numFmtId="0" fontId="17" fillId="0" borderId="0" xfId="6" applyFont="1" applyAlignment="1">
      <alignment horizontal="right" vertical="center"/>
    </xf>
    <xf numFmtId="185" fontId="22" fillId="0" borderId="24" xfId="6" applyNumberFormat="1" applyFont="1" applyBorder="1">
      <alignment vertical="center"/>
    </xf>
    <xf numFmtId="185" fontId="22" fillId="0" borderId="26" xfId="6" applyNumberFormat="1" applyFont="1" applyBorder="1">
      <alignment vertical="center"/>
    </xf>
    <xf numFmtId="183" fontId="22" fillId="0" borderId="76" xfId="6" applyNumberFormat="1" applyFont="1" applyBorder="1" applyAlignment="1">
      <alignment horizontal="right" vertical="center" wrapText="1"/>
    </xf>
    <xf numFmtId="183" fontId="22" fillId="0" borderId="76" xfId="6" applyNumberFormat="1" applyFont="1" applyBorder="1" applyAlignment="1">
      <alignment horizontal="center" vertical="center" wrapText="1"/>
    </xf>
    <xf numFmtId="200" fontId="22" fillId="0" borderId="76" xfId="6" applyNumberFormat="1" applyFont="1" applyBorder="1" applyAlignment="1">
      <alignment horizontal="left" vertical="center" wrapText="1"/>
    </xf>
    <xf numFmtId="201" fontId="22" fillId="0" borderId="76" xfId="6" applyNumberFormat="1" applyFont="1" applyBorder="1" applyAlignment="1">
      <alignment horizontal="left" vertical="center" wrapText="1"/>
    </xf>
    <xf numFmtId="183" fontId="22" fillId="0" borderId="76" xfId="6" applyNumberFormat="1" applyFont="1" applyBorder="1" applyAlignment="1">
      <alignment vertical="center" wrapText="1"/>
    </xf>
    <xf numFmtId="201" fontId="22" fillId="0" borderId="55" xfId="6" applyNumberFormat="1" applyFont="1" applyBorder="1" applyAlignment="1">
      <alignment horizontal="left" vertical="center" wrapText="1"/>
    </xf>
    <xf numFmtId="184" fontId="22" fillId="0" borderId="57" xfId="6" applyNumberFormat="1" applyFont="1" applyBorder="1" applyAlignment="1">
      <alignment horizontal="right" vertical="center" wrapText="1"/>
    </xf>
    <xf numFmtId="3" fontId="22" fillId="0" borderId="56" xfId="6" applyNumberFormat="1" applyFont="1" applyBorder="1" applyAlignment="1">
      <alignment horizontal="right" vertical="center" wrapText="1"/>
    </xf>
    <xf numFmtId="183" fontId="22" fillId="0" borderId="63" xfId="6" applyNumberFormat="1" applyFont="1" applyBorder="1" applyAlignment="1">
      <alignment horizontal="left" vertical="center" wrapText="1"/>
    </xf>
    <xf numFmtId="183" fontId="22" fillId="0" borderId="30" xfId="6" applyNumberFormat="1" applyFont="1" applyBorder="1" applyAlignment="1">
      <alignment horizontal="center" vertical="center" wrapText="1"/>
    </xf>
    <xf numFmtId="183" fontId="22" fillId="0" borderId="30" xfId="6" applyNumberFormat="1" applyFont="1" applyBorder="1" applyAlignment="1">
      <alignment vertical="center" wrapText="1"/>
    </xf>
    <xf numFmtId="49" fontId="22" fillId="0" borderId="30" xfId="6" applyNumberFormat="1" applyFont="1" applyBorder="1" applyAlignment="1">
      <alignment horizontal="center" vertical="center" wrapText="1"/>
    </xf>
    <xf numFmtId="183" fontId="22" fillId="0" borderId="30" xfId="6" applyNumberFormat="1" applyFont="1" applyBorder="1" applyAlignment="1">
      <alignment horizontal="left" vertical="center" wrapText="1"/>
    </xf>
    <xf numFmtId="203" fontId="22" fillId="0" borderId="30" xfId="6" applyNumberFormat="1" applyFont="1" applyBorder="1" applyAlignment="1">
      <alignment horizontal="left" vertical="center" wrapText="1"/>
    </xf>
    <xf numFmtId="199" fontId="22" fillId="0" borderId="31" xfId="6" applyNumberFormat="1" applyFont="1" applyBorder="1" applyAlignment="1">
      <alignment horizontal="center" vertical="center" wrapText="1"/>
    </xf>
    <xf numFmtId="185" fontId="22" fillId="0" borderId="28" xfId="6" applyNumberFormat="1" applyFont="1" applyBorder="1">
      <alignment vertical="center"/>
    </xf>
    <xf numFmtId="49" fontId="22" fillId="0" borderId="0" xfId="6" applyNumberFormat="1" applyFont="1" applyAlignment="1">
      <alignment horizontal="center" vertical="center" wrapText="1"/>
    </xf>
    <xf numFmtId="185" fontId="22" fillId="0" borderId="0" xfId="6" applyNumberFormat="1" applyFont="1" applyAlignment="1">
      <alignment horizontal="right" vertical="center"/>
    </xf>
    <xf numFmtId="185" fontId="22" fillId="0" borderId="0" xfId="6" applyNumberFormat="1" applyFont="1" applyAlignment="1">
      <alignment horizontal="left" vertical="center"/>
    </xf>
    <xf numFmtId="184" fontId="22" fillId="0" borderId="114" xfId="6" applyNumberFormat="1" applyFont="1" applyBorder="1" applyAlignment="1">
      <alignment horizontal="right" vertical="center" wrapText="1"/>
    </xf>
    <xf numFmtId="183" fontId="22" fillId="0" borderId="109" xfId="6" applyNumberFormat="1" applyFont="1" applyBorder="1" applyAlignment="1">
      <alignment horizontal="right" vertical="center" wrapText="1"/>
    </xf>
    <xf numFmtId="183" fontId="22" fillId="0" borderId="63" xfId="6" applyNumberFormat="1" applyFont="1" applyBorder="1" applyAlignment="1">
      <alignment horizontal="center" vertical="center" wrapText="1"/>
    </xf>
    <xf numFmtId="203" fontId="22" fillId="0" borderId="63" xfId="6" applyNumberFormat="1" applyFont="1" applyBorder="1" applyAlignment="1">
      <alignment horizontal="left" vertical="center" wrapText="1"/>
    </xf>
    <xf numFmtId="204" fontId="22" fillId="0" borderId="63" xfId="6" applyNumberFormat="1" applyFont="1" applyBorder="1" applyAlignment="1">
      <alignment horizontal="center" vertical="center" wrapText="1"/>
    </xf>
    <xf numFmtId="183" fontId="22" fillId="0" borderId="109" xfId="6" applyNumberFormat="1" applyFont="1" applyBorder="1" applyAlignment="1">
      <alignment vertical="center" wrapText="1"/>
    </xf>
    <xf numFmtId="183" fontId="22" fillId="0" borderId="63" xfId="6" applyNumberFormat="1" applyFont="1" applyBorder="1" applyAlignment="1">
      <alignment vertical="center" wrapText="1"/>
    </xf>
    <xf numFmtId="204" fontId="22" fillId="0" borderId="62" xfId="6" applyNumberFormat="1" applyFont="1" applyBorder="1" applyAlignment="1">
      <alignment horizontal="center" vertical="center" wrapText="1"/>
    </xf>
    <xf numFmtId="185" fontId="22" fillId="0" borderId="30" xfId="6" applyNumberFormat="1" applyFont="1" applyBorder="1" applyAlignment="1">
      <alignment horizontal="right" vertical="center"/>
    </xf>
    <xf numFmtId="3" fontId="36" fillId="0" borderId="0" xfId="6" applyNumberFormat="1" applyFont="1">
      <alignment vertical="center"/>
    </xf>
    <xf numFmtId="3" fontId="22" fillId="0" borderId="27" xfId="6" applyNumberFormat="1" applyFont="1" applyBorder="1">
      <alignment vertical="center"/>
    </xf>
    <xf numFmtId="203" fontId="22" fillId="0" borderId="28" xfId="6" applyNumberFormat="1" applyFont="1" applyBorder="1" applyAlignment="1">
      <alignment horizontal="left" vertical="center" wrapText="1"/>
    </xf>
    <xf numFmtId="185" fontId="36" fillId="0" borderId="27" xfId="6" applyNumberFormat="1" applyFont="1" applyBorder="1">
      <alignment vertical="center"/>
    </xf>
    <xf numFmtId="185" fontId="36" fillId="0" borderId="0" xfId="6" applyNumberFormat="1" applyFont="1">
      <alignment vertical="center"/>
    </xf>
    <xf numFmtId="185" fontId="36" fillId="0" borderId="28" xfId="6" applyNumberFormat="1" applyFont="1" applyBorder="1">
      <alignment vertical="center"/>
    </xf>
    <xf numFmtId="187" fontId="22" fillId="0" borderId="25" xfId="6" applyNumberFormat="1" applyFont="1" applyBorder="1" applyAlignment="1">
      <alignment horizontal="right" vertical="center"/>
    </xf>
    <xf numFmtId="187" fontId="22" fillId="0" borderId="0" xfId="6" applyNumberFormat="1" applyFont="1" applyAlignment="1">
      <alignment horizontal="left" vertical="center"/>
    </xf>
    <xf numFmtId="184" fontId="22" fillId="6" borderId="40" xfId="6" applyNumberFormat="1" applyFont="1" applyFill="1" applyBorder="1" applyAlignment="1">
      <alignment horizontal="center" vertical="center"/>
    </xf>
    <xf numFmtId="187" fontId="22" fillId="0" borderId="0" xfId="6" applyNumberFormat="1" applyFont="1" applyAlignment="1">
      <alignment horizontal="right" vertical="center"/>
    </xf>
    <xf numFmtId="184" fontId="36" fillId="0" borderId="40" xfId="6" applyNumberFormat="1" applyFont="1" applyBorder="1">
      <alignment vertical="center"/>
    </xf>
    <xf numFmtId="185" fontId="22" fillId="0" borderId="29" xfId="6" applyNumberFormat="1" applyFont="1" applyBorder="1">
      <alignment vertical="center"/>
    </xf>
    <xf numFmtId="185" fontId="22" fillId="0" borderId="31" xfId="6" applyNumberFormat="1" applyFont="1" applyBorder="1">
      <alignment vertical="center"/>
    </xf>
    <xf numFmtId="184" fontId="36" fillId="0" borderId="0" xfId="6" applyNumberFormat="1" applyFont="1">
      <alignment vertical="center"/>
    </xf>
    <xf numFmtId="199" fontId="22" fillId="0" borderId="0" xfId="6" applyNumberFormat="1" applyFont="1" applyAlignment="1">
      <alignment horizontal="center" vertical="center"/>
    </xf>
    <xf numFmtId="185" fontId="36" fillId="0" borderId="0" xfId="6" applyNumberFormat="1" applyFont="1" applyAlignment="1">
      <alignment horizontal="right" vertical="center"/>
    </xf>
    <xf numFmtId="185" fontId="36" fillId="0" borderId="0" xfId="6" applyNumberFormat="1" applyFont="1" applyAlignment="1">
      <alignment horizontal="left" vertical="center"/>
    </xf>
    <xf numFmtId="197" fontId="36" fillId="0" borderId="0" xfId="6" applyNumberFormat="1" applyFont="1">
      <alignment vertical="center"/>
    </xf>
    <xf numFmtId="184" fontId="22" fillId="0" borderId="0" xfId="6" applyNumberFormat="1" applyFont="1" applyAlignment="1">
      <alignment horizontal="right" vertical="center"/>
    </xf>
    <xf numFmtId="184" fontId="22" fillId="6" borderId="0" xfId="6" applyNumberFormat="1" applyFont="1" applyFill="1" applyAlignment="1">
      <alignment horizontal="center" vertical="center"/>
    </xf>
    <xf numFmtId="184" fontId="36" fillId="0" borderId="0" xfId="7" applyNumberFormat="1" applyFont="1" applyAlignment="1">
      <alignment vertical="center"/>
    </xf>
    <xf numFmtId="184" fontId="17" fillId="0" borderId="0" xfId="7" applyNumberFormat="1" applyFont="1" applyAlignment="1">
      <alignment vertical="center"/>
    </xf>
    <xf numFmtId="0" fontId="48" fillId="0" borderId="0" xfId="0" applyFont="1">
      <alignment vertical="center"/>
    </xf>
    <xf numFmtId="0" fontId="48" fillId="0" borderId="24" xfId="0" applyFont="1" applyBorder="1">
      <alignment vertical="center"/>
    </xf>
    <xf numFmtId="0" fontId="48" fillId="0" borderId="32" xfId="0" applyFont="1" applyBorder="1" applyAlignment="1">
      <alignment horizontal="left" vertical="top" textRotation="45"/>
    </xf>
    <xf numFmtId="0" fontId="48" fillId="0" borderId="25" xfId="0" applyFont="1" applyBorder="1">
      <alignment vertical="center"/>
    </xf>
    <xf numFmtId="0" fontId="48" fillId="0" borderId="26" xfId="0" applyFont="1" applyBorder="1">
      <alignment vertical="center"/>
    </xf>
    <xf numFmtId="0" fontId="48" fillId="0" borderId="27" xfId="0" applyFont="1" applyBorder="1">
      <alignment vertical="center"/>
    </xf>
    <xf numFmtId="0" fontId="48" fillId="8" borderId="26" xfId="0" applyFont="1" applyFill="1" applyBorder="1" applyAlignment="1">
      <alignment horizontal="center" vertical="center"/>
    </xf>
    <xf numFmtId="0" fontId="48" fillId="5" borderId="26" xfId="0" applyFont="1" applyFill="1" applyBorder="1">
      <alignment vertical="center"/>
    </xf>
    <xf numFmtId="0" fontId="48" fillId="0" borderId="115" xfId="0" applyFont="1" applyBorder="1">
      <alignment vertical="center"/>
    </xf>
    <xf numFmtId="0" fontId="48" fillId="0" borderId="53" xfId="0" applyFont="1" applyBorder="1">
      <alignment vertical="center"/>
    </xf>
    <xf numFmtId="0" fontId="48" fillId="0" borderId="116" xfId="0" applyFont="1" applyBorder="1">
      <alignment vertical="center"/>
    </xf>
    <xf numFmtId="0" fontId="48" fillId="0" borderId="29" xfId="0" applyFont="1" applyBorder="1">
      <alignment vertical="center"/>
    </xf>
    <xf numFmtId="0" fontId="48" fillId="0" borderId="117" xfId="0" applyFont="1" applyBorder="1">
      <alignment vertical="center"/>
    </xf>
    <xf numFmtId="0" fontId="48" fillId="0" borderId="57" xfId="0" applyFont="1" applyBorder="1">
      <alignment vertical="center"/>
    </xf>
    <xf numFmtId="0" fontId="48" fillId="8" borderId="33" xfId="0" applyFont="1" applyFill="1" applyBorder="1" applyAlignment="1">
      <alignment horizontal="left" vertical="center"/>
    </xf>
    <xf numFmtId="3" fontId="48" fillId="0" borderId="53" xfId="0" applyNumberFormat="1" applyFont="1" applyBorder="1">
      <alignment vertical="center"/>
    </xf>
    <xf numFmtId="0" fontId="48" fillId="5" borderId="24" xfId="0" applyFont="1" applyFill="1" applyBorder="1">
      <alignment vertical="center"/>
    </xf>
    <xf numFmtId="0" fontId="48" fillId="9" borderId="32" xfId="0" applyFont="1" applyFill="1" applyBorder="1">
      <alignment vertical="center"/>
    </xf>
    <xf numFmtId="0" fontId="48" fillId="0" borderId="46" xfId="0" applyFont="1" applyBorder="1">
      <alignment vertical="center"/>
    </xf>
    <xf numFmtId="3" fontId="48" fillId="0" borderId="46" xfId="0" applyNumberFormat="1" applyFont="1" applyBorder="1">
      <alignment vertical="center"/>
    </xf>
    <xf numFmtId="3" fontId="48" fillId="0" borderId="57" xfId="0" applyNumberFormat="1" applyFont="1" applyBorder="1">
      <alignment vertical="center"/>
    </xf>
    <xf numFmtId="0" fontId="48" fillId="0" borderId="118" xfId="0" applyFont="1" applyBorder="1">
      <alignment vertical="center"/>
    </xf>
    <xf numFmtId="0" fontId="48" fillId="0" borderId="119" xfId="0" applyFont="1" applyBorder="1">
      <alignment vertical="center"/>
    </xf>
    <xf numFmtId="0" fontId="48" fillId="0" borderId="119" xfId="0" applyFont="1" applyBorder="1" applyAlignment="1">
      <alignment horizontal="left" vertical="center"/>
    </xf>
    <xf numFmtId="0" fontId="48" fillId="0" borderId="120" xfId="0" applyFont="1" applyBorder="1">
      <alignment vertical="center"/>
    </xf>
    <xf numFmtId="0" fontId="48" fillId="0" borderId="70" xfId="0" applyFont="1" applyBorder="1">
      <alignment vertical="center"/>
    </xf>
    <xf numFmtId="0" fontId="48" fillId="0" borderId="47" xfId="0" applyFont="1" applyBorder="1">
      <alignment vertical="center"/>
    </xf>
    <xf numFmtId="0" fontId="48" fillId="0" borderId="50" xfId="0" applyFont="1" applyBorder="1">
      <alignment vertical="center"/>
    </xf>
    <xf numFmtId="0" fontId="48" fillId="0" borderId="54" xfId="0" applyFont="1" applyBorder="1">
      <alignment vertical="center"/>
    </xf>
    <xf numFmtId="0" fontId="48" fillId="0" borderId="56" xfId="0" applyFont="1" applyBorder="1">
      <alignment vertical="center"/>
    </xf>
    <xf numFmtId="0" fontId="48" fillId="0" borderId="63" xfId="0" applyFont="1" applyBorder="1">
      <alignment vertical="center"/>
    </xf>
    <xf numFmtId="0" fontId="48" fillId="0" borderId="62" xfId="0" applyFont="1" applyBorder="1">
      <alignment vertical="center"/>
    </xf>
    <xf numFmtId="0" fontId="48" fillId="0" borderId="32" xfId="0" applyFont="1" applyBorder="1" applyAlignment="1">
      <alignment horizontal="left" vertical="top" textRotation="45" wrapText="1"/>
    </xf>
    <xf numFmtId="0" fontId="51" fillId="0" borderId="53" xfId="6" applyFont="1" applyBorder="1">
      <alignment vertical="center"/>
    </xf>
    <xf numFmtId="0" fontId="51" fillId="0" borderId="50" xfId="1" applyFont="1" applyBorder="1"/>
    <xf numFmtId="0" fontId="48" fillId="0" borderId="28" xfId="0" applyFont="1" applyBorder="1">
      <alignment vertical="center"/>
    </xf>
    <xf numFmtId="182" fontId="48" fillId="0" borderId="47" xfId="2" applyNumberFormat="1" applyFont="1" applyBorder="1" applyAlignment="1">
      <alignment horizontal="distributed" vertical="center" shrinkToFit="1"/>
    </xf>
    <xf numFmtId="0" fontId="48" fillId="0" borderId="54" xfId="2" applyFont="1" applyBorder="1" applyAlignment="1">
      <alignment horizontal="distributed" vertical="center"/>
    </xf>
    <xf numFmtId="0" fontId="51" fillId="0" borderId="55" xfId="1" applyFont="1" applyBorder="1"/>
    <xf numFmtId="0" fontId="48" fillId="0" borderId="56" xfId="2" applyFont="1" applyBorder="1" applyAlignment="1">
      <alignment horizontal="distributed" vertical="center"/>
    </xf>
    <xf numFmtId="0" fontId="51" fillId="0" borderId="62" xfId="1" applyFont="1" applyBorder="1"/>
    <xf numFmtId="0" fontId="51" fillId="0" borderId="24" xfId="0" applyFont="1" applyBorder="1">
      <alignment vertical="center"/>
    </xf>
    <xf numFmtId="0" fontId="51" fillId="0" borderId="25" xfId="0" applyFont="1" applyBorder="1">
      <alignment vertical="center"/>
    </xf>
    <xf numFmtId="0" fontId="48" fillId="0" borderId="10" xfId="0" applyFont="1" applyBorder="1">
      <alignment vertical="center"/>
    </xf>
    <xf numFmtId="0" fontId="51" fillId="0" borderId="27" xfId="0" applyFont="1" applyBorder="1">
      <alignment vertical="center"/>
    </xf>
    <xf numFmtId="0" fontId="51" fillId="0" borderId="47" xfId="0" applyFont="1" applyBorder="1">
      <alignment vertical="center"/>
    </xf>
    <xf numFmtId="3" fontId="51" fillId="0" borderId="53" xfId="6" applyNumberFormat="1" applyFont="1" applyBorder="1">
      <alignment vertical="center"/>
    </xf>
    <xf numFmtId="0" fontId="51" fillId="0" borderId="56" xfId="0" applyFont="1" applyBorder="1">
      <alignment vertical="center"/>
    </xf>
    <xf numFmtId="0" fontId="51" fillId="0" borderId="47" xfId="0" applyFont="1" applyBorder="1" applyAlignment="1">
      <alignment horizontal="right" vertical="center"/>
    </xf>
    <xf numFmtId="38" fontId="51" fillId="0" borderId="50" xfId="0" applyNumberFormat="1" applyFont="1" applyBorder="1">
      <alignment vertical="center"/>
    </xf>
    <xf numFmtId="0" fontId="51" fillId="0" borderId="54" xfId="0" applyFont="1" applyBorder="1" applyAlignment="1">
      <alignment horizontal="right" vertical="center"/>
    </xf>
    <xf numFmtId="0" fontId="51" fillId="0" borderId="55" xfId="0" applyFont="1" applyBorder="1">
      <alignment vertical="center"/>
    </xf>
    <xf numFmtId="0" fontId="48" fillId="0" borderId="56" xfId="0" applyFont="1" applyBorder="1" applyAlignment="1">
      <alignment horizontal="right" vertical="center"/>
    </xf>
    <xf numFmtId="0" fontId="48" fillId="0" borderId="55" xfId="0" applyFont="1" applyBorder="1">
      <alignment vertical="center"/>
    </xf>
    <xf numFmtId="0" fontId="48" fillId="6" borderId="54" xfId="0" applyFont="1" applyFill="1" applyBorder="1">
      <alignment vertical="center"/>
    </xf>
    <xf numFmtId="0" fontId="51" fillId="0" borderId="54" xfId="1" applyFont="1" applyBorder="1"/>
    <xf numFmtId="0" fontId="51" fillId="0" borderId="56" xfId="1" applyFont="1" applyBorder="1"/>
    <xf numFmtId="3" fontId="51" fillId="0" borderId="57" xfId="6" applyNumberFormat="1" applyFont="1" applyBorder="1">
      <alignment vertical="center"/>
    </xf>
    <xf numFmtId="0" fontId="48" fillId="0" borderId="33" xfId="0" applyFont="1" applyBorder="1">
      <alignment vertical="center"/>
    </xf>
    <xf numFmtId="0" fontId="24" fillId="6" borderId="0" xfId="1" applyFont="1" applyFill="1" applyAlignment="1">
      <alignment shrinkToFit="1"/>
    </xf>
    <xf numFmtId="0" fontId="50" fillId="0" borderId="33" xfId="0" applyFont="1" applyBorder="1" applyAlignment="1">
      <alignment horizontal="right" vertical="center"/>
    </xf>
    <xf numFmtId="0" fontId="51" fillId="0" borderId="24" xfId="1" applyFont="1" applyBorder="1"/>
    <xf numFmtId="0" fontId="51" fillId="0" borderId="25" xfId="1" applyFont="1" applyBorder="1"/>
    <xf numFmtId="0" fontId="51" fillId="0" borderId="47" xfId="1" applyFont="1" applyBorder="1"/>
    <xf numFmtId="0" fontId="51" fillId="0" borderId="129" xfId="6" applyFont="1" applyBorder="1">
      <alignment vertical="center"/>
    </xf>
    <xf numFmtId="0" fontId="48" fillId="0" borderId="129" xfId="0" applyFont="1" applyBorder="1">
      <alignment vertical="center"/>
    </xf>
    <xf numFmtId="0" fontId="49" fillId="0" borderId="33" xfId="0" applyFont="1" applyBorder="1">
      <alignment vertical="center"/>
    </xf>
    <xf numFmtId="0" fontId="6" fillId="6" borderId="45" xfId="1" applyFont="1" applyFill="1" applyBorder="1" applyAlignment="1">
      <alignment horizontal="left" vertical="center"/>
    </xf>
    <xf numFmtId="38" fontId="48" fillId="0" borderId="9" xfId="0" applyNumberFormat="1" applyFont="1" applyBorder="1">
      <alignment vertical="center"/>
    </xf>
    <xf numFmtId="38" fontId="51" fillId="0" borderId="62" xfId="0" applyNumberFormat="1" applyFont="1" applyBorder="1">
      <alignment vertical="center"/>
    </xf>
    <xf numFmtId="38" fontId="51" fillId="0" borderId="9" xfId="0" applyNumberFormat="1" applyFont="1" applyBorder="1">
      <alignment vertical="center"/>
    </xf>
    <xf numFmtId="184" fontId="53" fillId="0" borderId="33" xfId="6" applyNumberFormat="1" applyFont="1" applyBorder="1" applyAlignment="1">
      <alignment horizontal="right" vertical="center" wrapText="1"/>
    </xf>
    <xf numFmtId="3" fontId="53" fillId="0" borderId="33" xfId="6" applyNumberFormat="1" applyFont="1" applyBorder="1" applyAlignment="1">
      <alignment horizontal="right" vertical="center"/>
    </xf>
    <xf numFmtId="0" fontId="6" fillId="6" borderId="78" xfId="1" applyFont="1" applyFill="1" applyBorder="1" applyAlignment="1">
      <alignment vertical="center"/>
    </xf>
    <xf numFmtId="0" fontId="51" fillId="0" borderId="46" xfId="0" applyFont="1" applyBorder="1">
      <alignment vertical="center"/>
    </xf>
    <xf numFmtId="0" fontId="51" fillId="0" borderId="53" xfId="0" applyFont="1" applyBorder="1">
      <alignment vertical="center"/>
    </xf>
    <xf numFmtId="0" fontId="51" fillId="0" borderId="57" xfId="0" applyFont="1" applyBorder="1">
      <alignment vertical="center"/>
    </xf>
    <xf numFmtId="0" fontId="50" fillId="0" borderId="24" xfId="0" applyFont="1" applyBorder="1">
      <alignment vertical="center"/>
    </xf>
    <xf numFmtId="0" fontId="50" fillId="0" borderId="25" xfId="0" applyFont="1" applyBorder="1">
      <alignment vertical="center"/>
    </xf>
    <xf numFmtId="0" fontId="50" fillId="0" borderId="26" xfId="0" applyFont="1" applyBorder="1">
      <alignment vertical="center"/>
    </xf>
    <xf numFmtId="0" fontId="6" fillId="6" borderId="0" xfId="1" applyFont="1" applyFill="1" applyAlignment="1">
      <alignment vertical="center"/>
    </xf>
    <xf numFmtId="0" fontId="6" fillId="6" borderId="0" xfId="1" applyFont="1" applyFill="1" applyAlignment="1">
      <alignment horizontal="right" vertical="center"/>
    </xf>
    <xf numFmtId="0" fontId="6" fillId="6" borderId="80" xfId="1" applyFont="1" applyFill="1" applyBorder="1" applyAlignment="1">
      <alignment vertical="center"/>
    </xf>
    <xf numFmtId="0" fontId="6" fillId="6" borderId="80" xfId="1" applyFont="1" applyFill="1" applyBorder="1" applyAlignment="1">
      <alignment horizontal="right" vertical="center"/>
    </xf>
    <xf numFmtId="0" fontId="6" fillId="6" borderId="47" xfId="1" applyFont="1" applyFill="1" applyBorder="1" applyAlignment="1">
      <alignment vertical="center"/>
    </xf>
    <xf numFmtId="0" fontId="6" fillId="6" borderId="70" xfId="1" applyFont="1" applyFill="1" applyBorder="1" applyAlignment="1">
      <alignment vertical="center"/>
    </xf>
    <xf numFmtId="0" fontId="6" fillId="6" borderId="70" xfId="1" applyFont="1" applyFill="1" applyBorder="1" applyAlignment="1">
      <alignment horizontal="right" vertical="center"/>
    </xf>
    <xf numFmtId="0" fontId="6" fillId="6" borderId="135" xfId="1" applyFont="1" applyFill="1" applyBorder="1" applyAlignment="1">
      <alignment vertical="center"/>
    </xf>
    <xf numFmtId="0" fontId="50" fillId="0" borderId="10" xfId="0" applyFont="1" applyBorder="1">
      <alignment vertical="center"/>
    </xf>
    <xf numFmtId="0" fontId="50" fillId="0" borderId="8" xfId="0" applyFont="1" applyBorder="1">
      <alignment vertical="center"/>
    </xf>
    <xf numFmtId="0" fontId="50" fillId="0" borderId="9" xfId="0" applyFont="1" applyBorder="1">
      <alignment vertical="center"/>
    </xf>
    <xf numFmtId="0" fontId="48" fillId="0" borderId="18" xfId="0" applyFont="1" applyBorder="1">
      <alignment vertical="center"/>
    </xf>
    <xf numFmtId="0" fontId="48" fillId="0" borderId="19" xfId="0" applyFont="1" applyBorder="1">
      <alignment vertical="center"/>
    </xf>
    <xf numFmtId="0" fontId="48" fillId="0" borderId="147" xfId="0" applyFont="1" applyBorder="1">
      <alignment vertical="center"/>
    </xf>
    <xf numFmtId="0" fontId="48" fillId="0" borderId="139" xfId="0" applyFont="1" applyBorder="1">
      <alignment vertical="center"/>
    </xf>
    <xf numFmtId="0" fontId="48" fillId="0" borderId="148" xfId="0" applyFont="1" applyBorder="1">
      <alignment vertical="center"/>
    </xf>
    <xf numFmtId="0" fontId="48" fillId="0" borderId="17" xfId="0" applyFont="1" applyBorder="1">
      <alignment vertical="center"/>
    </xf>
    <xf numFmtId="0" fontId="48" fillId="0" borderId="54" xfId="0" applyFont="1" applyBorder="1" applyAlignment="1">
      <alignment vertical="center" wrapText="1"/>
    </xf>
    <xf numFmtId="0" fontId="48" fillId="0" borderId="55" xfId="0" applyFont="1" applyBorder="1" applyAlignment="1">
      <alignment vertical="center" wrapText="1"/>
    </xf>
    <xf numFmtId="0" fontId="1" fillId="6" borderId="0" xfId="1" applyFill="1"/>
    <xf numFmtId="176" fontId="1" fillId="6" borderId="1" xfId="1" applyNumberFormat="1" applyFill="1" applyBorder="1"/>
    <xf numFmtId="0" fontId="1" fillId="0" borderId="0" xfId="1"/>
    <xf numFmtId="0" fontId="55" fillId="0" borderId="0" xfId="2" applyFont="1" applyAlignment="1">
      <alignment horizontal="distributed" vertical="center"/>
    </xf>
    <xf numFmtId="0" fontId="46" fillId="6" borderId="29" xfId="1" applyFont="1" applyFill="1" applyBorder="1" applyAlignment="1">
      <alignment horizontal="left" vertical="center"/>
    </xf>
    <xf numFmtId="0" fontId="56" fillId="0" borderId="0" xfId="2" applyFont="1">
      <alignment vertical="center"/>
    </xf>
    <xf numFmtId="0" fontId="1" fillId="7" borderId="0" xfId="1" applyFill="1"/>
    <xf numFmtId="0" fontId="34" fillId="7" borderId="0" xfId="0" applyFont="1" applyFill="1">
      <alignment vertical="center"/>
    </xf>
    <xf numFmtId="0" fontId="34" fillId="6" borderId="40" xfId="0" applyFont="1" applyFill="1" applyBorder="1">
      <alignment vertical="center"/>
    </xf>
    <xf numFmtId="0" fontId="34" fillId="0" borderId="133" xfId="0" applyFont="1" applyBorder="1">
      <alignment vertical="center"/>
    </xf>
    <xf numFmtId="0" fontId="34" fillId="0" borderId="134" xfId="0" applyFont="1" applyBorder="1">
      <alignment vertical="center"/>
    </xf>
    <xf numFmtId="0" fontId="1" fillId="6" borderId="25" xfId="1" applyFill="1" applyBorder="1"/>
    <xf numFmtId="0" fontId="6" fillId="6" borderId="27" xfId="0" applyFont="1" applyFill="1" applyBorder="1">
      <alignment vertical="center"/>
    </xf>
    <xf numFmtId="0" fontId="54" fillId="6" borderId="0" xfId="1" applyFont="1" applyFill="1" applyAlignment="1">
      <alignment vertical="center"/>
    </xf>
    <xf numFmtId="0" fontId="6" fillId="6" borderId="0" xfId="1" applyFont="1" applyFill="1" applyAlignment="1">
      <alignment vertical="center" wrapText="1"/>
    </xf>
    <xf numFmtId="0" fontId="59" fillId="6" borderId="0" xfId="0" applyFont="1" applyFill="1">
      <alignment vertical="center"/>
    </xf>
    <xf numFmtId="0" fontId="60" fillId="6" borderId="0" xfId="1" applyFont="1" applyFill="1" applyAlignment="1">
      <alignment vertical="center"/>
    </xf>
    <xf numFmtId="0" fontId="44" fillId="6" borderId="0" xfId="1" applyFont="1" applyFill="1" applyAlignment="1">
      <alignment vertical="center"/>
    </xf>
    <xf numFmtId="0" fontId="61" fillId="6" borderId="0" xfId="1" applyFont="1" applyFill="1" applyAlignment="1">
      <alignment vertical="center"/>
    </xf>
    <xf numFmtId="0" fontId="45" fillId="6" borderId="0" xfId="1" applyFont="1" applyFill="1" applyAlignment="1">
      <alignment vertical="center" wrapText="1"/>
    </xf>
    <xf numFmtId="0" fontId="60" fillId="6" borderId="0" xfId="1" applyFont="1" applyFill="1" applyAlignment="1">
      <alignment horizontal="left" vertical="center"/>
    </xf>
    <xf numFmtId="0" fontId="6" fillId="0" borderId="25" xfId="1" applyFont="1" applyBorder="1" applyAlignment="1">
      <alignment horizontal="center" vertical="center"/>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5" xfId="1" applyFont="1" applyBorder="1" applyAlignment="1">
      <alignment horizontal="right" vertical="center"/>
    </xf>
    <xf numFmtId="0" fontId="6" fillId="0" borderId="27" xfId="1" applyFont="1" applyBorder="1" applyAlignment="1">
      <alignment horizontal="left" vertical="center"/>
    </xf>
    <xf numFmtId="0" fontId="6" fillId="0" borderId="0" xfId="1" applyFont="1" applyAlignment="1">
      <alignment horizontal="left" vertical="center"/>
    </xf>
    <xf numFmtId="0" fontId="62" fillId="0" borderId="0" xfId="6" applyFont="1">
      <alignment vertical="center"/>
    </xf>
    <xf numFmtId="0" fontId="1" fillId="0" borderId="0" xfId="6">
      <alignment vertical="center"/>
    </xf>
    <xf numFmtId="0" fontId="63" fillId="10" borderId="0" xfId="6" applyFont="1" applyFill="1">
      <alignment vertical="center"/>
    </xf>
    <xf numFmtId="0" fontId="1" fillId="10" borderId="0" xfId="6" applyFill="1">
      <alignment vertical="center"/>
    </xf>
    <xf numFmtId="0" fontId="66" fillId="0" borderId="0" xfId="6" applyFont="1">
      <alignment vertical="center"/>
    </xf>
    <xf numFmtId="0" fontId="15" fillId="10" borderId="33" xfId="1" applyFont="1" applyFill="1" applyBorder="1" applyAlignment="1">
      <alignment horizontal="center" vertical="center" wrapText="1"/>
    </xf>
    <xf numFmtId="179" fontId="14" fillId="10" borderId="33" xfId="1" applyNumberFormat="1" applyFont="1" applyFill="1" applyBorder="1" applyAlignment="1" applyProtection="1">
      <alignment horizontal="center" vertical="center" shrinkToFit="1"/>
      <protection locked="0"/>
    </xf>
    <xf numFmtId="0" fontId="14" fillId="10" borderId="33" xfId="1" applyFont="1" applyFill="1" applyBorder="1" applyAlignment="1">
      <alignment horizontal="center" vertical="center"/>
    </xf>
    <xf numFmtId="0" fontId="15" fillId="10" borderId="9" xfId="1" applyFont="1" applyFill="1" applyBorder="1" applyAlignment="1">
      <alignment horizontal="center" vertical="center" wrapText="1"/>
    </xf>
    <xf numFmtId="0" fontId="1" fillId="10" borderId="33" xfId="6" applyFill="1" applyBorder="1">
      <alignment vertical="center"/>
    </xf>
    <xf numFmtId="0" fontId="15" fillId="10" borderId="33" xfId="1" applyFont="1" applyFill="1" applyBorder="1" applyAlignment="1">
      <alignment horizontal="center" vertical="center"/>
    </xf>
    <xf numFmtId="0" fontId="1" fillId="10" borderId="33" xfId="6" applyFill="1" applyBorder="1" applyAlignment="1">
      <alignment horizontal="center" vertical="center"/>
    </xf>
    <xf numFmtId="0" fontId="7" fillId="10" borderId="33" xfId="1" applyFont="1" applyFill="1" applyBorder="1" applyAlignment="1">
      <alignment horizontal="center" vertical="center"/>
    </xf>
    <xf numFmtId="179" fontId="14" fillId="10" borderId="33" xfId="1" applyNumberFormat="1" applyFont="1" applyFill="1" applyBorder="1" applyAlignment="1" applyProtection="1">
      <alignment horizontal="center" vertical="center" shrinkToFit="1"/>
      <protection hidden="1"/>
    </xf>
    <xf numFmtId="0" fontId="15" fillId="10" borderId="0" xfId="1" applyFont="1" applyFill="1" applyAlignment="1">
      <alignment horizontal="center" vertical="center" wrapText="1"/>
    </xf>
    <xf numFmtId="0" fontId="6" fillId="10" borderId="33" xfId="1" applyFont="1" applyFill="1" applyBorder="1" applyAlignment="1">
      <alignment horizontal="left" vertical="center"/>
    </xf>
    <xf numFmtId="0" fontId="7" fillId="10" borderId="0" xfId="1" applyFont="1" applyFill="1" applyAlignment="1">
      <alignment horizontal="center" vertical="center"/>
    </xf>
    <xf numFmtId="179" fontId="14" fillId="10" borderId="0" xfId="1" applyNumberFormat="1" applyFont="1" applyFill="1" applyAlignment="1" applyProtection="1">
      <alignment horizontal="center" vertical="center" shrinkToFit="1"/>
      <protection hidden="1"/>
    </xf>
    <xf numFmtId="0" fontId="1" fillId="10" borderId="0" xfId="6" applyFill="1" applyAlignment="1">
      <alignment horizontal="center" vertical="center"/>
    </xf>
    <xf numFmtId="0" fontId="15" fillId="10" borderId="26" xfId="1" applyFont="1" applyFill="1" applyBorder="1" applyAlignment="1">
      <alignment horizontal="center" vertical="center" wrapText="1"/>
    </xf>
    <xf numFmtId="0" fontId="6" fillId="6" borderId="33" xfId="1" applyFont="1" applyFill="1" applyBorder="1" applyAlignment="1">
      <alignment horizontal="left" vertical="center"/>
    </xf>
    <xf numFmtId="0" fontId="1" fillId="0" borderId="33" xfId="6" applyBorder="1">
      <alignment vertical="center"/>
    </xf>
    <xf numFmtId="0" fontId="15" fillId="10" borderId="0" xfId="1" applyFont="1" applyFill="1" applyAlignment="1">
      <alignment horizontal="center" vertical="center"/>
    </xf>
    <xf numFmtId="0" fontId="67" fillId="0" borderId="0" xfId="6" applyFont="1">
      <alignment vertical="center"/>
    </xf>
    <xf numFmtId="0" fontId="67" fillId="10" borderId="0" xfId="6" applyFont="1" applyFill="1">
      <alignment vertical="center"/>
    </xf>
    <xf numFmtId="0" fontId="6" fillId="6" borderId="33" xfId="1" applyFont="1" applyFill="1" applyBorder="1" applyAlignment="1">
      <alignment horizontal="left" vertical="center" wrapText="1"/>
    </xf>
    <xf numFmtId="0" fontId="68" fillId="0" borderId="33" xfId="6" applyFont="1" applyBorder="1">
      <alignment vertical="center"/>
    </xf>
    <xf numFmtId="0" fontId="6" fillId="10" borderId="33" xfId="1" applyFont="1" applyFill="1" applyBorder="1" applyAlignment="1">
      <alignment horizontal="left" vertical="center" wrapText="1"/>
    </xf>
    <xf numFmtId="0" fontId="68" fillId="10" borderId="33" xfId="6" applyFont="1" applyFill="1" applyBorder="1">
      <alignment vertical="center"/>
    </xf>
    <xf numFmtId="0" fontId="6" fillId="6" borderId="0" xfId="1" applyFont="1" applyFill="1" applyAlignment="1">
      <alignment horizontal="left" vertical="center"/>
    </xf>
    <xf numFmtId="0" fontId="6" fillId="10" borderId="0" xfId="1" applyFont="1" applyFill="1" applyAlignment="1">
      <alignment horizontal="left" vertical="center"/>
    </xf>
    <xf numFmtId="9" fontId="1" fillId="0" borderId="33" xfId="6" applyNumberFormat="1" applyBorder="1" applyAlignment="1">
      <alignment horizontal="right" vertical="center"/>
    </xf>
    <xf numFmtId="0" fontId="0" fillId="0" borderId="0" xfId="0" applyAlignment="1"/>
    <xf numFmtId="0" fontId="0" fillId="0" borderId="0" xfId="0" applyAlignment="1">
      <alignment horizontal="right"/>
    </xf>
    <xf numFmtId="0" fontId="0" fillId="0" borderId="0" xfId="0" applyAlignment="1">
      <alignment horizontal="left"/>
    </xf>
    <xf numFmtId="184" fontId="38" fillId="0" borderId="0" xfId="0" applyNumberFormat="1" applyFont="1">
      <alignment vertical="center"/>
    </xf>
    <xf numFmtId="184" fontId="36" fillId="0" borderId="0" xfId="0" applyNumberFormat="1" applyFont="1">
      <alignment vertical="center"/>
    </xf>
    <xf numFmtId="184" fontId="17" fillId="0" borderId="0" xfId="0" applyNumberFormat="1" applyFont="1">
      <alignment vertical="center"/>
    </xf>
    <xf numFmtId="0" fontId="36" fillId="0" borderId="25" xfId="0" applyFont="1" applyBorder="1" applyAlignment="1">
      <alignment vertical="center" wrapText="1"/>
    </xf>
    <xf numFmtId="0" fontId="36" fillId="0" borderId="25" xfId="0" applyFont="1" applyBorder="1">
      <alignment vertical="center"/>
    </xf>
    <xf numFmtId="0" fontId="36" fillId="0" borderId="26" xfId="0" applyFont="1" applyBorder="1">
      <alignment vertical="center"/>
    </xf>
    <xf numFmtId="0" fontId="36" fillId="0" borderId="0" xfId="0" applyFont="1" applyAlignment="1">
      <alignment horizontal="left" vertical="center" wrapText="1"/>
    </xf>
    <xf numFmtId="0" fontId="36" fillId="0" borderId="0" xfId="0" applyFont="1">
      <alignment vertical="center"/>
    </xf>
    <xf numFmtId="0" fontId="36" fillId="0" borderId="0" xfId="0" applyFont="1" applyAlignment="1">
      <alignment horizontal="left" vertical="center"/>
    </xf>
    <xf numFmtId="188" fontId="36" fillId="0" borderId="0" xfId="0" applyNumberFormat="1" applyFont="1" applyAlignment="1">
      <alignment horizontal="center" vertical="center"/>
    </xf>
    <xf numFmtId="0" fontId="36" fillId="0" borderId="28" xfId="0" applyFont="1" applyBorder="1">
      <alignment vertical="center"/>
    </xf>
    <xf numFmtId="0" fontId="36" fillId="0" borderId="30" xfId="0" applyFont="1" applyBorder="1" applyAlignment="1">
      <alignment vertical="center" wrapText="1"/>
    </xf>
    <xf numFmtId="0" fontId="36" fillId="0" borderId="30" xfId="0" quotePrefix="1" applyFont="1" applyBorder="1" applyAlignment="1">
      <alignment vertical="center" wrapText="1"/>
    </xf>
    <xf numFmtId="0" fontId="36" fillId="0" borderId="0" xfId="0" applyFont="1" applyAlignment="1">
      <alignment horizontal="center" vertical="center"/>
    </xf>
    <xf numFmtId="0" fontId="36" fillId="0" borderId="0" xfId="0" applyFont="1" applyAlignment="1">
      <alignment horizontal="distributed" vertical="center"/>
    </xf>
    <xf numFmtId="0" fontId="36" fillId="0" borderId="0" xfId="0" applyFont="1" applyAlignment="1">
      <alignment horizontal="right" vertical="center"/>
    </xf>
    <xf numFmtId="0" fontId="17" fillId="0" borderId="0" xfId="0" applyFont="1">
      <alignment vertical="center"/>
    </xf>
    <xf numFmtId="0" fontId="36" fillId="0" borderId="26" xfId="0" applyFont="1" applyBorder="1" applyAlignment="1">
      <alignment horizontal="center" vertical="center"/>
    </xf>
    <xf numFmtId="0" fontId="36" fillId="0" borderId="25" xfId="0" applyFont="1" applyBorder="1" applyAlignment="1"/>
    <xf numFmtId="0" fontId="36" fillId="0" borderId="0" xfId="0" applyFont="1" applyAlignment="1">
      <alignment vertical="center" wrapText="1"/>
    </xf>
    <xf numFmtId="0" fontId="36" fillId="0" borderId="0" xfId="0" quotePrefix="1" applyFont="1" applyAlignment="1">
      <alignment vertical="center" wrapText="1"/>
    </xf>
    <xf numFmtId="0" fontId="36" fillId="0" borderId="0" xfId="0" applyFont="1" applyAlignment="1">
      <alignment horizontal="left" vertical="top" wrapText="1"/>
    </xf>
    <xf numFmtId="0" fontId="17" fillId="0" borderId="0" xfId="0" applyFont="1" applyAlignment="1">
      <alignment vertical="center" wrapText="1"/>
    </xf>
    <xf numFmtId="0" fontId="39" fillId="0" borderId="25" xfId="0" applyFont="1" applyBorder="1" applyAlignment="1">
      <alignment wrapText="1"/>
    </xf>
    <xf numFmtId="0" fontId="36" fillId="0" borderId="8" xfId="0" applyFont="1" applyBorder="1" applyAlignment="1">
      <alignment horizontal="center" vertical="center"/>
    </xf>
    <xf numFmtId="0" fontId="36" fillId="0" borderId="8" xfId="0" applyFont="1" applyBorder="1" applyAlignment="1">
      <alignment horizontal="distributed" vertical="center"/>
    </xf>
    <xf numFmtId="0" fontId="36" fillId="0" borderId="8" xfId="0" applyFont="1" applyBorder="1" applyAlignment="1">
      <alignment horizontal="right" vertical="center"/>
    </xf>
    <xf numFmtId="0" fontId="36" fillId="0" borderId="30" xfId="0" applyFont="1" applyBorder="1" applyAlignment="1">
      <alignment horizontal="right" vertical="center"/>
    </xf>
    <xf numFmtId="0" fontId="36" fillId="0" borderId="10" xfId="0" applyFont="1" applyBorder="1" applyAlignment="1">
      <alignment vertical="center" wrapText="1"/>
    </xf>
    <xf numFmtId="0" fontId="36" fillId="0" borderId="9" xfId="0" applyFont="1" applyBorder="1" applyAlignment="1">
      <alignment horizontal="center" vertical="center"/>
    </xf>
    <xf numFmtId="0" fontId="17" fillId="0" borderId="33" xfId="0" applyFont="1" applyBorder="1">
      <alignment vertical="center"/>
    </xf>
    <xf numFmtId="0" fontId="17" fillId="0" borderId="0" xfId="0" applyFont="1" applyAlignment="1">
      <alignment horizontal="center" vertical="center"/>
    </xf>
    <xf numFmtId="3" fontId="36" fillId="0" borderId="25" xfId="0" applyNumberFormat="1" applyFont="1" applyBorder="1" applyAlignment="1">
      <alignment vertical="center" wrapText="1"/>
    </xf>
    <xf numFmtId="3" fontId="36" fillId="0" borderId="26" xfId="0" applyNumberFormat="1" applyFont="1" applyBorder="1" applyAlignment="1">
      <alignment vertical="center" wrapText="1"/>
    </xf>
    <xf numFmtId="0" fontId="39" fillId="0" borderId="30" xfId="0" applyFont="1" applyBorder="1">
      <alignment vertical="center"/>
    </xf>
    <xf numFmtId="0" fontId="36" fillId="0" borderId="25" xfId="0" applyFont="1" applyBorder="1" applyAlignment="1">
      <alignment horizontal="center" vertical="center"/>
    </xf>
    <xf numFmtId="189" fontId="36" fillId="0" borderId="0" xfId="0" applyNumberFormat="1" applyFont="1" applyAlignment="1">
      <alignment horizontal="center" vertical="center" wrapText="1"/>
    </xf>
    <xf numFmtId="0" fontId="47" fillId="0" borderId="9" xfId="0" applyFont="1" applyBorder="1" applyAlignment="1">
      <alignment horizontal="center" vertical="center"/>
    </xf>
    <xf numFmtId="3" fontId="24" fillId="6" borderId="124" xfId="1" quotePrefix="1" applyNumberFormat="1" applyFont="1" applyFill="1" applyBorder="1" applyAlignment="1">
      <alignment vertical="center" shrinkToFit="1"/>
    </xf>
    <xf numFmtId="3" fontId="24" fillId="6" borderId="50" xfId="1" quotePrefix="1" applyNumberFormat="1" applyFont="1" applyFill="1" applyBorder="1" applyAlignment="1">
      <alignment vertical="center" shrinkToFit="1"/>
    </xf>
    <xf numFmtId="3" fontId="24" fillId="6" borderId="47" xfId="1" quotePrefix="1" applyNumberFormat="1" applyFont="1" applyFill="1" applyBorder="1" applyAlignment="1">
      <alignment vertical="center" shrinkToFit="1"/>
    </xf>
    <xf numFmtId="3" fontId="24" fillId="6" borderId="123" xfId="1" quotePrefix="1" applyNumberFormat="1" applyFont="1" applyFill="1" applyBorder="1" applyAlignment="1">
      <alignment vertical="center" shrinkToFit="1"/>
    </xf>
    <xf numFmtId="0" fontId="6" fillId="0" borderId="85" xfId="1" applyFont="1" applyBorder="1" applyAlignment="1">
      <alignment horizontal="left" vertical="center"/>
    </xf>
    <xf numFmtId="0" fontId="6" fillId="0" borderId="76" xfId="1" applyFont="1" applyBorder="1" applyAlignment="1">
      <alignment horizontal="left" vertical="center"/>
    </xf>
    <xf numFmtId="0" fontId="6" fillId="0" borderId="55" xfId="1" applyFont="1" applyBorder="1" applyAlignment="1">
      <alignment horizontal="left" vertical="center"/>
    </xf>
    <xf numFmtId="0" fontId="6" fillId="0" borderId="109" xfId="1" applyFont="1" applyBorder="1" applyAlignment="1">
      <alignment horizontal="left" vertical="center"/>
    </xf>
    <xf numFmtId="0" fontId="6" fillId="0" borderId="63" xfId="1" applyFont="1" applyBorder="1" applyAlignment="1">
      <alignment horizontal="left" vertical="center"/>
    </xf>
    <xf numFmtId="0" fontId="6" fillId="0" borderId="62" xfId="1" applyFont="1" applyBorder="1" applyAlignment="1">
      <alignment horizontal="left" vertical="center"/>
    </xf>
    <xf numFmtId="0" fontId="6" fillId="0" borderId="10" xfId="1" applyFont="1" applyBorder="1" applyAlignment="1">
      <alignment horizontal="lef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193" fontId="24" fillId="6" borderId="10" xfId="1" applyNumberFormat="1" applyFont="1" applyFill="1" applyBorder="1" applyAlignment="1">
      <alignment horizontal="center" vertical="center" shrinkToFit="1"/>
    </xf>
    <xf numFmtId="193" fontId="24" fillId="6" borderId="8" xfId="1" applyNumberFormat="1" applyFont="1" applyFill="1" applyBorder="1" applyAlignment="1">
      <alignment horizontal="center" vertical="center" shrinkToFit="1"/>
    </xf>
    <xf numFmtId="193" fontId="24" fillId="6" borderId="9" xfId="1" applyNumberFormat="1" applyFont="1" applyFill="1" applyBorder="1" applyAlignment="1">
      <alignment horizontal="center" vertical="center" shrinkToFit="1"/>
    </xf>
    <xf numFmtId="3" fontId="24" fillId="0" borderId="29" xfId="1" applyNumberFormat="1" applyFont="1" applyBorder="1" applyAlignment="1">
      <alignment horizontal="right" vertical="center" shrinkToFit="1"/>
    </xf>
    <xf numFmtId="3" fontId="24" fillId="0" borderId="30" xfId="1" applyNumberFormat="1" applyFont="1" applyBorder="1" applyAlignment="1">
      <alignment horizontal="right" vertical="center" shrinkToFit="1"/>
    </xf>
    <xf numFmtId="3" fontId="24" fillId="0" borderId="31" xfId="1" applyNumberFormat="1" applyFont="1" applyBorder="1" applyAlignment="1">
      <alignment horizontal="right" vertical="center" shrinkToFit="1"/>
    </xf>
    <xf numFmtId="3" fontId="24" fillId="0" borderId="102" xfId="1" applyNumberFormat="1" applyFont="1" applyBorder="1" applyAlignment="1">
      <alignment horizontal="center" vertical="center" shrinkToFit="1"/>
    </xf>
    <xf numFmtId="3" fontId="24" fillId="0" borderId="92" xfId="1" applyNumberFormat="1" applyFont="1" applyBorder="1" applyAlignment="1">
      <alignment horizontal="center" vertical="center" shrinkToFit="1"/>
    </xf>
    <xf numFmtId="3" fontId="24" fillId="0" borderId="95" xfId="1" applyNumberFormat="1" applyFont="1" applyBorder="1" applyAlignment="1">
      <alignment horizontal="center" vertical="center" shrinkToFit="1"/>
    </xf>
    <xf numFmtId="0" fontId="6" fillId="6" borderId="30" xfId="0" applyFont="1" applyFill="1" applyBorder="1" applyAlignment="1">
      <alignment horizontal="left" vertical="center"/>
    </xf>
    <xf numFmtId="0" fontId="6" fillId="6" borderId="31" xfId="0" applyFont="1" applyFill="1" applyBorder="1" applyAlignment="1">
      <alignment horizontal="left" vertical="center"/>
    </xf>
    <xf numFmtId="38" fontId="26" fillId="0" borderId="97" xfId="5" applyFont="1" applyFill="1" applyBorder="1" applyAlignment="1" applyProtection="1">
      <alignment horizontal="right" vertical="center" shrinkToFit="1"/>
    </xf>
    <xf numFmtId="38" fontId="26" fillId="0" borderId="100" xfId="5" applyFont="1" applyFill="1" applyBorder="1" applyAlignment="1" applyProtection="1">
      <alignment horizontal="right" vertical="center" shrinkToFit="1"/>
    </xf>
    <xf numFmtId="38" fontId="26" fillId="0" borderId="98" xfId="5" applyFont="1" applyFill="1" applyBorder="1" applyAlignment="1" applyProtection="1">
      <alignment horizontal="right" vertical="center" shrinkToFit="1"/>
    </xf>
    <xf numFmtId="38" fontId="26" fillId="0" borderId="99" xfId="5" applyFont="1" applyFill="1" applyBorder="1" applyAlignment="1" applyProtection="1">
      <alignment horizontal="right" vertical="center" shrinkToFit="1"/>
    </xf>
    <xf numFmtId="3" fontId="24" fillId="6" borderId="110" xfId="1" quotePrefix="1" applyNumberFormat="1" applyFont="1" applyFill="1" applyBorder="1" applyAlignment="1">
      <alignment vertical="center" shrinkToFit="1"/>
    </xf>
    <xf numFmtId="3" fontId="24" fillId="6" borderId="95" xfId="1" quotePrefix="1" applyNumberFormat="1" applyFont="1" applyFill="1" applyBorder="1" applyAlignment="1">
      <alignment vertical="center" shrinkToFit="1"/>
    </xf>
    <xf numFmtId="3" fontId="24" fillId="6" borderId="94" xfId="1" quotePrefix="1" applyNumberFormat="1" applyFont="1" applyFill="1" applyBorder="1" applyAlignment="1">
      <alignment vertical="center" shrinkToFit="1"/>
    </xf>
    <xf numFmtId="3" fontId="24" fillId="6" borderId="93" xfId="1" quotePrefix="1" applyNumberFormat="1" applyFont="1" applyFill="1" applyBorder="1" applyAlignment="1">
      <alignment vertical="center" shrinkToFit="1"/>
    </xf>
    <xf numFmtId="0" fontId="25" fillId="6" borderId="32" xfId="1" applyFont="1" applyFill="1" applyBorder="1" applyAlignment="1">
      <alignment horizontal="center" vertical="center" textRotation="255" shrinkToFit="1"/>
    </xf>
    <xf numFmtId="0" fontId="25" fillId="6" borderId="45" xfId="1" applyFont="1" applyFill="1" applyBorder="1" applyAlignment="1">
      <alignment horizontal="center" vertical="center" textRotation="255" shrinkToFit="1"/>
    </xf>
    <xf numFmtId="0" fontId="6" fillId="6" borderId="10" xfId="1" applyFont="1" applyFill="1" applyBorder="1" applyAlignment="1">
      <alignment horizontal="center" vertical="center"/>
    </xf>
    <xf numFmtId="0" fontId="6" fillId="6" borderId="8" xfId="1" applyFont="1" applyFill="1" applyBorder="1" applyAlignment="1">
      <alignment horizontal="center" vertical="center"/>
    </xf>
    <xf numFmtId="3" fontId="24" fillId="6" borderId="102" xfId="1" quotePrefix="1" applyNumberFormat="1" applyFont="1" applyFill="1" applyBorder="1" applyAlignment="1">
      <alignment vertical="center" shrinkToFit="1"/>
    </xf>
    <xf numFmtId="0" fontId="6" fillId="6" borderId="94" xfId="1" applyFont="1" applyFill="1" applyBorder="1" applyAlignment="1">
      <alignment horizontal="left" vertical="center"/>
    </xf>
    <xf numFmtId="0" fontId="6" fillId="6" borderId="92" xfId="1" applyFont="1" applyFill="1" applyBorder="1" applyAlignment="1">
      <alignment horizontal="left" vertical="center"/>
    </xf>
    <xf numFmtId="0" fontId="6" fillId="6" borderId="104" xfId="1" applyFont="1" applyFill="1" applyBorder="1" applyAlignment="1">
      <alignment horizontal="left" vertical="center"/>
    </xf>
    <xf numFmtId="3" fontId="24" fillId="6" borderId="88" xfId="1" applyNumberFormat="1" applyFont="1" applyFill="1" applyBorder="1" applyAlignment="1">
      <alignment horizontal="center" vertical="center" shrinkToFit="1"/>
    </xf>
    <xf numFmtId="3" fontId="24" fillId="6" borderId="96" xfId="1" applyNumberFormat="1" applyFont="1" applyFill="1" applyBorder="1" applyAlignment="1">
      <alignment horizontal="center" vertical="center" shrinkToFit="1"/>
    </xf>
    <xf numFmtId="3" fontId="24" fillId="6" borderId="90" xfId="1" applyNumberFormat="1" applyFont="1" applyFill="1" applyBorder="1" applyAlignment="1">
      <alignment horizontal="center" vertical="center" shrinkToFit="1"/>
    </xf>
    <xf numFmtId="3" fontId="24" fillId="6" borderId="155" xfId="1" quotePrefix="1" applyNumberFormat="1" applyFont="1" applyFill="1" applyBorder="1" applyAlignment="1">
      <alignment vertical="center" shrinkToFit="1"/>
    </xf>
    <xf numFmtId="3" fontId="24" fillId="6" borderId="157" xfId="1" applyNumberFormat="1" applyFont="1" applyFill="1" applyBorder="1" applyAlignment="1">
      <alignment vertical="center" shrinkToFit="1"/>
    </xf>
    <xf numFmtId="0" fontId="6" fillId="0" borderId="47" xfId="1" applyFont="1" applyBorder="1" applyAlignment="1">
      <alignment horizontal="left" vertical="center" wrapText="1"/>
    </xf>
    <xf numFmtId="0" fontId="6" fillId="0" borderId="70" xfId="1" applyFont="1" applyBorder="1" applyAlignment="1">
      <alignment horizontal="left" vertical="center" wrapText="1"/>
    </xf>
    <xf numFmtId="0" fontId="23" fillId="0" borderId="17" xfId="1" applyFont="1" applyBorder="1" applyAlignment="1" applyProtection="1">
      <alignment horizontal="center" vertical="center"/>
      <protection locked="0"/>
    </xf>
    <xf numFmtId="0" fontId="23" fillId="0" borderId="19" xfId="1" applyFont="1" applyBorder="1" applyAlignment="1" applyProtection="1">
      <alignment horizontal="center" vertical="center"/>
      <protection locked="0"/>
    </xf>
    <xf numFmtId="3" fontId="24" fillId="3" borderId="70" xfId="1" applyNumberFormat="1" applyFont="1" applyFill="1" applyBorder="1" applyAlignment="1">
      <alignment horizontal="center" vertical="center" shrinkToFit="1"/>
    </xf>
    <xf numFmtId="3" fontId="24" fillId="3" borderId="50" xfId="1" applyNumberFormat="1" applyFont="1" applyFill="1" applyBorder="1" applyAlignment="1">
      <alignment horizontal="center" vertical="center" shrinkToFit="1"/>
    </xf>
    <xf numFmtId="3" fontId="24" fillId="0" borderId="47" xfId="1" applyNumberFormat="1" applyFont="1" applyBorder="1" applyAlignment="1">
      <alignment horizontal="right" vertical="center" shrinkToFit="1"/>
    </xf>
    <xf numFmtId="3" fontId="24" fillId="0" borderId="70" xfId="1" applyNumberFormat="1" applyFont="1" applyBorder="1" applyAlignment="1">
      <alignment horizontal="right" vertical="center" shrinkToFit="1"/>
    </xf>
    <xf numFmtId="3" fontId="24" fillId="0" borderId="50" xfId="1" applyNumberFormat="1" applyFont="1" applyBorder="1" applyAlignment="1">
      <alignment horizontal="right" vertical="center" shrinkToFit="1"/>
    </xf>
    <xf numFmtId="38" fontId="26" fillId="0" borderId="101" xfId="5" applyFont="1" applyFill="1" applyBorder="1" applyAlignment="1" applyProtection="1">
      <alignment horizontal="right" vertical="center" shrinkToFit="1"/>
    </xf>
    <xf numFmtId="3" fontId="24" fillId="6" borderId="77" xfId="1" applyNumberFormat="1" applyFont="1" applyFill="1" applyBorder="1" applyAlignment="1">
      <alignment horizontal="center" vertical="center" shrinkToFit="1"/>
    </xf>
    <xf numFmtId="3" fontId="24" fillId="6" borderId="76" xfId="1" applyNumberFormat="1" applyFont="1" applyFill="1" applyBorder="1" applyAlignment="1">
      <alignment horizontal="center" vertical="center" shrinkToFit="1"/>
    </xf>
    <xf numFmtId="3" fontId="24" fillId="6" borderId="55" xfId="1" applyNumberFormat="1" applyFont="1" applyFill="1" applyBorder="1" applyAlignment="1">
      <alignment horizontal="center" vertical="center" shrinkToFit="1"/>
    </xf>
    <xf numFmtId="192" fontId="26" fillId="6" borderId="24" xfId="1" applyNumberFormat="1" applyFont="1" applyFill="1" applyBorder="1" applyAlignment="1">
      <alignment horizontal="center" vertical="center" shrinkToFit="1"/>
    </xf>
    <xf numFmtId="192" fontId="26" fillId="6" borderId="25" xfId="1" applyNumberFormat="1" applyFont="1" applyFill="1" applyBorder="1" applyAlignment="1">
      <alignment horizontal="center" vertical="center" shrinkToFit="1"/>
    </xf>
    <xf numFmtId="192" fontId="26" fillId="6" borderId="26" xfId="1" applyNumberFormat="1" applyFont="1" applyFill="1" applyBorder="1" applyAlignment="1">
      <alignment horizontal="center" vertical="center" shrinkToFit="1"/>
    </xf>
    <xf numFmtId="0" fontId="23" fillId="6" borderId="102" xfId="1" applyFont="1" applyFill="1" applyBorder="1" applyAlignment="1" applyProtection="1">
      <alignment horizontal="center" vertical="center"/>
      <protection locked="0"/>
    </xf>
    <xf numFmtId="0" fontId="23" fillId="6" borderId="104" xfId="1" applyFont="1" applyFill="1" applyBorder="1" applyAlignment="1" applyProtection="1">
      <alignment horizontal="center" vertical="center"/>
      <protection locked="0"/>
    </xf>
    <xf numFmtId="0" fontId="57" fillId="6" borderId="0" xfId="0" applyFont="1" applyFill="1" applyAlignment="1">
      <alignment vertical="center" wrapText="1"/>
    </xf>
    <xf numFmtId="0" fontId="58" fillId="0" borderId="0" xfId="0" applyFont="1" applyAlignment="1">
      <alignment vertical="center" wrapText="1"/>
    </xf>
    <xf numFmtId="0" fontId="6" fillId="6" borderId="112" xfId="0" applyFont="1" applyFill="1" applyBorder="1" applyAlignment="1">
      <alignment horizontal="left" vertical="center"/>
    </xf>
    <xf numFmtId="0" fontId="6" fillId="6" borderId="160" xfId="0" applyFont="1" applyFill="1" applyBorder="1" applyAlignment="1">
      <alignment horizontal="left" vertical="center"/>
    </xf>
    <xf numFmtId="3" fontId="24" fillId="6" borderId="85" xfId="1" applyNumberFormat="1" applyFont="1" applyFill="1" applyBorder="1" applyAlignment="1">
      <alignment horizontal="right" vertical="center" shrinkToFit="1"/>
    </xf>
    <xf numFmtId="3" fontId="24" fillId="6" borderId="55" xfId="1" applyNumberFormat="1" applyFont="1" applyFill="1" applyBorder="1" applyAlignment="1">
      <alignment horizontal="right" vertical="center" shrinkToFit="1"/>
    </xf>
    <xf numFmtId="3" fontId="24" fillId="6" borderId="54" xfId="1" applyNumberFormat="1" applyFont="1" applyFill="1" applyBorder="1" applyAlignment="1">
      <alignment horizontal="right" vertical="center" shrinkToFit="1"/>
    </xf>
    <xf numFmtId="3" fontId="24" fillId="6" borderId="84" xfId="1" applyNumberFormat="1" applyFont="1" applyFill="1" applyBorder="1" applyAlignment="1">
      <alignment horizontal="right" vertical="center" shrinkToFit="1"/>
    </xf>
    <xf numFmtId="3" fontId="24" fillId="6" borderId="79" xfId="1" applyNumberFormat="1" applyFont="1" applyFill="1" applyBorder="1" applyAlignment="1">
      <alignment horizontal="right" vertical="center" shrinkToFit="1"/>
    </xf>
    <xf numFmtId="3" fontId="24" fillId="6" borderId="41" xfId="1" applyNumberFormat="1" applyFont="1" applyFill="1" applyBorder="1" applyAlignment="1">
      <alignment horizontal="right" vertical="center" shrinkToFit="1"/>
    </xf>
    <xf numFmtId="3" fontId="24" fillId="6" borderId="42" xfId="1" applyNumberFormat="1" applyFont="1" applyFill="1" applyBorder="1" applyAlignment="1">
      <alignment horizontal="right" vertical="center" shrinkToFit="1"/>
    </xf>
    <xf numFmtId="3" fontId="24" fillId="6" borderId="93" xfId="1" applyNumberFormat="1" applyFont="1" applyFill="1" applyBorder="1" applyAlignment="1">
      <alignment horizontal="right" vertical="center" shrinkToFit="1"/>
    </xf>
    <xf numFmtId="3" fontId="24" fillId="6" borderId="105" xfId="1" applyNumberFormat="1" applyFont="1" applyFill="1" applyBorder="1" applyAlignment="1">
      <alignment horizontal="right" vertical="center" shrinkToFit="1"/>
    </xf>
    <xf numFmtId="3" fontId="24" fillId="6" borderId="110" xfId="1" applyNumberFormat="1" applyFont="1" applyFill="1" applyBorder="1" applyAlignment="1">
      <alignment horizontal="right" vertical="center" shrinkToFit="1"/>
    </xf>
    <xf numFmtId="3" fontId="24" fillId="6" borderId="92" xfId="1" applyNumberFormat="1" applyFont="1" applyFill="1" applyBorder="1" applyAlignment="1">
      <alignment horizontal="right" vertical="center" shrinkToFit="1"/>
    </xf>
    <xf numFmtId="3" fontId="24" fillId="6" borderId="131" xfId="1" applyNumberFormat="1" applyFont="1" applyFill="1" applyBorder="1" applyAlignment="1">
      <alignment horizontal="right" vertical="center" shrinkToFit="1"/>
    </xf>
    <xf numFmtId="3" fontId="24" fillId="6" borderId="95" xfId="1" applyNumberFormat="1" applyFont="1" applyFill="1" applyBorder="1" applyAlignment="1">
      <alignment horizontal="right" vertical="center" shrinkToFit="1"/>
    </xf>
    <xf numFmtId="3" fontId="24" fillId="6" borderId="130" xfId="1" applyNumberFormat="1" applyFont="1" applyFill="1" applyBorder="1" applyAlignment="1">
      <alignment horizontal="right" vertical="center" shrinkToFit="1"/>
    </xf>
    <xf numFmtId="0" fontId="6" fillId="6" borderId="136" xfId="1" applyFont="1" applyFill="1" applyBorder="1" applyAlignment="1">
      <alignment horizontal="left" vertical="center" wrapText="1" shrinkToFit="1"/>
    </xf>
    <xf numFmtId="0" fontId="6" fillId="6" borderId="137" xfId="1" applyFont="1" applyFill="1" applyBorder="1" applyAlignment="1">
      <alignment horizontal="left" vertical="center" wrapText="1" shrinkToFit="1"/>
    </xf>
    <xf numFmtId="0" fontId="6" fillId="6" borderId="153" xfId="1" applyFont="1" applyFill="1" applyBorder="1" applyAlignment="1">
      <alignment horizontal="left" vertical="center" wrapText="1" shrinkToFit="1"/>
    </xf>
    <xf numFmtId="0" fontId="23" fillId="6" borderId="154" xfId="1" applyFont="1" applyFill="1" applyBorder="1" applyAlignment="1" applyProtection="1">
      <alignment horizontal="center" vertical="center"/>
      <protection locked="0"/>
    </xf>
    <xf numFmtId="0" fontId="23" fillId="6" borderId="153" xfId="1" applyFont="1" applyFill="1" applyBorder="1" applyAlignment="1" applyProtection="1">
      <alignment horizontal="center" vertical="center"/>
      <protection locked="0"/>
    </xf>
    <xf numFmtId="3" fontId="24" fillId="6" borderId="156" xfId="1" applyNumberFormat="1" applyFont="1" applyFill="1" applyBorder="1" applyAlignment="1">
      <alignment vertical="center" shrinkToFit="1"/>
    </xf>
    <xf numFmtId="3" fontId="24" fillId="6" borderId="149" xfId="1" applyNumberFormat="1" applyFont="1" applyFill="1" applyBorder="1" applyAlignment="1">
      <alignment horizontal="right" vertical="center" shrinkToFit="1"/>
    </xf>
    <xf numFmtId="3" fontId="24" fillId="6" borderId="150" xfId="1" applyNumberFormat="1" applyFont="1" applyFill="1" applyBorder="1" applyAlignment="1">
      <alignment horizontal="right" vertical="center" shrinkToFit="1"/>
    </xf>
    <xf numFmtId="180" fontId="14" fillId="6" borderId="37" xfId="1" applyNumberFormat="1" applyFont="1" applyFill="1" applyBorder="1" applyAlignment="1" applyProtection="1">
      <alignment horizontal="center" vertical="center"/>
      <protection locked="0"/>
    </xf>
    <xf numFmtId="180" fontId="14" fillId="6" borderId="38" xfId="1" applyNumberFormat="1" applyFont="1" applyFill="1" applyBorder="1" applyAlignment="1" applyProtection="1">
      <alignment horizontal="center" vertical="center"/>
      <protection locked="0"/>
    </xf>
    <xf numFmtId="180" fontId="14" fillId="6" borderId="39" xfId="1" applyNumberFormat="1" applyFont="1" applyFill="1" applyBorder="1" applyAlignment="1" applyProtection="1">
      <alignment horizontal="center" vertical="center"/>
      <protection locked="0"/>
    </xf>
    <xf numFmtId="181" fontId="14" fillId="6" borderId="9" xfId="4" applyNumberFormat="1" applyFont="1" applyFill="1" applyBorder="1" applyAlignment="1" applyProtection="1">
      <alignment horizontal="center" vertical="center"/>
    </xf>
    <xf numFmtId="181" fontId="14" fillId="6" borderId="33" xfId="4" applyNumberFormat="1" applyFont="1" applyFill="1" applyBorder="1" applyAlignment="1" applyProtection="1">
      <alignment horizontal="center" vertical="center"/>
    </xf>
    <xf numFmtId="0" fontId="6" fillId="6" borderId="8" xfId="1" applyFont="1" applyFill="1" applyBorder="1" applyAlignment="1">
      <alignment horizontal="right" vertical="center"/>
    </xf>
    <xf numFmtId="0" fontId="23" fillId="6" borderId="77" xfId="1" applyFont="1" applyFill="1" applyBorder="1" applyAlignment="1" applyProtection="1">
      <alignment horizontal="center" vertical="center"/>
      <protection locked="0"/>
    </xf>
    <xf numFmtId="0" fontId="23" fillId="6" borderId="78" xfId="1" applyFont="1" applyFill="1" applyBorder="1" applyAlignment="1" applyProtection="1">
      <alignment horizontal="center" vertical="center"/>
      <protection locked="0"/>
    </xf>
    <xf numFmtId="0" fontId="6" fillId="0" borderId="15" xfId="1" applyFont="1" applyBorder="1" applyAlignment="1">
      <alignment horizontal="center" vertical="center" shrinkToFit="1"/>
    </xf>
    <xf numFmtId="0" fontId="6" fillId="0" borderId="103" xfId="1" applyFont="1" applyBorder="1" applyAlignment="1">
      <alignment horizontal="center" vertical="center" shrinkToFit="1"/>
    </xf>
    <xf numFmtId="0" fontId="6" fillId="6" borderId="10" xfId="1" applyFont="1" applyFill="1" applyBorder="1" applyAlignment="1">
      <alignment horizontal="left" vertical="center"/>
    </xf>
    <xf numFmtId="0" fontId="6" fillId="6" borderId="8" xfId="1" applyFont="1" applyFill="1" applyBorder="1" applyAlignment="1">
      <alignment horizontal="left" vertical="center"/>
    </xf>
    <xf numFmtId="191" fontId="23" fillId="6" borderId="68" xfId="1" applyNumberFormat="1" applyFont="1" applyFill="1" applyBorder="1" applyAlignment="1" applyProtection="1">
      <alignment horizontal="right" vertical="center" shrinkToFit="1"/>
      <protection locked="0"/>
    </xf>
    <xf numFmtId="191" fontId="23" fillId="6" borderId="69" xfId="1" applyNumberFormat="1" applyFont="1" applyFill="1" applyBorder="1" applyAlignment="1" applyProtection="1">
      <alignment horizontal="right" vertical="center" shrinkToFit="1"/>
      <protection locked="0"/>
    </xf>
    <xf numFmtId="3" fontId="24" fillId="6" borderId="72" xfId="1" applyNumberFormat="1" applyFont="1" applyFill="1" applyBorder="1" applyAlignment="1">
      <alignment horizontal="right" vertical="center" shrinkToFit="1"/>
    </xf>
    <xf numFmtId="3" fontId="24" fillId="6" borderId="75" xfId="1" applyNumberFormat="1" applyFont="1" applyFill="1" applyBorder="1" applyAlignment="1">
      <alignment horizontal="right" vertical="center" shrinkToFit="1"/>
    </xf>
    <xf numFmtId="3" fontId="24" fillId="5" borderId="80" xfId="1" applyNumberFormat="1" applyFont="1" applyFill="1" applyBorder="1" applyAlignment="1">
      <alignment horizontal="right" vertical="center" shrinkToFit="1"/>
    </xf>
    <xf numFmtId="3" fontId="24" fillId="5" borderId="81" xfId="1" applyNumberFormat="1" applyFont="1" applyFill="1" applyBorder="1" applyAlignment="1">
      <alignment horizontal="right" vertical="center" shrinkToFit="1"/>
    </xf>
    <xf numFmtId="0" fontId="25" fillId="2" borderId="10" xfId="1" applyFont="1" applyFill="1" applyBorder="1" applyAlignment="1">
      <alignment horizontal="left" vertical="center" shrinkToFit="1"/>
    </xf>
    <xf numFmtId="0" fontId="25" fillId="2" borderId="8" xfId="1" applyFont="1" applyFill="1" applyBorder="1" applyAlignment="1">
      <alignment horizontal="left" vertical="center" shrinkToFit="1"/>
    </xf>
    <xf numFmtId="0" fontId="25" fillId="2" borderId="9" xfId="1" applyFont="1" applyFill="1" applyBorder="1" applyAlignment="1">
      <alignment horizontal="left" vertical="center" shrinkToFit="1"/>
    </xf>
    <xf numFmtId="0" fontId="6" fillId="6" borderId="54" xfId="1" applyFont="1" applyFill="1" applyBorder="1" applyAlignment="1">
      <alignment horizontal="left" vertical="center" shrinkToFit="1"/>
    </xf>
    <xf numFmtId="0" fontId="6" fillId="6" borderId="76" xfId="1" applyFont="1" applyFill="1" applyBorder="1" applyAlignment="1">
      <alignment horizontal="left" vertical="center" shrinkToFit="1"/>
    </xf>
    <xf numFmtId="0" fontId="6" fillId="6" borderId="78" xfId="1" applyFont="1" applyFill="1" applyBorder="1" applyAlignment="1">
      <alignment horizontal="left" vertical="center" shrinkToFit="1"/>
    </xf>
    <xf numFmtId="0" fontId="35" fillId="6" borderId="77" xfId="1" applyFont="1" applyFill="1" applyBorder="1" applyAlignment="1" applyProtection="1">
      <alignment horizontal="center" vertical="center"/>
      <protection locked="0"/>
    </xf>
    <xf numFmtId="0" fontId="35" fillId="6" borderId="78" xfId="1" applyFont="1" applyFill="1" applyBorder="1" applyAlignment="1" applyProtection="1">
      <alignment horizontal="center" vertical="center"/>
      <protection locked="0"/>
    </xf>
    <xf numFmtId="3" fontId="24" fillId="6" borderId="80" xfId="1" applyNumberFormat="1" applyFont="1" applyFill="1" applyBorder="1" applyAlignment="1">
      <alignment horizontal="right" vertical="center" shrinkToFit="1"/>
    </xf>
    <xf numFmtId="3" fontId="24" fillId="6" borderId="81" xfId="1" applyNumberFormat="1" applyFont="1" applyFill="1" applyBorder="1" applyAlignment="1">
      <alignment horizontal="right" vertical="center" shrinkToFit="1"/>
    </xf>
    <xf numFmtId="3" fontId="24" fillId="6" borderId="71" xfId="1" applyNumberFormat="1" applyFont="1" applyFill="1" applyBorder="1" applyAlignment="1">
      <alignment horizontal="right" vertical="center" shrinkToFit="1"/>
    </xf>
    <xf numFmtId="0" fontId="15" fillId="6" borderId="32" xfId="1" applyFont="1" applyFill="1" applyBorder="1" applyAlignment="1">
      <alignment horizontal="center" vertical="center" shrinkToFit="1"/>
    </xf>
    <xf numFmtId="0" fontId="7" fillId="6" borderId="10" xfId="1" applyFont="1" applyFill="1" applyBorder="1" applyAlignment="1">
      <alignment horizontal="center" vertical="center"/>
    </xf>
    <xf numFmtId="0" fontId="7" fillId="6" borderId="8" xfId="1" applyFont="1" applyFill="1" applyBorder="1" applyAlignment="1">
      <alignment horizontal="center" vertical="center"/>
    </xf>
    <xf numFmtId="0" fontId="7" fillId="6" borderId="11" xfId="1" applyFont="1" applyFill="1" applyBorder="1" applyAlignment="1">
      <alignment horizontal="center" vertical="center"/>
    </xf>
    <xf numFmtId="178" fontId="14" fillId="6" borderId="34" xfId="1" applyNumberFormat="1" applyFont="1" applyFill="1" applyBorder="1" applyAlignment="1" applyProtection="1">
      <alignment horizontal="center" vertical="center"/>
      <protection locked="0"/>
    </xf>
    <xf numFmtId="178" fontId="14" fillId="6" borderId="35" xfId="1" applyNumberFormat="1" applyFont="1" applyFill="1" applyBorder="1" applyAlignment="1" applyProtection="1">
      <alignment horizontal="center" vertical="center"/>
      <protection locked="0"/>
    </xf>
    <xf numFmtId="178" fontId="14" fillId="6" borderId="36" xfId="1" applyNumberFormat="1" applyFont="1" applyFill="1" applyBorder="1" applyAlignment="1" applyProtection="1">
      <alignment horizontal="center" vertical="center"/>
      <protection locked="0"/>
    </xf>
    <xf numFmtId="0" fontId="7" fillId="6" borderId="7" xfId="1" applyFont="1" applyFill="1" applyBorder="1" applyAlignment="1">
      <alignment horizontal="center" vertical="center"/>
    </xf>
    <xf numFmtId="179" fontId="14" fillId="6" borderId="34" xfId="1" applyNumberFormat="1" applyFont="1" applyFill="1" applyBorder="1" applyAlignment="1" applyProtection="1">
      <alignment horizontal="center" vertical="center" shrinkToFit="1"/>
      <protection locked="0"/>
    </xf>
    <xf numFmtId="179" fontId="14" fillId="6" borderId="35" xfId="1" applyNumberFormat="1" applyFont="1" applyFill="1" applyBorder="1" applyAlignment="1" applyProtection="1">
      <alignment horizontal="center" vertical="center" shrinkToFit="1"/>
      <protection locked="0"/>
    </xf>
    <xf numFmtId="179" fontId="14" fillId="6" borderId="36" xfId="1" applyNumberFormat="1" applyFont="1" applyFill="1" applyBorder="1" applyAlignment="1" applyProtection="1">
      <alignment horizontal="center" vertical="center" shrinkToFit="1"/>
      <protection locked="0"/>
    </xf>
    <xf numFmtId="3" fontId="24" fillId="5" borderId="82" xfId="1" applyNumberFormat="1" applyFont="1" applyFill="1" applyBorder="1" applyAlignment="1">
      <alignment horizontal="right" vertical="center" shrinkToFit="1"/>
    </xf>
    <xf numFmtId="3" fontId="24" fillId="5" borderId="60" xfId="1" applyNumberFormat="1" applyFont="1" applyFill="1" applyBorder="1" applyAlignment="1">
      <alignment horizontal="right" vertical="center" shrinkToFit="1"/>
    </xf>
    <xf numFmtId="3" fontId="24" fillId="5" borderId="61" xfId="1" applyNumberFormat="1" applyFont="1" applyFill="1" applyBorder="1" applyAlignment="1">
      <alignment horizontal="right" vertical="center" shrinkToFit="1"/>
    </xf>
    <xf numFmtId="9" fontId="16" fillId="6" borderId="34" xfId="3" applyFont="1" applyFill="1" applyBorder="1" applyAlignment="1" applyProtection="1">
      <alignment horizontal="center" vertical="center"/>
      <protection locked="0"/>
    </xf>
    <xf numFmtId="9" fontId="16" fillId="6" borderId="35" xfId="3" applyFont="1" applyFill="1" applyBorder="1" applyAlignment="1" applyProtection="1">
      <alignment horizontal="center" vertical="center"/>
      <protection locked="0"/>
    </xf>
    <xf numFmtId="9" fontId="16" fillId="6" borderId="36" xfId="3" applyFont="1" applyFill="1" applyBorder="1" applyAlignment="1" applyProtection="1">
      <alignment horizontal="center" vertical="center"/>
      <protection locked="0"/>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6" fillId="0" borderId="27" xfId="1" applyFont="1" applyBorder="1" applyAlignment="1">
      <alignment horizontal="center" vertical="center"/>
    </xf>
    <xf numFmtId="0" fontId="6" fillId="0" borderId="0" xfId="1" applyFont="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24"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33" xfId="1" applyFont="1" applyBorder="1" applyAlignment="1">
      <alignment horizontal="center" vertical="center"/>
    </xf>
    <xf numFmtId="0" fontId="15" fillId="6" borderId="9" xfId="1" applyFont="1" applyFill="1" applyBorder="1" applyAlignment="1">
      <alignment horizontal="center" vertical="center" textRotation="255"/>
    </xf>
    <xf numFmtId="180" fontId="15" fillId="0" borderId="0" xfId="1" applyNumberFormat="1" applyFont="1" applyAlignment="1">
      <alignment horizontal="center" vertical="center"/>
    </xf>
    <xf numFmtId="181" fontId="15" fillId="0" borderId="0" xfId="4" applyNumberFormat="1" applyFont="1" applyFill="1" applyBorder="1" applyAlignment="1" applyProtection="1">
      <alignment horizontal="center" vertical="center"/>
    </xf>
    <xf numFmtId="0" fontId="15" fillId="0" borderId="0" xfId="1" applyFont="1" applyAlignment="1">
      <alignment horizontal="left" vertical="center" shrinkToFit="1"/>
    </xf>
    <xf numFmtId="195" fontId="14" fillId="0" borderId="0" xfId="5" applyNumberFormat="1" applyFont="1" applyFill="1" applyBorder="1" applyAlignment="1" applyProtection="1">
      <alignment horizontal="right" vertical="center" indent="2" shrinkToFit="1"/>
    </xf>
    <xf numFmtId="0" fontId="14" fillId="6" borderId="10" xfId="1" applyFont="1" applyFill="1" applyBorder="1" applyAlignment="1">
      <alignment horizontal="center" vertical="center"/>
    </xf>
    <xf numFmtId="0" fontId="14" fillId="6" borderId="8" xfId="1" applyFont="1" applyFill="1" applyBorder="1" applyAlignment="1">
      <alignment horizontal="center" vertical="center"/>
    </xf>
    <xf numFmtId="0" fontId="14" fillId="6" borderId="9" xfId="1" applyFont="1" applyFill="1" applyBorder="1" applyAlignment="1">
      <alignment horizontal="center" vertical="center"/>
    </xf>
    <xf numFmtId="0" fontId="6" fillId="0" borderId="10"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66" xfId="1" applyFont="1" applyBorder="1" applyAlignment="1">
      <alignment horizontal="center" vertical="center" shrinkToFit="1"/>
    </xf>
    <xf numFmtId="0" fontId="6" fillId="0" borderId="14" xfId="1" applyFont="1" applyBorder="1" applyAlignment="1">
      <alignment horizontal="center" vertical="center" shrinkToFit="1"/>
    </xf>
    <xf numFmtId="0" fontId="15" fillId="6" borderId="33" xfId="1" applyFont="1" applyFill="1" applyBorder="1" applyAlignment="1">
      <alignment horizontal="center" vertical="center" wrapText="1"/>
    </xf>
    <xf numFmtId="0" fontId="15" fillId="6" borderId="32" xfId="1" applyFont="1" applyFill="1" applyBorder="1" applyAlignment="1">
      <alignment horizontal="center" vertical="center" wrapText="1"/>
    </xf>
    <xf numFmtId="195" fontId="14" fillId="2" borderId="33" xfId="5" applyNumberFormat="1" applyFont="1" applyFill="1" applyBorder="1" applyAlignment="1" applyProtection="1">
      <alignment horizontal="right" vertical="center" indent="2" shrinkToFit="1"/>
    </xf>
    <xf numFmtId="9" fontId="15" fillId="6" borderId="24" xfId="3" applyFont="1" applyFill="1" applyBorder="1" applyAlignment="1" applyProtection="1">
      <alignment horizontal="center" vertical="center" wrapText="1"/>
    </xf>
    <xf numFmtId="9" fontId="15" fillId="6" borderId="25" xfId="3" applyFont="1" applyFill="1" applyBorder="1" applyAlignment="1" applyProtection="1">
      <alignment horizontal="center" vertical="center" wrapText="1"/>
    </xf>
    <xf numFmtId="9" fontId="15" fillId="6" borderId="29" xfId="3" applyFont="1" applyFill="1" applyBorder="1" applyAlignment="1" applyProtection="1">
      <alignment horizontal="center" vertical="center" wrapText="1"/>
    </xf>
    <xf numFmtId="9" fontId="15" fillId="6" borderId="30" xfId="3" applyFont="1" applyFill="1" applyBorder="1" applyAlignment="1" applyProtection="1">
      <alignment horizontal="center" vertical="center" wrapText="1"/>
    </xf>
    <xf numFmtId="180" fontId="14" fillId="0" borderId="0" xfId="1" applyNumberFormat="1" applyFont="1" applyAlignment="1" applyProtection="1">
      <alignment horizontal="center" vertical="center"/>
      <protection locked="0"/>
    </xf>
    <xf numFmtId="0" fontId="14" fillId="0" borderId="0" xfId="1" applyFont="1" applyAlignment="1" applyProtection="1">
      <alignment horizontal="center" vertical="center" shrinkToFit="1"/>
      <protection locked="0"/>
    </xf>
    <xf numFmtId="0" fontId="25" fillId="2" borderId="24" xfId="1" applyFont="1" applyFill="1" applyBorder="1" applyAlignment="1">
      <alignment horizontal="left" vertical="center" wrapText="1"/>
    </xf>
    <xf numFmtId="0" fontId="57" fillId="0" borderId="25" xfId="0" applyFont="1" applyBorder="1" applyAlignment="1">
      <alignment vertical="center" wrapText="1"/>
    </xf>
    <xf numFmtId="0" fontId="57" fillId="0" borderId="26" xfId="0" applyFont="1" applyBorder="1" applyAlignment="1">
      <alignment vertical="center" wrapText="1"/>
    </xf>
    <xf numFmtId="0" fontId="7" fillId="6" borderId="9" xfId="1" applyFont="1" applyFill="1" applyBorder="1" applyAlignment="1">
      <alignment horizontal="center" vertical="center"/>
    </xf>
    <xf numFmtId="181" fontId="25" fillId="0" borderId="0" xfId="4" applyNumberFormat="1" applyFont="1" applyFill="1" applyBorder="1" applyAlignment="1" applyProtection="1">
      <alignment horizontal="center" vertical="center" wrapText="1"/>
    </xf>
    <xf numFmtId="181" fontId="25" fillId="0" borderId="0" xfId="4" applyNumberFormat="1" applyFont="1" applyFill="1" applyBorder="1" applyAlignment="1" applyProtection="1">
      <alignment horizontal="center" vertical="center"/>
    </xf>
    <xf numFmtId="0" fontId="69" fillId="6" borderId="0" xfId="1" applyFont="1" applyFill="1" applyAlignment="1">
      <alignment horizontal="center" vertical="center"/>
    </xf>
    <xf numFmtId="0" fontId="9" fillId="6" borderId="15" xfId="1" applyFont="1" applyFill="1" applyBorder="1" applyAlignment="1" applyProtection="1">
      <alignment horizontal="center" vertical="center" shrinkToFit="1"/>
      <protection locked="0" hidden="1"/>
    </xf>
    <xf numFmtId="0" fontId="9" fillId="6" borderId="13" xfId="1" applyFont="1" applyFill="1" applyBorder="1" applyAlignment="1" applyProtection="1">
      <alignment horizontal="center" vertical="center" shrinkToFit="1"/>
      <protection locked="0" hidden="1"/>
    </xf>
    <xf numFmtId="0" fontId="9" fillId="6" borderId="16" xfId="1" applyFont="1" applyFill="1" applyBorder="1" applyAlignment="1" applyProtection="1">
      <alignment horizontal="center" vertical="center" shrinkToFit="1"/>
      <protection locked="0" hidden="1"/>
    </xf>
    <xf numFmtId="0" fontId="1" fillId="6" borderId="1" xfId="1" applyFill="1" applyBorder="1" applyAlignment="1">
      <alignment horizontal="center"/>
    </xf>
    <xf numFmtId="0" fontId="7" fillId="6" borderId="2" xfId="1" applyFont="1" applyFill="1" applyBorder="1" applyAlignment="1" applyProtection="1">
      <alignment horizontal="center" vertical="center" shrinkToFit="1"/>
      <protection hidden="1"/>
    </xf>
    <xf numFmtId="0" fontId="7" fillId="6" borderId="3" xfId="1" applyFont="1" applyFill="1" applyBorder="1" applyAlignment="1" applyProtection="1">
      <alignment horizontal="center" vertical="center" shrinkToFit="1"/>
      <protection hidden="1"/>
    </xf>
    <xf numFmtId="0" fontId="7" fillId="6" borderId="4" xfId="1" applyFont="1" applyFill="1" applyBorder="1" applyAlignment="1" applyProtection="1">
      <alignment horizontal="center" vertical="center" shrinkToFit="1"/>
      <protection hidden="1"/>
    </xf>
    <xf numFmtId="0" fontId="7" fillId="6" borderId="7" xfId="1" applyFont="1" applyFill="1" applyBorder="1" applyAlignment="1" applyProtection="1">
      <alignment horizontal="center" vertical="center" shrinkToFit="1"/>
      <protection hidden="1"/>
    </xf>
    <xf numFmtId="0" fontId="7" fillId="6" borderId="8" xfId="1" applyFont="1" applyFill="1" applyBorder="1" applyAlignment="1" applyProtection="1">
      <alignment horizontal="center" vertical="center" shrinkToFit="1"/>
      <protection hidden="1"/>
    </xf>
    <xf numFmtId="0" fontId="7" fillId="6" borderId="9" xfId="1" applyFont="1" applyFill="1" applyBorder="1" applyAlignment="1" applyProtection="1">
      <alignment horizontal="center" vertical="center" shrinkToFit="1"/>
      <protection hidden="1"/>
    </xf>
    <xf numFmtId="177" fontId="9" fillId="6" borderId="10" xfId="1" applyNumberFormat="1" applyFont="1" applyFill="1" applyBorder="1" applyAlignment="1" applyProtection="1">
      <alignment horizontal="center" vertical="center" shrinkToFit="1"/>
      <protection hidden="1"/>
    </xf>
    <xf numFmtId="177" fontId="9" fillId="6" borderId="8" xfId="1" applyNumberFormat="1" applyFont="1" applyFill="1" applyBorder="1" applyAlignment="1" applyProtection="1">
      <alignment horizontal="center" vertical="center" shrinkToFit="1"/>
      <protection hidden="1"/>
    </xf>
    <xf numFmtId="177" fontId="9" fillId="6" borderId="11" xfId="1" applyNumberFormat="1" applyFont="1" applyFill="1" applyBorder="1" applyAlignment="1" applyProtection="1">
      <alignment horizontal="center" vertical="center" shrinkToFit="1"/>
      <protection hidden="1"/>
    </xf>
    <xf numFmtId="0" fontId="6" fillId="6" borderId="12" xfId="1" applyFont="1" applyFill="1" applyBorder="1" applyAlignment="1" applyProtection="1">
      <alignment horizontal="center" vertical="center" shrinkToFit="1"/>
      <protection hidden="1"/>
    </xf>
    <xf numFmtId="0" fontId="6" fillId="6" borderId="13" xfId="1" applyFont="1" applyFill="1" applyBorder="1" applyAlignment="1" applyProtection="1">
      <alignment horizontal="center" vertical="center" shrinkToFit="1"/>
      <protection hidden="1"/>
    </xf>
    <xf numFmtId="0" fontId="6" fillId="6" borderId="14" xfId="1" applyFont="1" applyFill="1" applyBorder="1" applyAlignment="1" applyProtection="1">
      <alignment horizontal="center" vertical="center" shrinkToFit="1"/>
      <protection hidden="1"/>
    </xf>
    <xf numFmtId="0" fontId="9" fillId="6" borderId="5" xfId="1" applyFont="1" applyFill="1" applyBorder="1" applyAlignment="1" applyProtection="1">
      <alignment horizontal="center" vertical="center" shrinkToFit="1"/>
      <protection hidden="1"/>
    </xf>
    <xf numFmtId="0" fontId="9" fillId="6" borderId="3" xfId="1" applyFont="1" applyFill="1" applyBorder="1" applyAlignment="1" applyProtection="1">
      <alignment horizontal="center" vertical="center" shrinkToFit="1"/>
      <protection hidden="1"/>
    </xf>
    <xf numFmtId="0" fontId="33" fillId="6" borderId="18" xfId="1" applyFont="1" applyFill="1" applyBorder="1" applyAlignment="1" applyProtection="1">
      <alignment horizontal="center" vertical="center" shrinkToFit="1"/>
      <protection locked="0"/>
    </xf>
    <xf numFmtId="0" fontId="9" fillId="6" borderId="6" xfId="1" applyFont="1" applyFill="1" applyBorder="1" applyAlignment="1" applyProtection="1">
      <alignment horizontal="center" vertical="center" shrinkToFit="1"/>
      <protection hidden="1"/>
    </xf>
    <xf numFmtId="177" fontId="9" fillId="6" borderId="10" xfId="1" applyNumberFormat="1" applyFont="1" applyFill="1" applyBorder="1" applyAlignment="1" applyProtection="1">
      <alignment horizontal="center" vertical="center" shrinkToFit="1"/>
      <protection locked="0" hidden="1"/>
    </xf>
    <xf numFmtId="177" fontId="9" fillId="6" borderId="8" xfId="1" applyNumberFormat="1" applyFont="1" applyFill="1" applyBorder="1" applyAlignment="1" applyProtection="1">
      <alignment horizontal="center" vertical="center" shrinkToFit="1"/>
      <protection locked="0" hidden="1"/>
    </xf>
    <xf numFmtId="177" fontId="9" fillId="6" borderId="11" xfId="1" applyNumberFormat="1" applyFont="1" applyFill="1" applyBorder="1" applyAlignment="1" applyProtection="1">
      <alignment horizontal="center" vertical="center" shrinkToFit="1"/>
      <protection locked="0" hidden="1"/>
    </xf>
    <xf numFmtId="0" fontId="6" fillId="6" borderId="20" xfId="1" applyFont="1" applyFill="1" applyBorder="1" applyAlignment="1" applyProtection="1">
      <alignment horizontal="center" vertical="center" shrinkToFit="1"/>
      <protection hidden="1"/>
    </xf>
    <xf numFmtId="0" fontId="6" fillId="6" borderId="0" xfId="1" applyFont="1" applyFill="1" applyAlignment="1" applyProtection="1">
      <alignment horizontal="center" vertical="center" shrinkToFit="1"/>
      <protection hidden="1"/>
    </xf>
    <xf numFmtId="0" fontId="6" fillId="6" borderId="28" xfId="1" applyFont="1" applyFill="1" applyBorder="1" applyAlignment="1" applyProtection="1">
      <alignment horizontal="center" vertical="center" shrinkToFit="1"/>
      <protection hidden="1"/>
    </xf>
    <xf numFmtId="0" fontId="6" fillId="6" borderId="106" xfId="1" applyFont="1" applyFill="1" applyBorder="1" applyAlignment="1" applyProtection="1">
      <alignment horizontal="center" vertical="center" shrinkToFit="1"/>
      <protection hidden="1"/>
    </xf>
    <xf numFmtId="0" fontId="6" fillId="6" borderId="30" xfId="1" applyFont="1" applyFill="1" applyBorder="1" applyAlignment="1" applyProtection="1">
      <alignment horizontal="center" vertical="center" shrinkToFit="1"/>
      <protection hidden="1"/>
    </xf>
    <xf numFmtId="0" fontId="6" fillId="6" borderId="31" xfId="1" applyFont="1" applyFill="1" applyBorder="1" applyAlignment="1" applyProtection="1">
      <alignment horizontal="center" vertical="center" shrinkToFit="1"/>
      <protection hidden="1"/>
    </xf>
    <xf numFmtId="0" fontId="9" fillId="6" borderId="27" xfId="1" applyFont="1" applyFill="1" applyBorder="1" applyAlignment="1" applyProtection="1">
      <alignment horizontal="center" vertical="center" shrinkToFit="1"/>
      <protection locked="0" hidden="1"/>
    </xf>
    <xf numFmtId="0" fontId="9" fillId="6" borderId="0" xfId="1" applyFont="1" applyFill="1" applyAlignment="1" applyProtection="1">
      <alignment horizontal="center" vertical="center" shrinkToFit="1"/>
      <protection locked="0" hidden="1"/>
    </xf>
    <xf numFmtId="0" fontId="9" fillId="6" borderId="21" xfId="1" applyFont="1" applyFill="1" applyBorder="1" applyAlignment="1" applyProtection="1">
      <alignment horizontal="center" vertical="center" shrinkToFit="1"/>
      <protection locked="0" hidden="1"/>
    </xf>
    <xf numFmtId="0" fontId="9" fillId="6" borderId="29" xfId="1" applyFont="1" applyFill="1" applyBorder="1" applyAlignment="1" applyProtection="1">
      <alignment horizontal="center" vertical="center" shrinkToFit="1"/>
      <protection locked="0" hidden="1"/>
    </xf>
    <xf numFmtId="0" fontId="9" fillId="6" borderId="30" xfId="1" applyFont="1" applyFill="1" applyBorder="1" applyAlignment="1" applyProtection="1">
      <alignment horizontal="center" vertical="center" shrinkToFit="1"/>
      <protection locked="0" hidden="1"/>
    </xf>
    <xf numFmtId="0" fontId="9" fillId="6" borderId="107" xfId="1" applyFont="1" applyFill="1" applyBorder="1" applyAlignment="1" applyProtection="1">
      <alignment horizontal="center" vertical="center" shrinkToFit="1"/>
      <protection locked="0" hidden="1"/>
    </xf>
    <xf numFmtId="176" fontId="1" fillId="6" borderId="1" xfId="1" applyNumberFormat="1" applyFill="1" applyBorder="1" applyAlignment="1">
      <alignment horizontal="center"/>
    </xf>
    <xf numFmtId="0" fontId="54" fillId="6" borderId="17" xfId="1" applyFont="1" applyFill="1" applyBorder="1" applyAlignment="1">
      <alignment horizontal="center" vertical="center" wrapText="1"/>
    </xf>
    <xf numFmtId="0" fontId="54" fillId="6" borderId="18" xfId="1" applyFont="1" applyFill="1" applyBorder="1" applyAlignment="1">
      <alignment horizontal="center" vertical="center" wrapText="1"/>
    </xf>
    <xf numFmtId="0" fontId="54" fillId="6" borderId="19" xfId="1" applyFont="1" applyFill="1" applyBorder="1" applyAlignment="1">
      <alignment horizontal="center" vertical="center" wrapText="1"/>
    </xf>
    <xf numFmtId="0" fontId="54" fillId="6" borderId="20" xfId="1" applyFont="1" applyFill="1" applyBorder="1" applyAlignment="1">
      <alignment horizontal="center" vertical="center" wrapText="1"/>
    </xf>
    <xf numFmtId="0" fontId="54" fillId="6" borderId="0" xfId="1" applyFont="1" applyFill="1" applyAlignment="1">
      <alignment horizontal="center" vertical="center" wrapText="1"/>
    </xf>
    <xf numFmtId="0" fontId="54" fillId="6" borderId="21" xfId="1" applyFont="1" applyFill="1" applyBorder="1" applyAlignment="1">
      <alignment horizontal="center" vertical="center" wrapText="1"/>
    </xf>
    <xf numFmtId="0" fontId="54" fillId="6" borderId="22" xfId="1" applyFont="1" applyFill="1" applyBorder="1" applyAlignment="1">
      <alignment horizontal="center" vertical="center" wrapText="1"/>
    </xf>
    <xf numFmtId="0" fontId="54" fillId="6" borderId="1" xfId="1" applyFont="1" applyFill="1" applyBorder="1" applyAlignment="1">
      <alignment horizontal="center" vertical="center" wrapText="1"/>
    </xf>
    <xf numFmtId="0" fontId="54" fillId="6" borderId="23" xfId="1" applyFont="1" applyFill="1" applyBorder="1" applyAlignment="1">
      <alignment horizontal="center" vertical="center" wrapText="1"/>
    </xf>
    <xf numFmtId="191" fontId="23" fillId="6" borderId="132" xfId="1" applyNumberFormat="1" applyFont="1" applyFill="1" applyBorder="1" applyAlignment="1" applyProtection="1">
      <alignment horizontal="right" vertical="center" shrinkToFit="1"/>
      <protection locked="0"/>
    </xf>
    <xf numFmtId="3" fontId="24" fillId="6" borderId="74" xfId="1" applyNumberFormat="1" applyFont="1" applyFill="1" applyBorder="1" applyAlignment="1">
      <alignment horizontal="right" vertical="center" shrinkToFit="1"/>
    </xf>
    <xf numFmtId="0" fontId="6" fillId="6" borderId="47" xfId="1" applyFont="1" applyFill="1" applyBorder="1" applyAlignment="1">
      <alignment horizontal="left" vertical="center" shrinkToFit="1"/>
    </xf>
    <xf numFmtId="0" fontId="6" fillId="6" borderId="70" xfId="1" applyFont="1" applyFill="1" applyBorder="1" applyAlignment="1">
      <alignment horizontal="left" vertical="center" shrinkToFit="1"/>
    </xf>
    <xf numFmtId="0" fontId="6" fillId="6" borderId="135" xfId="1" applyFont="1" applyFill="1" applyBorder="1" applyAlignment="1">
      <alignment horizontal="left" vertical="center" shrinkToFit="1"/>
    </xf>
    <xf numFmtId="3" fontId="24" fillId="6" borderId="73" xfId="1" applyNumberFormat="1" applyFont="1" applyFill="1" applyBorder="1" applyAlignment="1">
      <alignment horizontal="right" vertical="center" shrinkToFit="1"/>
    </xf>
    <xf numFmtId="3" fontId="24" fillId="6" borderId="83" xfId="1" applyNumberFormat="1" applyFont="1" applyFill="1" applyBorder="1" applyAlignment="1">
      <alignment horizontal="right" vertical="center" shrinkToFit="1"/>
    </xf>
    <xf numFmtId="3" fontId="24" fillId="6" borderId="44" xfId="1" applyNumberFormat="1" applyFont="1" applyFill="1" applyBorder="1" applyAlignment="1">
      <alignment horizontal="right" vertical="center" shrinkToFit="1"/>
    </xf>
    <xf numFmtId="3" fontId="24" fillId="6" borderId="0" xfId="1" applyNumberFormat="1" applyFont="1" applyFill="1" applyAlignment="1">
      <alignment horizontal="right" vertical="center" shrinkToFit="1"/>
    </xf>
    <xf numFmtId="3" fontId="24" fillId="6" borderId="152" xfId="1" applyNumberFormat="1" applyFont="1" applyFill="1" applyBorder="1" applyAlignment="1">
      <alignment horizontal="right" vertical="center" shrinkToFit="1"/>
    </xf>
    <xf numFmtId="3" fontId="24" fillId="6" borderId="27" xfId="1" applyNumberFormat="1" applyFont="1" applyFill="1" applyBorder="1" applyAlignment="1">
      <alignment horizontal="right" vertical="center" shrinkToFit="1"/>
    </xf>
    <xf numFmtId="3" fontId="24" fillId="6" borderId="151" xfId="1" applyNumberFormat="1" applyFont="1" applyFill="1" applyBorder="1" applyAlignment="1">
      <alignment horizontal="right" vertical="center" shrinkToFit="1"/>
    </xf>
    <xf numFmtId="3" fontId="24" fillId="0" borderId="27" xfId="1" applyNumberFormat="1" applyFont="1" applyBorder="1" applyAlignment="1">
      <alignment horizontal="right" vertical="center" shrinkToFit="1"/>
    </xf>
    <xf numFmtId="3" fontId="24" fillId="0" borderId="0" xfId="1" applyNumberFormat="1" applyFont="1" applyAlignment="1">
      <alignment horizontal="right" vertical="center" shrinkToFit="1"/>
    </xf>
    <xf numFmtId="0" fontId="6" fillId="0" borderId="30" xfId="1" applyFont="1" applyBorder="1" applyAlignment="1">
      <alignment horizontal="right" vertical="center" shrinkToFit="1"/>
    </xf>
    <xf numFmtId="0" fontId="6" fillId="0" borderId="31" xfId="1" applyFont="1" applyBorder="1" applyAlignment="1">
      <alignment horizontal="right" vertical="center" shrinkToFit="1"/>
    </xf>
    <xf numFmtId="3" fontId="24" fillId="3" borderId="29" xfId="1" applyNumberFormat="1" applyFont="1" applyFill="1" applyBorder="1" applyAlignment="1">
      <alignment horizontal="center" vertical="center" shrinkToFit="1"/>
    </xf>
    <xf numFmtId="3" fontId="24" fillId="3" borderId="30" xfId="1" applyNumberFormat="1" applyFont="1" applyFill="1" applyBorder="1" applyAlignment="1">
      <alignment horizontal="center" vertical="center" shrinkToFit="1"/>
    </xf>
    <xf numFmtId="3" fontId="24" fillId="3" borderId="31" xfId="1" applyNumberFormat="1" applyFont="1" applyFill="1" applyBorder="1" applyAlignment="1">
      <alignment horizontal="center" vertical="center" shrinkToFit="1"/>
    </xf>
    <xf numFmtId="181" fontId="15" fillId="0" borderId="0" xfId="4" applyNumberFormat="1" applyFont="1" applyFill="1" applyBorder="1" applyAlignment="1" applyProtection="1">
      <alignment horizontal="center" vertical="center" wrapText="1"/>
    </xf>
    <xf numFmtId="196" fontId="14" fillId="0" borderId="0" xfId="1" applyNumberFormat="1" applyFont="1" applyAlignment="1" applyProtection="1">
      <alignment horizontal="center" vertical="center"/>
      <protection locked="0"/>
    </xf>
    <xf numFmtId="195" fontId="14" fillId="0" borderId="25" xfId="5" applyNumberFormat="1" applyFont="1" applyFill="1" applyBorder="1" applyAlignment="1" applyProtection="1">
      <alignment horizontal="right" vertical="center" indent="2" shrinkToFit="1"/>
    </xf>
    <xf numFmtId="195" fontId="14" fillId="0" borderId="26" xfId="5" applyNumberFormat="1" applyFont="1" applyFill="1" applyBorder="1" applyAlignment="1" applyProtection="1">
      <alignment horizontal="right" vertical="center" indent="2" shrinkToFit="1"/>
    </xf>
    <xf numFmtId="3" fontId="24" fillId="6" borderId="43" xfId="1" applyNumberFormat="1" applyFont="1" applyFill="1" applyBorder="1" applyAlignment="1">
      <alignment horizontal="right" vertical="center" shrinkToFit="1"/>
    </xf>
    <xf numFmtId="191" fontId="23" fillId="6" borderId="67" xfId="1" applyNumberFormat="1" applyFont="1" applyFill="1" applyBorder="1" applyAlignment="1" applyProtection="1">
      <alignment horizontal="right" vertical="center" shrinkToFit="1"/>
      <protection locked="0"/>
    </xf>
    <xf numFmtId="3" fontId="24" fillId="6" borderId="158" xfId="1" quotePrefix="1" applyNumberFormat="1" applyFont="1" applyFill="1" applyBorder="1" applyAlignment="1">
      <alignment vertical="center" shrinkToFit="1"/>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6" xfId="1" applyFont="1" applyBorder="1" applyAlignment="1">
      <alignment horizontal="left" vertical="center"/>
    </xf>
    <xf numFmtId="3" fontId="24" fillId="6" borderId="128" xfId="1" applyNumberFormat="1" applyFont="1" applyFill="1" applyBorder="1" applyAlignment="1">
      <alignment horizontal="right" vertical="center" shrinkToFit="1"/>
    </xf>
    <xf numFmtId="193" fontId="24" fillId="6" borderId="24" xfId="1" applyNumberFormat="1" applyFont="1" applyFill="1" applyBorder="1" applyAlignment="1">
      <alignment horizontal="center" vertical="center" shrinkToFit="1"/>
    </xf>
    <xf numFmtId="193" fontId="24" fillId="6" borderId="25" xfId="1" applyNumberFormat="1" applyFont="1" applyFill="1" applyBorder="1" applyAlignment="1">
      <alignment horizontal="center" vertical="center" shrinkToFit="1"/>
    </xf>
    <xf numFmtId="193" fontId="24" fillId="6" borderId="26" xfId="1" applyNumberFormat="1" applyFont="1" applyFill="1" applyBorder="1" applyAlignment="1">
      <alignment horizontal="center" vertical="center" shrinkToFit="1"/>
    </xf>
    <xf numFmtId="3" fontId="24" fillId="0" borderId="151" xfId="1" applyNumberFormat="1" applyFont="1" applyBorder="1" applyAlignment="1">
      <alignment horizontal="right" vertical="center" shrinkToFit="1"/>
    </xf>
    <xf numFmtId="3" fontId="24" fillId="0" borderId="150" xfId="1" applyNumberFormat="1" applyFont="1" applyBorder="1" applyAlignment="1">
      <alignment horizontal="right" vertical="center" shrinkToFit="1"/>
    </xf>
    <xf numFmtId="3" fontId="24" fillId="0" borderId="149" xfId="1" applyNumberFormat="1" applyFont="1" applyBorder="1" applyAlignment="1">
      <alignment horizontal="right" vertical="center" shrinkToFit="1"/>
    </xf>
    <xf numFmtId="3" fontId="24" fillId="0" borderId="128" xfId="1" applyNumberFormat="1" applyFont="1" applyBorder="1" applyAlignment="1">
      <alignment horizontal="right" vertical="center" shrinkToFit="1"/>
    </xf>
    <xf numFmtId="0" fontId="15" fillId="6" borderId="33" xfId="1" applyFont="1" applyFill="1" applyBorder="1" applyAlignment="1">
      <alignment horizontal="center" vertical="center" textRotation="255" wrapText="1"/>
    </xf>
    <xf numFmtId="0" fontId="6" fillId="6" borderId="3" xfId="1" applyFont="1" applyFill="1" applyBorder="1" applyAlignment="1">
      <alignment horizontal="right" vertical="center" shrinkToFit="1"/>
    </xf>
    <xf numFmtId="0" fontId="6" fillId="6" borderId="4" xfId="1" applyFont="1" applyFill="1" applyBorder="1" applyAlignment="1">
      <alignment horizontal="right" vertical="center" shrinkToFit="1"/>
    </xf>
    <xf numFmtId="3" fontId="6" fillId="6" borderId="27" xfId="1" applyNumberFormat="1" applyFont="1" applyFill="1" applyBorder="1" applyAlignment="1">
      <alignment horizontal="right" vertical="center" shrinkToFit="1"/>
    </xf>
    <xf numFmtId="3" fontId="6" fillId="6" borderId="0" xfId="1" applyNumberFormat="1" applyFont="1" applyFill="1" applyAlignment="1">
      <alignment horizontal="right" vertical="center" shrinkToFit="1"/>
    </xf>
    <xf numFmtId="3" fontId="6" fillId="6" borderId="28" xfId="1" applyNumberFormat="1" applyFont="1" applyFill="1" applyBorder="1" applyAlignment="1">
      <alignment horizontal="right" vertical="center" shrinkToFit="1"/>
    </xf>
    <xf numFmtId="3" fontId="24" fillId="3" borderId="47" xfId="1" applyNumberFormat="1" applyFont="1" applyFill="1" applyBorder="1" applyAlignment="1">
      <alignment horizontal="right" vertical="center" shrinkToFit="1"/>
    </xf>
    <xf numFmtId="3" fontId="24" fillId="3" borderId="70" xfId="1" applyNumberFormat="1" applyFont="1" applyFill="1" applyBorder="1" applyAlignment="1">
      <alignment horizontal="right" vertical="center" shrinkToFit="1"/>
    </xf>
    <xf numFmtId="3" fontId="24" fillId="3" borderId="50" xfId="1" applyNumberFormat="1" applyFont="1" applyFill="1" applyBorder="1" applyAlignment="1">
      <alignment horizontal="right" vertical="center" shrinkToFit="1"/>
    </xf>
    <xf numFmtId="3" fontId="24" fillId="3" borderId="29" xfId="1" applyNumberFormat="1" applyFont="1" applyFill="1" applyBorder="1" applyAlignment="1">
      <alignment horizontal="right" vertical="center" shrinkToFit="1"/>
    </xf>
    <xf numFmtId="3" fontId="24" fillId="3" borderId="30" xfId="1" applyNumberFormat="1" applyFont="1" applyFill="1" applyBorder="1" applyAlignment="1">
      <alignment horizontal="right" vertical="center" shrinkToFit="1"/>
    </xf>
    <xf numFmtId="3" fontId="24" fillId="3" borderId="31" xfId="1" applyNumberFormat="1" applyFont="1" applyFill="1" applyBorder="1" applyAlignment="1">
      <alignment horizontal="right" vertical="center" shrinkToFit="1"/>
    </xf>
    <xf numFmtId="192" fontId="26" fillId="6" borderId="47" xfId="1" applyNumberFormat="1" applyFont="1" applyFill="1" applyBorder="1" applyAlignment="1">
      <alignment horizontal="center" vertical="center" shrinkToFit="1"/>
    </xf>
    <xf numFmtId="192" fontId="26" fillId="6" borderId="70" xfId="1" applyNumberFormat="1" applyFont="1" applyFill="1" applyBorder="1" applyAlignment="1">
      <alignment horizontal="center" vertical="center" shrinkToFit="1"/>
    </xf>
    <xf numFmtId="192" fontId="26" fillId="6" borderId="50" xfId="1" applyNumberFormat="1" applyFont="1" applyFill="1" applyBorder="1" applyAlignment="1">
      <alignment horizontal="center" vertical="center" shrinkToFit="1"/>
    </xf>
    <xf numFmtId="192" fontId="26" fillId="6" borderId="57" xfId="1" applyNumberFormat="1" applyFont="1" applyFill="1" applyBorder="1" applyAlignment="1">
      <alignment horizontal="center" vertical="center" shrinkToFit="1"/>
    </xf>
    <xf numFmtId="192" fontId="26" fillId="6" borderId="10" xfId="1" applyNumberFormat="1" applyFont="1" applyFill="1" applyBorder="1" applyAlignment="1">
      <alignment horizontal="center" vertical="center" shrinkToFit="1"/>
    </xf>
    <xf numFmtId="192" fontId="26" fillId="6" borderId="8" xfId="1" applyNumberFormat="1" applyFont="1" applyFill="1" applyBorder="1" applyAlignment="1">
      <alignment horizontal="center" vertical="center" shrinkToFit="1"/>
    </xf>
    <xf numFmtId="192" fontId="26" fillId="6" borderId="9" xfId="1" applyNumberFormat="1" applyFont="1" applyFill="1" applyBorder="1" applyAlignment="1">
      <alignment horizontal="center" vertical="center" shrinkToFit="1"/>
    </xf>
    <xf numFmtId="0" fontId="6" fillId="6" borderId="10" xfId="1" applyFont="1" applyFill="1" applyBorder="1" applyAlignment="1">
      <alignment horizontal="left" vertical="center" shrinkToFit="1"/>
    </xf>
    <xf numFmtId="0" fontId="6" fillId="6" borderId="8" xfId="1" applyFont="1" applyFill="1" applyBorder="1" applyAlignment="1">
      <alignment horizontal="left" vertical="center" shrinkToFit="1"/>
    </xf>
    <xf numFmtId="0" fontId="6" fillId="6" borderId="47" xfId="1" applyFont="1" applyFill="1" applyBorder="1" applyAlignment="1">
      <alignment horizontal="center" vertical="center" wrapText="1" shrinkToFit="1"/>
    </xf>
    <xf numFmtId="0" fontId="6" fillId="6" borderId="70" xfId="1" applyFont="1" applyFill="1" applyBorder="1" applyAlignment="1">
      <alignment horizontal="center" vertical="center" wrapText="1" shrinkToFit="1"/>
    </xf>
    <xf numFmtId="0" fontId="6" fillId="6" borderId="135" xfId="1" applyFont="1" applyFill="1" applyBorder="1" applyAlignment="1">
      <alignment horizontal="center" vertical="center" wrapText="1" shrinkToFit="1"/>
    </xf>
    <xf numFmtId="0" fontId="6" fillId="6" borderId="94" xfId="1" applyFont="1" applyFill="1" applyBorder="1" applyAlignment="1">
      <alignment horizontal="center" vertical="center" wrapText="1" shrinkToFit="1"/>
    </xf>
    <xf numFmtId="0" fontId="6" fillId="6" borderId="92" xfId="1" applyFont="1" applyFill="1" applyBorder="1" applyAlignment="1">
      <alignment horizontal="center" vertical="center" wrapText="1" shrinkToFit="1"/>
    </xf>
    <xf numFmtId="0" fontId="6" fillId="6" borderId="104" xfId="1" applyFont="1" applyFill="1" applyBorder="1" applyAlignment="1">
      <alignment horizontal="center" vertical="center" wrapText="1" shrinkToFit="1"/>
    </xf>
    <xf numFmtId="0" fontId="23" fillId="6" borderId="91" xfId="1" applyFont="1" applyFill="1" applyBorder="1" applyAlignment="1" applyProtection="1">
      <alignment horizontal="center" vertical="center" wrapText="1"/>
      <protection locked="0"/>
    </xf>
    <xf numFmtId="0" fontId="23" fillId="6" borderId="135" xfId="1" applyFont="1" applyFill="1" applyBorder="1" applyAlignment="1" applyProtection="1">
      <alignment horizontal="center" vertical="center" wrapText="1"/>
      <protection locked="0"/>
    </xf>
    <xf numFmtId="0" fontId="23" fillId="6" borderId="102" xfId="1" applyFont="1" applyFill="1" applyBorder="1" applyAlignment="1" applyProtection="1">
      <alignment horizontal="center" vertical="center" wrapText="1"/>
      <protection locked="0"/>
    </xf>
    <xf numFmtId="0" fontId="23" fillId="6" borderId="104" xfId="1" applyFont="1" applyFill="1" applyBorder="1" applyAlignment="1" applyProtection="1">
      <alignment horizontal="center" vertical="center" wrapText="1"/>
      <protection locked="0"/>
    </xf>
    <xf numFmtId="3" fontId="24" fillId="6" borderId="143" xfId="1" quotePrefix="1" applyNumberFormat="1" applyFont="1" applyFill="1" applyBorder="1" applyAlignment="1">
      <alignment vertical="center" shrinkToFit="1"/>
    </xf>
    <xf numFmtId="3" fontId="24" fillId="6" borderId="49" xfId="1" applyNumberFormat="1" applyFont="1" applyFill="1" applyBorder="1" applyAlignment="1">
      <alignment vertical="center" shrinkToFit="1"/>
    </xf>
    <xf numFmtId="193" fontId="24" fillId="6" borderId="54" xfId="1" applyNumberFormat="1" applyFont="1" applyFill="1" applyBorder="1" applyAlignment="1">
      <alignment horizontal="center" vertical="center" shrinkToFit="1"/>
    </xf>
    <xf numFmtId="193" fontId="24" fillId="6" borderId="76" xfId="1" applyNumberFormat="1" applyFont="1" applyFill="1" applyBorder="1" applyAlignment="1">
      <alignment horizontal="center" vertical="center" shrinkToFit="1"/>
    </xf>
    <xf numFmtId="193" fontId="24" fillId="6" borderId="55" xfId="1" applyNumberFormat="1" applyFont="1" applyFill="1" applyBorder="1" applyAlignment="1">
      <alignment horizontal="center" vertical="center" shrinkToFit="1"/>
    </xf>
    <xf numFmtId="3" fontId="24" fillId="6" borderId="91" xfId="1" applyNumberFormat="1" applyFont="1" applyFill="1" applyBorder="1" applyAlignment="1">
      <alignment horizontal="center" vertical="center" shrinkToFit="1"/>
    </xf>
    <xf numFmtId="3" fontId="24" fillId="6" borderId="70" xfId="1" applyNumberFormat="1" applyFont="1" applyFill="1" applyBorder="1" applyAlignment="1">
      <alignment horizontal="center" vertical="center" shrinkToFit="1"/>
    </xf>
    <xf numFmtId="3" fontId="24" fillId="6" borderId="50" xfId="1" applyNumberFormat="1" applyFont="1" applyFill="1" applyBorder="1" applyAlignment="1">
      <alignment horizontal="center" vertical="center" shrinkToFit="1"/>
    </xf>
    <xf numFmtId="194" fontId="26" fillId="6" borderId="57" xfId="0" applyNumberFormat="1" applyFont="1" applyFill="1" applyBorder="1" applyAlignment="1">
      <alignment horizontal="center" vertical="center"/>
    </xf>
    <xf numFmtId="0" fontId="34" fillId="0" borderId="70" xfId="0" applyFont="1" applyBorder="1" applyAlignment="1">
      <alignment horizontal="right" vertical="center" shrinkToFit="1"/>
    </xf>
    <xf numFmtId="0" fontId="34" fillId="0" borderId="50" xfId="0" applyFont="1" applyBorder="1" applyAlignment="1">
      <alignment horizontal="right" vertical="center" shrinkToFit="1"/>
    </xf>
    <xf numFmtId="0" fontId="6" fillId="6" borderId="24" xfId="1" applyFont="1" applyFill="1" applyBorder="1" applyAlignment="1">
      <alignment horizontal="left" vertical="center"/>
    </xf>
    <xf numFmtId="0" fontId="6" fillId="6" borderId="25" xfId="1" applyFont="1" applyFill="1" applyBorder="1" applyAlignment="1">
      <alignment horizontal="left" vertical="center"/>
    </xf>
    <xf numFmtId="0" fontId="6" fillId="6" borderId="26" xfId="1" applyFont="1" applyFill="1" applyBorder="1" applyAlignment="1">
      <alignment horizontal="left" vertical="center"/>
    </xf>
    <xf numFmtId="0" fontId="23" fillId="6" borderId="17" xfId="1" applyFont="1" applyFill="1" applyBorder="1" applyAlignment="1" applyProtection="1">
      <alignment horizontal="center" vertical="center"/>
      <protection locked="0"/>
    </xf>
    <xf numFmtId="0" fontId="23" fillId="6" borderId="19" xfId="1" applyFont="1" applyFill="1" applyBorder="1" applyAlignment="1" applyProtection="1">
      <alignment horizontal="center" vertical="center"/>
      <protection locked="0"/>
    </xf>
    <xf numFmtId="3" fontId="24" fillId="6" borderId="159" xfId="1" applyNumberFormat="1" applyFont="1" applyFill="1" applyBorder="1" applyAlignment="1">
      <alignment vertical="center" shrinkToFit="1"/>
    </xf>
    <xf numFmtId="193" fontId="24" fillId="6" borderId="56" xfId="1" applyNumberFormat="1" applyFont="1" applyFill="1" applyBorder="1" applyAlignment="1">
      <alignment horizontal="center" vertical="center" shrinkToFit="1"/>
    </xf>
    <xf numFmtId="193" fontId="24" fillId="6" borderId="63" xfId="1" applyNumberFormat="1" applyFont="1" applyFill="1" applyBorder="1" applyAlignment="1">
      <alignment horizontal="center" vertical="center" shrinkToFit="1"/>
    </xf>
    <xf numFmtId="193" fontId="24" fillId="6" borderId="62" xfId="1" applyNumberFormat="1" applyFont="1" applyFill="1" applyBorder="1" applyAlignment="1">
      <alignment horizontal="center" vertical="center" shrinkToFit="1"/>
    </xf>
    <xf numFmtId="38" fontId="24" fillId="6" borderId="53" xfId="10" applyFont="1" applyFill="1" applyBorder="1" applyAlignment="1" applyProtection="1">
      <alignment horizontal="center" vertical="center"/>
    </xf>
    <xf numFmtId="3" fontId="24" fillId="6" borderId="102" xfId="1" applyNumberFormat="1" applyFont="1" applyFill="1" applyBorder="1" applyAlignment="1">
      <alignment horizontal="center" vertical="center" shrinkToFit="1"/>
    </xf>
    <xf numFmtId="3" fontId="24" fillId="6" borderId="92" xfId="1" applyNumberFormat="1" applyFont="1" applyFill="1" applyBorder="1" applyAlignment="1">
      <alignment horizontal="center" vertical="center" shrinkToFit="1"/>
    </xf>
    <xf numFmtId="3" fontId="24" fillId="6" borderId="95" xfId="1" applyNumberFormat="1" applyFont="1" applyFill="1" applyBorder="1" applyAlignment="1">
      <alignment horizontal="center" vertical="center" shrinkToFit="1"/>
    </xf>
    <xf numFmtId="0" fontId="6" fillId="6" borderId="28" xfId="1" applyFont="1" applyFill="1" applyBorder="1" applyAlignment="1">
      <alignment horizontal="right" vertical="center" shrinkToFit="1"/>
    </xf>
    <xf numFmtId="0" fontId="6" fillId="6" borderId="29" xfId="1" applyFont="1" applyFill="1" applyBorder="1" applyAlignment="1">
      <alignment horizontal="left" vertical="center" shrinkToFit="1"/>
    </xf>
    <xf numFmtId="0" fontId="6" fillId="6" borderId="30" xfId="1" applyFont="1" applyFill="1" applyBorder="1" applyAlignment="1">
      <alignment horizontal="left" vertical="center" shrinkToFit="1"/>
    </xf>
    <xf numFmtId="0" fontId="6" fillId="6" borderId="32" xfId="1" applyFont="1" applyFill="1" applyBorder="1" applyAlignment="1">
      <alignment horizontal="center" vertical="center" textRotation="255"/>
    </xf>
    <xf numFmtId="0" fontId="6" fillId="6" borderId="40" xfId="1" applyFont="1" applyFill="1" applyBorder="1" applyAlignment="1">
      <alignment horizontal="center" vertical="center" textRotation="255"/>
    </xf>
    <xf numFmtId="0" fontId="6" fillId="6" borderId="45" xfId="1" applyFont="1" applyFill="1" applyBorder="1" applyAlignment="1">
      <alignment horizontal="center" vertical="center" textRotation="255"/>
    </xf>
    <xf numFmtId="0" fontId="51" fillId="0" borderId="54" xfId="0" applyFont="1" applyBorder="1" applyAlignment="1">
      <alignment horizontal="center" vertical="center"/>
    </xf>
    <xf numFmtId="0" fontId="51" fillId="0" borderId="84" xfId="0" applyFont="1" applyBorder="1" applyAlignment="1">
      <alignment horizontal="center" vertical="center"/>
    </xf>
    <xf numFmtId="0" fontId="51" fillId="0" borderId="85" xfId="0" applyFont="1" applyBorder="1" applyAlignment="1">
      <alignment horizontal="center" vertical="center"/>
    </xf>
    <xf numFmtId="0" fontId="51" fillId="0" borderId="55" xfId="0" applyFont="1" applyBorder="1" applyAlignment="1">
      <alignment horizontal="center" vertical="center"/>
    </xf>
    <xf numFmtId="0" fontId="51" fillId="0" borderId="78" xfId="0" applyFont="1" applyBorder="1" applyAlignment="1">
      <alignment horizontal="center" vertical="center"/>
    </xf>
    <xf numFmtId="0" fontId="51" fillId="0" borderId="124" xfId="0" applyFont="1" applyBorder="1" applyAlignment="1">
      <alignment horizontal="center" vertical="center"/>
    </xf>
    <xf numFmtId="0" fontId="51" fillId="0" borderId="50" xfId="0" applyFont="1" applyBorder="1" applyAlignment="1">
      <alignment horizontal="center" vertical="center"/>
    </xf>
    <xf numFmtId="0" fontId="51" fillId="0" borderId="47" xfId="0" applyFont="1" applyBorder="1" applyAlignment="1">
      <alignment horizontal="center" vertical="center"/>
    </xf>
    <xf numFmtId="0" fontId="51" fillId="0" borderId="123" xfId="0" applyFont="1" applyBorder="1" applyAlignment="1">
      <alignment horizontal="center" vertical="center"/>
    </xf>
    <xf numFmtId="0" fontId="48" fillId="0" borderId="54" xfId="0" applyFont="1" applyBorder="1" applyAlignment="1">
      <alignment horizontal="left" vertical="center" shrinkToFit="1"/>
    </xf>
    <xf numFmtId="0" fontId="48" fillId="0" borderId="76" xfId="0" applyFont="1" applyBorder="1" applyAlignment="1">
      <alignment horizontal="left" vertical="center" shrinkToFit="1"/>
    </xf>
    <xf numFmtId="0" fontId="48" fillId="0" borderId="55" xfId="0" applyFont="1" applyBorder="1" applyAlignment="1">
      <alignment horizontal="left" vertical="center" shrinkToFit="1"/>
    </xf>
    <xf numFmtId="0" fontId="48" fillId="0" borderId="138" xfId="0" applyFont="1" applyBorder="1" applyAlignment="1">
      <alignment horizontal="left" vertical="center" shrinkToFit="1"/>
    </xf>
    <xf numFmtId="0" fontId="48" fillId="0" borderId="139" xfId="0" applyFont="1" applyBorder="1" applyAlignment="1">
      <alignment horizontal="left" vertical="center" shrinkToFit="1"/>
    </xf>
    <xf numFmtId="0" fontId="48" fillId="0" borderId="140" xfId="0" applyFont="1" applyBorder="1" applyAlignment="1">
      <alignment horizontal="left" vertical="center" shrinkToFit="1"/>
    </xf>
    <xf numFmtId="0" fontId="48" fillId="0" borderId="5" xfId="0" applyFont="1" applyBorder="1" applyAlignment="1">
      <alignment horizontal="left" vertical="center" shrinkToFit="1"/>
    </xf>
    <xf numFmtId="0" fontId="48" fillId="0" borderId="3" xfId="0" applyFont="1" applyBorder="1" applyAlignment="1">
      <alignment horizontal="left" vertical="center" shrinkToFit="1"/>
    </xf>
    <xf numFmtId="0" fontId="48" fillId="0" borderId="4" xfId="0" applyFont="1" applyBorder="1" applyAlignment="1">
      <alignment horizontal="left" vertical="center" shrinkToFit="1"/>
    </xf>
    <xf numFmtId="0" fontId="48" fillId="0" borderId="56" xfId="0" applyFont="1" applyBorder="1" applyAlignment="1">
      <alignment horizontal="center" vertical="center"/>
    </xf>
    <xf numFmtId="0" fontId="48" fillId="0" borderId="63" xfId="0" applyFont="1" applyBorder="1" applyAlignment="1">
      <alignment horizontal="center" vertical="center"/>
    </xf>
    <xf numFmtId="0" fontId="51" fillId="0" borderId="146" xfId="0" applyFont="1" applyBorder="1" applyAlignment="1">
      <alignment horizontal="center" vertical="center"/>
    </xf>
    <xf numFmtId="0" fontId="51" fillId="0" borderId="140" xfId="0" applyFont="1" applyBorder="1" applyAlignment="1">
      <alignment horizontal="center" vertical="center"/>
    </xf>
    <xf numFmtId="0" fontId="51" fillId="0" borderId="144" xfId="0" applyFont="1" applyBorder="1" applyAlignment="1">
      <alignment horizontal="center" vertical="center"/>
    </xf>
    <xf numFmtId="0" fontId="51" fillId="0" borderId="145" xfId="0" applyFont="1" applyBorder="1" applyAlignment="1">
      <alignment horizontal="center" vertical="center"/>
    </xf>
    <xf numFmtId="0" fontId="48" fillId="0" borderId="17" xfId="0" applyFont="1" applyBorder="1" applyAlignment="1">
      <alignment horizontal="left" vertical="center" shrinkToFit="1"/>
    </xf>
    <xf numFmtId="0" fontId="48" fillId="0" borderId="18" xfId="0" applyFont="1" applyBorder="1" applyAlignment="1">
      <alignment horizontal="left" vertical="center" shrinkToFit="1"/>
    </xf>
    <xf numFmtId="0" fontId="48" fillId="0" borderId="20" xfId="0" applyFont="1" applyBorder="1" applyAlignment="1">
      <alignment horizontal="left" vertical="center"/>
    </xf>
    <xf numFmtId="0" fontId="48" fillId="0" borderId="0" xfId="0" applyFont="1" applyAlignment="1">
      <alignment horizontal="left" vertical="center"/>
    </xf>
    <xf numFmtId="0" fontId="48" fillId="0" borderId="22" xfId="0" applyFont="1" applyBorder="1" applyAlignment="1">
      <alignment horizontal="left" vertical="center"/>
    </xf>
    <xf numFmtId="0" fontId="48" fillId="0" borderId="1" xfId="0" applyFont="1" applyBorder="1" applyAlignment="1">
      <alignment horizontal="left" vertical="center"/>
    </xf>
    <xf numFmtId="0" fontId="51" fillId="0" borderId="135" xfId="0" applyFont="1" applyBorder="1" applyAlignment="1">
      <alignment horizontal="center" vertical="center"/>
    </xf>
    <xf numFmtId="0" fontId="51" fillId="0" borderId="77" xfId="0" applyFont="1" applyBorder="1" applyAlignment="1">
      <alignment horizontal="center" vertical="center"/>
    </xf>
    <xf numFmtId="0" fontId="45" fillId="6" borderId="24" xfId="1" applyFont="1" applyFill="1" applyBorder="1" applyAlignment="1">
      <alignment horizontal="left" vertical="center" shrinkToFit="1"/>
    </xf>
    <xf numFmtId="0" fontId="45" fillId="6" borderId="25" xfId="1" applyFont="1" applyFill="1" applyBorder="1" applyAlignment="1">
      <alignment horizontal="left" vertical="center" shrinkToFit="1"/>
    </xf>
    <xf numFmtId="0" fontId="25" fillId="6" borderId="32" xfId="1" applyFont="1" applyFill="1" applyBorder="1" applyAlignment="1">
      <alignment horizontal="center" vertical="center" textRotation="255" wrapText="1"/>
    </xf>
    <xf numFmtId="0" fontId="25" fillId="6" borderId="40" xfId="1" applyFont="1" applyFill="1" applyBorder="1" applyAlignment="1">
      <alignment horizontal="center" vertical="center" textRotation="255" wrapText="1"/>
    </xf>
    <xf numFmtId="0" fontId="25" fillId="6" borderId="45" xfId="1" applyFont="1" applyFill="1" applyBorder="1" applyAlignment="1">
      <alignment horizontal="center" vertical="center" textRotation="255" wrapText="1"/>
    </xf>
    <xf numFmtId="0" fontId="6" fillId="6" borderId="54" xfId="1" applyFont="1" applyFill="1" applyBorder="1" applyAlignment="1">
      <alignment horizontal="left" vertical="center" wrapText="1" shrinkToFit="1"/>
    </xf>
    <xf numFmtId="0" fontId="6" fillId="6" borderId="76" xfId="1" applyFont="1" applyFill="1" applyBorder="1" applyAlignment="1">
      <alignment horizontal="left" vertical="center" wrapText="1" shrinkToFit="1"/>
    </xf>
    <xf numFmtId="0" fontId="6" fillId="6" borderId="78" xfId="1" applyFont="1" applyFill="1" applyBorder="1" applyAlignment="1">
      <alignment horizontal="left" vertical="center" wrapText="1" shrinkToFit="1"/>
    </xf>
    <xf numFmtId="0" fontId="6" fillId="6" borderId="94" xfId="1" applyFont="1" applyFill="1" applyBorder="1" applyAlignment="1">
      <alignment horizontal="left" vertical="center" wrapText="1" shrinkToFit="1"/>
    </xf>
    <xf numFmtId="0" fontId="6" fillId="6" borderId="92" xfId="1" applyFont="1" applyFill="1" applyBorder="1" applyAlignment="1">
      <alignment horizontal="left" vertical="center" wrapText="1" shrinkToFit="1"/>
    </xf>
    <xf numFmtId="3" fontId="6" fillId="6" borderId="111" xfId="1" applyNumberFormat="1" applyFont="1" applyFill="1" applyBorder="1" applyAlignment="1">
      <alignment horizontal="right" vertical="center" shrinkToFit="1"/>
    </xf>
    <xf numFmtId="3" fontId="6" fillId="6" borderId="112" xfId="1" applyNumberFormat="1" applyFont="1" applyFill="1" applyBorder="1" applyAlignment="1">
      <alignment horizontal="right" vertical="center" shrinkToFit="1"/>
    </xf>
    <xf numFmtId="0" fontId="48" fillId="0" borderId="15" xfId="0" applyFont="1" applyBorder="1" applyAlignment="1">
      <alignment horizontal="left" vertical="center" shrinkToFit="1"/>
    </xf>
    <xf numFmtId="0" fontId="48" fillId="0" borderId="13" xfId="0" applyFont="1" applyBorder="1" applyAlignment="1">
      <alignment horizontal="left" vertical="center" shrinkToFit="1"/>
    </xf>
    <xf numFmtId="0" fontId="48" fillId="0" borderId="14" xfId="0" applyFont="1" applyBorder="1" applyAlignment="1">
      <alignment horizontal="left" vertical="center" shrinkToFit="1"/>
    </xf>
    <xf numFmtId="0" fontId="48" fillId="0" borderId="0" xfId="0" applyFont="1" applyAlignment="1">
      <alignment horizontal="left" vertical="center" shrinkToFit="1"/>
    </xf>
    <xf numFmtId="0" fontId="48" fillId="0" borderId="28" xfId="0" applyFont="1" applyBorder="1" applyAlignment="1">
      <alignment horizontal="left" vertical="center" shrinkToFit="1"/>
    </xf>
    <xf numFmtId="0" fontId="48" fillId="0" borderId="47" xfId="0" applyFont="1" applyBorder="1" applyAlignment="1">
      <alignment horizontal="left" vertical="center" shrinkToFit="1"/>
    </xf>
    <xf numFmtId="0" fontId="48" fillId="0" borderId="70" xfId="0" applyFont="1" applyBorder="1" applyAlignment="1">
      <alignment horizontal="left" vertical="center" shrinkToFit="1"/>
    </xf>
    <xf numFmtId="0" fontId="48" fillId="0" borderId="50" xfId="0" applyFont="1" applyBorder="1" applyAlignment="1">
      <alignment horizontal="left" vertical="center" shrinkToFit="1"/>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11" xfId="0" applyFont="1" applyBorder="1" applyAlignment="1">
      <alignment horizontal="center" vertical="center"/>
    </xf>
    <xf numFmtId="0" fontId="49" fillId="0" borderId="18" xfId="0" applyFont="1" applyBorder="1" applyAlignment="1">
      <alignment horizontal="center" vertical="center"/>
    </xf>
    <xf numFmtId="0" fontId="49" fillId="0" borderId="141" xfId="0" applyFont="1" applyBorder="1" applyAlignment="1">
      <alignment horizontal="center" vertical="center"/>
    </xf>
    <xf numFmtId="0" fontId="49" fillId="0" borderId="142" xfId="0" applyFont="1" applyBorder="1" applyAlignment="1">
      <alignment horizontal="center" vertical="center"/>
    </xf>
    <xf numFmtId="0" fontId="51" fillId="0" borderId="143" xfId="0" applyFont="1" applyBorder="1" applyAlignment="1">
      <alignment horizontal="center" vertical="center"/>
    </xf>
    <xf numFmtId="0" fontId="51" fillId="0" borderId="49" xfId="0" applyFont="1" applyBorder="1" applyAlignment="1">
      <alignment horizontal="center" vertical="center"/>
    </xf>
    <xf numFmtId="3" fontId="50" fillId="0" borderId="33" xfId="0" applyNumberFormat="1" applyFont="1" applyBorder="1" applyAlignment="1">
      <alignment horizontal="center" vertical="center"/>
    </xf>
    <xf numFmtId="0" fontId="50" fillId="0" borderId="33" xfId="0" applyFont="1" applyBorder="1" applyAlignment="1">
      <alignment horizontal="center" vertical="center"/>
    </xf>
    <xf numFmtId="3" fontId="52" fillId="6" borderId="33" xfId="1" applyNumberFormat="1" applyFont="1" applyFill="1" applyBorder="1" applyAlignment="1">
      <alignment horizontal="center" vertical="center" shrinkToFit="1"/>
    </xf>
    <xf numFmtId="0" fontId="52" fillId="6" borderId="33" xfId="1" applyFont="1" applyFill="1" applyBorder="1" applyAlignment="1">
      <alignment horizontal="center" vertical="center" shrinkToFit="1"/>
    </xf>
    <xf numFmtId="3" fontId="51" fillId="6" borderId="110" xfId="1" applyNumberFormat="1" applyFont="1" applyFill="1" applyBorder="1" applyAlignment="1">
      <alignment horizontal="right" vertical="center" shrinkToFit="1"/>
    </xf>
    <xf numFmtId="3" fontId="51" fillId="6" borderId="95" xfId="1" applyNumberFormat="1" applyFont="1" applyFill="1" applyBorder="1" applyAlignment="1">
      <alignment horizontal="right" vertical="center" shrinkToFit="1"/>
    </xf>
    <xf numFmtId="3" fontId="51" fillId="6" borderId="94" xfId="1" applyNumberFormat="1" applyFont="1" applyFill="1" applyBorder="1" applyAlignment="1">
      <alignment horizontal="right" vertical="center" shrinkToFit="1"/>
    </xf>
    <xf numFmtId="3" fontId="51" fillId="6" borderId="93" xfId="1" applyNumberFormat="1" applyFont="1" applyFill="1" applyBorder="1" applyAlignment="1">
      <alignment horizontal="right" vertical="center" shrinkToFit="1"/>
    </xf>
    <xf numFmtId="3" fontId="51" fillId="6" borderId="70" xfId="1" applyNumberFormat="1" applyFont="1" applyFill="1" applyBorder="1" applyAlignment="1">
      <alignment horizontal="center" vertical="center" shrinkToFit="1"/>
    </xf>
    <xf numFmtId="3" fontId="51" fillId="6" borderId="50" xfId="1" applyNumberFormat="1" applyFont="1" applyFill="1" applyBorder="1" applyAlignment="1">
      <alignment horizontal="center" vertical="center" shrinkToFit="1"/>
    </xf>
    <xf numFmtId="3" fontId="51" fillId="6" borderId="80" xfId="1" applyNumberFormat="1" applyFont="1" applyFill="1" applyBorder="1" applyAlignment="1">
      <alignment horizontal="center" vertical="center" shrinkToFit="1"/>
    </xf>
    <xf numFmtId="3" fontId="51" fillId="6" borderId="61" xfId="1" applyNumberFormat="1" applyFont="1" applyFill="1" applyBorder="1" applyAlignment="1">
      <alignment horizontal="center" vertical="center" shrinkToFit="1"/>
    </xf>
    <xf numFmtId="3" fontId="51" fillId="0" borderId="29" xfId="1" applyNumberFormat="1" applyFont="1" applyBorder="1" applyAlignment="1">
      <alignment horizontal="right" vertical="center" shrinkToFit="1"/>
    </xf>
    <xf numFmtId="3" fontId="51" fillId="0" borderId="30" xfId="1" applyNumberFormat="1" applyFont="1" applyBorder="1" applyAlignment="1">
      <alignment horizontal="right" vertical="center" shrinkToFit="1"/>
    </xf>
    <xf numFmtId="3" fontId="51" fillId="0" borderId="125" xfId="1" applyNumberFormat="1" applyFont="1" applyBorder="1" applyAlignment="1">
      <alignment horizontal="right" vertical="center" shrinkToFit="1"/>
    </xf>
    <xf numFmtId="3" fontId="51" fillId="0" borderId="126" xfId="1" applyNumberFormat="1" applyFont="1" applyBorder="1" applyAlignment="1">
      <alignment horizontal="right" vertical="center" shrinkToFit="1"/>
    </xf>
    <xf numFmtId="3" fontId="51" fillId="6" borderId="85" xfId="1" applyNumberFormat="1" applyFont="1" applyFill="1" applyBorder="1" applyAlignment="1">
      <alignment horizontal="right" vertical="center" shrinkToFit="1"/>
    </xf>
    <xf numFmtId="3" fontId="51" fillId="6" borderId="55" xfId="1" applyNumberFormat="1" applyFont="1" applyFill="1" applyBorder="1" applyAlignment="1">
      <alignment horizontal="right" vertical="center" shrinkToFit="1"/>
    </xf>
    <xf numFmtId="3" fontId="51" fillId="6" borderId="54" xfId="1" applyNumberFormat="1" applyFont="1" applyFill="1" applyBorder="1" applyAlignment="1">
      <alignment horizontal="right" vertical="center" shrinkToFit="1"/>
    </xf>
    <xf numFmtId="3" fontId="51" fillId="6" borderId="84" xfId="1" applyNumberFormat="1" applyFont="1" applyFill="1" applyBorder="1" applyAlignment="1">
      <alignment horizontal="right" vertical="center" shrinkToFit="1"/>
    </xf>
    <xf numFmtId="0" fontId="48" fillId="9" borderId="24" xfId="0" applyFont="1" applyFill="1" applyBorder="1" applyAlignment="1">
      <alignment horizontal="center" vertical="center"/>
    </xf>
    <xf numFmtId="0" fontId="48" fillId="9" borderId="26" xfId="0" applyFont="1" applyFill="1" applyBorder="1" applyAlignment="1">
      <alignment horizontal="center" vertical="center"/>
    </xf>
    <xf numFmtId="0" fontId="51" fillId="0" borderId="76" xfId="0" applyFont="1" applyBorder="1" applyAlignment="1">
      <alignment horizontal="center" vertical="center"/>
    </xf>
    <xf numFmtId="0" fontId="48" fillId="0" borderId="10" xfId="0" applyFont="1" applyBorder="1" applyAlignment="1">
      <alignment horizontal="center" vertical="center"/>
    </xf>
    <xf numFmtId="0" fontId="48" fillId="0" borderId="9" xfId="0" applyFont="1" applyBorder="1" applyAlignment="1">
      <alignment horizontal="center" vertical="center"/>
    </xf>
    <xf numFmtId="0" fontId="6" fillId="6" borderId="88" xfId="1" applyFont="1" applyFill="1" applyBorder="1" applyAlignment="1">
      <alignment horizontal="right" vertical="center"/>
    </xf>
    <xf numFmtId="0" fontId="6" fillId="6" borderId="96" xfId="1" applyFont="1" applyFill="1" applyBorder="1" applyAlignment="1">
      <alignment horizontal="right" vertical="center"/>
    </xf>
    <xf numFmtId="0" fontId="6" fillId="6" borderId="90" xfId="1" applyFont="1" applyFill="1" applyBorder="1" applyAlignment="1">
      <alignment horizontal="right" vertical="center"/>
    </xf>
    <xf numFmtId="0" fontId="6" fillId="6" borderId="29" xfId="1" applyFont="1" applyFill="1" applyBorder="1" applyAlignment="1">
      <alignment horizontal="center" vertical="center"/>
    </xf>
    <xf numFmtId="0" fontId="6" fillId="6" borderId="30" xfId="1" applyFont="1" applyFill="1" applyBorder="1" applyAlignment="1">
      <alignment horizontal="center" vertical="center"/>
    </xf>
    <xf numFmtId="0" fontId="6" fillId="6" borderId="31" xfId="1" applyFont="1" applyFill="1" applyBorder="1" applyAlignment="1">
      <alignment horizontal="center" vertical="center"/>
    </xf>
    <xf numFmtId="0" fontId="6" fillId="0" borderId="47" xfId="1" applyFont="1" applyBorder="1" applyAlignment="1">
      <alignment horizontal="center" vertical="center" wrapText="1"/>
    </xf>
    <xf numFmtId="0" fontId="6" fillId="0" borderId="70" xfId="1" applyFont="1" applyBorder="1" applyAlignment="1">
      <alignment horizontal="center" vertical="center" wrapText="1"/>
    </xf>
    <xf numFmtId="0" fontId="6" fillId="0" borderId="50" xfId="1" applyFont="1" applyBorder="1" applyAlignment="1">
      <alignment horizontal="center" vertical="center" wrapText="1"/>
    </xf>
    <xf numFmtId="0" fontId="6" fillId="6" borderId="94" xfId="1" applyFont="1" applyFill="1" applyBorder="1" applyAlignment="1">
      <alignment horizontal="center" vertical="center"/>
    </xf>
    <xf numFmtId="0" fontId="6" fillId="6" borderId="92" xfId="1" applyFont="1" applyFill="1" applyBorder="1" applyAlignment="1">
      <alignment horizontal="center" vertical="center"/>
    </xf>
    <xf numFmtId="0" fontId="6" fillId="6" borderId="95" xfId="1" applyFont="1" applyFill="1" applyBorder="1" applyAlignment="1">
      <alignment horizontal="center" vertical="center"/>
    </xf>
    <xf numFmtId="0" fontId="49" fillId="0" borderId="24" xfId="0" applyFont="1" applyBorder="1" applyAlignment="1">
      <alignment horizontal="center" vertical="center"/>
    </xf>
    <xf numFmtId="0" fontId="49" fillId="0" borderId="25" xfId="0" applyFont="1" applyBorder="1" applyAlignment="1">
      <alignment horizontal="center" vertical="center"/>
    </xf>
    <xf numFmtId="3" fontId="51" fillId="5" borderId="54" xfId="1" applyNumberFormat="1" applyFont="1" applyFill="1" applyBorder="1" applyAlignment="1">
      <alignment horizontal="right" vertical="center" shrinkToFit="1"/>
    </xf>
    <xf numFmtId="3" fontId="51" fillId="5" borderId="84" xfId="1" applyNumberFormat="1" applyFont="1" applyFill="1" applyBorder="1" applyAlignment="1">
      <alignment horizontal="right" vertical="center" shrinkToFit="1"/>
    </xf>
    <xf numFmtId="3" fontId="51" fillId="5" borderId="85" xfId="1" applyNumberFormat="1" applyFont="1" applyFill="1" applyBorder="1" applyAlignment="1">
      <alignment horizontal="right" vertical="center" shrinkToFit="1"/>
    </xf>
    <xf numFmtId="3" fontId="51" fillId="5" borderId="76" xfId="1" applyNumberFormat="1" applyFont="1" applyFill="1" applyBorder="1" applyAlignment="1">
      <alignment horizontal="right" vertical="center" shrinkToFit="1"/>
    </xf>
    <xf numFmtId="3" fontId="51" fillId="5" borderId="55" xfId="1" applyNumberFormat="1" applyFont="1" applyFill="1" applyBorder="1" applyAlignment="1">
      <alignment horizontal="right" vertical="center" shrinkToFit="1"/>
    </xf>
    <xf numFmtId="0" fontId="48" fillId="0" borderId="47" xfId="0" applyFont="1" applyBorder="1" applyAlignment="1">
      <alignment horizontal="center" vertical="center"/>
    </xf>
    <xf numFmtId="0" fontId="48" fillId="0" borderId="70" xfId="0" applyFont="1" applyBorder="1" applyAlignment="1">
      <alignment horizontal="center" vertical="center"/>
    </xf>
    <xf numFmtId="3" fontId="51" fillId="6" borderId="47" xfId="1" applyNumberFormat="1" applyFont="1" applyFill="1" applyBorder="1" applyAlignment="1">
      <alignment horizontal="right" vertical="center" shrinkToFit="1"/>
    </xf>
    <xf numFmtId="3" fontId="51" fillId="6" borderId="123" xfId="1" applyNumberFormat="1" applyFont="1" applyFill="1" applyBorder="1" applyAlignment="1">
      <alignment horizontal="right" vertical="center" shrinkToFit="1"/>
    </xf>
    <xf numFmtId="3" fontId="51" fillId="6" borderId="124" xfId="1" applyNumberFormat="1" applyFont="1" applyFill="1" applyBorder="1" applyAlignment="1">
      <alignment horizontal="right" vertical="center" shrinkToFit="1"/>
    </xf>
    <xf numFmtId="3" fontId="51" fillId="6" borderId="50" xfId="1" applyNumberFormat="1" applyFont="1" applyFill="1" applyBorder="1" applyAlignment="1">
      <alignment horizontal="right" vertical="center" shrinkToFit="1"/>
    </xf>
    <xf numFmtId="0" fontId="51" fillId="0" borderId="33" xfId="1" applyFont="1" applyBorder="1" applyAlignment="1">
      <alignment horizontal="center" vertical="center"/>
    </xf>
    <xf numFmtId="3" fontId="51" fillId="6" borderId="92" xfId="1" applyNumberFormat="1" applyFont="1" applyFill="1" applyBorder="1" applyAlignment="1">
      <alignment horizontal="center" vertical="center" shrinkToFit="1"/>
    </xf>
    <xf numFmtId="3" fontId="51" fillId="6" borderId="95" xfId="1" applyNumberFormat="1" applyFont="1" applyFill="1" applyBorder="1" applyAlignment="1">
      <alignment horizontal="center" vertical="center" shrinkToFit="1"/>
    </xf>
    <xf numFmtId="3" fontId="51" fillId="6" borderId="0" xfId="1" applyNumberFormat="1" applyFont="1" applyFill="1" applyAlignment="1">
      <alignment horizontal="center" vertical="center" shrinkToFit="1"/>
    </xf>
    <xf numFmtId="3" fontId="51" fillId="6" borderId="28" xfId="1" applyNumberFormat="1" applyFont="1" applyFill="1" applyBorder="1" applyAlignment="1">
      <alignment horizontal="center" vertical="center" shrinkToFit="1"/>
    </xf>
    <xf numFmtId="3" fontId="51" fillId="0" borderId="127" xfId="1" applyNumberFormat="1" applyFont="1" applyBorder="1" applyAlignment="1">
      <alignment horizontal="right" vertical="center" shrinkToFit="1"/>
    </xf>
    <xf numFmtId="3" fontId="51" fillId="6" borderId="29" xfId="1" applyNumberFormat="1" applyFont="1" applyFill="1" applyBorder="1" applyAlignment="1">
      <alignment horizontal="right" vertical="center" shrinkToFit="1"/>
    </xf>
    <xf numFmtId="3" fontId="51" fillId="6" borderId="89" xfId="1" applyNumberFormat="1" applyFont="1" applyFill="1" applyBorder="1" applyAlignment="1">
      <alignment horizontal="right" vertical="center" shrinkToFit="1"/>
    </xf>
    <xf numFmtId="0" fontId="51" fillId="0" borderId="122" xfId="1" applyFont="1" applyBorder="1" applyAlignment="1">
      <alignment horizontal="center" vertical="center" shrinkToFit="1"/>
    </xf>
    <xf numFmtId="0" fontId="51" fillId="0" borderId="26" xfId="1" applyFont="1" applyBorder="1" applyAlignment="1">
      <alignment horizontal="center" vertical="center" shrinkToFit="1"/>
    </xf>
    <xf numFmtId="0" fontId="51" fillId="0" borderId="10" xfId="1" applyFont="1" applyBorder="1" applyAlignment="1">
      <alignment horizontal="center" vertical="center"/>
    </xf>
    <xf numFmtId="0" fontId="51" fillId="0" borderId="8" xfId="1" applyFont="1" applyBorder="1" applyAlignment="1">
      <alignment horizontal="center" vertical="center"/>
    </xf>
    <xf numFmtId="0" fontId="51" fillId="0" borderId="9" xfId="1" applyFont="1" applyBorder="1" applyAlignment="1">
      <alignment horizontal="center" vertical="center"/>
    </xf>
    <xf numFmtId="0" fontId="51" fillId="0" borderId="24" xfId="1" applyFont="1" applyBorder="1" applyAlignment="1">
      <alignment horizontal="center" vertical="center" shrinkToFit="1"/>
    </xf>
    <xf numFmtId="0" fontId="51" fillId="0" borderId="121" xfId="1" applyFont="1" applyBorder="1" applyAlignment="1">
      <alignment horizontal="center" vertical="center" shrinkToFit="1"/>
    </xf>
    <xf numFmtId="3" fontId="51" fillId="6" borderId="31" xfId="1" applyNumberFormat="1" applyFont="1" applyFill="1" applyBorder="1" applyAlignment="1">
      <alignment horizontal="right" vertical="center" shrinkToFit="1"/>
    </xf>
    <xf numFmtId="38" fontId="52" fillId="6" borderId="33" xfId="10" applyFont="1" applyFill="1" applyBorder="1" applyAlignment="1">
      <alignment horizontal="center" vertical="center" shrinkToFit="1"/>
    </xf>
    <xf numFmtId="0" fontId="6" fillId="6" borderId="88" xfId="1" applyFont="1" applyFill="1" applyBorder="1" applyAlignment="1">
      <alignment horizontal="center" vertical="center" shrinkToFit="1"/>
    </xf>
    <xf numFmtId="0" fontId="6" fillId="6" borderId="96" xfId="1" applyFont="1" applyFill="1" applyBorder="1" applyAlignment="1">
      <alignment horizontal="center" vertical="center" shrinkToFit="1"/>
    </xf>
    <xf numFmtId="0" fontId="6" fillId="6" borderId="90" xfId="1" applyFont="1" applyFill="1" applyBorder="1" applyAlignment="1">
      <alignment horizontal="center" vertical="center" shrinkToFit="1"/>
    </xf>
    <xf numFmtId="0" fontId="0" fillId="0" borderId="70" xfId="0" applyBorder="1" applyAlignment="1">
      <alignment horizontal="right" vertical="center" shrinkToFit="1"/>
    </xf>
    <xf numFmtId="0" fontId="0" fillId="0" borderId="50" xfId="0" applyBorder="1" applyAlignment="1">
      <alignment horizontal="right" vertical="center" shrinkToFit="1"/>
    </xf>
    <xf numFmtId="3" fontId="24" fillId="0" borderId="94" xfId="1" applyNumberFormat="1" applyFont="1" applyBorder="1" applyAlignment="1">
      <alignment horizontal="center" vertical="center" shrinkToFit="1"/>
    </xf>
    <xf numFmtId="3" fontId="24" fillId="3" borderId="47" xfId="1" applyNumberFormat="1" applyFont="1" applyFill="1" applyBorder="1" applyAlignment="1">
      <alignment horizontal="center" vertical="center" shrinkToFit="1"/>
    </xf>
    <xf numFmtId="3" fontId="22" fillId="0" borderId="33" xfId="6" applyNumberFormat="1" applyFont="1" applyBorder="1" applyAlignment="1">
      <alignment horizontal="center" vertical="center" wrapText="1"/>
    </xf>
    <xf numFmtId="3" fontId="22" fillId="0" borderId="32" xfId="6" applyNumberFormat="1" applyFont="1" applyBorder="1" applyAlignment="1">
      <alignment horizontal="center" vertical="center" wrapText="1"/>
    </xf>
    <xf numFmtId="3" fontId="22" fillId="0" borderId="33" xfId="6" applyNumberFormat="1" applyFont="1" applyBorder="1" applyAlignment="1">
      <alignment horizontal="center" vertical="center"/>
    </xf>
    <xf numFmtId="3" fontId="22" fillId="6" borderId="10" xfId="6" applyNumberFormat="1" applyFont="1" applyFill="1" applyBorder="1" applyAlignment="1">
      <alignment horizontal="center" vertical="center"/>
    </xf>
    <xf numFmtId="3" fontId="22" fillId="6" borderId="8" xfId="6" applyNumberFormat="1" applyFont="1" applyFill="1" applyBorder="1" applyAlignment="1">
      <alignment horizontal="center" vertical="center"/>
    </xf>
    <xf numFmtId="3" fontId="22" fillId="6" borderId="9" xfId="6" applyNumberFormat="1" applyFont="1" applyFill="1" applyBorder="1" applyAlignment="1">
      <alignment horizontal="center" vertical="center"/>
    </xf>
    <xf numFmtId="3" fontId="22" fillId="0" borderId="24" xfId="6" applyNumberFormat="1" applyFont="1" applyBorder="1" applyAlignment="1">
      <alignment horizontal="center" vertical="center" wrapText="1"/>
    </xf>
    <xf numFmtId="3" fontId="22" fillId="0" borderId="26" xfId="6" applyNumberFormat="1" applyFont="1" applyBorder="1" applyAlignment="1">
      <alignment horizontal="center" vertical="center" wrapText="1"/>
    </xf>
    <xf numFmtId="183" fontId="22" fillId="0" borderId="24" xfId="6" applyNumberFormat="1" applyFont="1" applyBorder="1" applyAlignment="1">
      <alignment horizontal="center" vertical="center" wrapText="1"/>
    </xf>
    <xf numFmtId="183" fontId="22" fillId="0" borderId="25" xfId="6" applyNumberFormat="1" applyFont="1" applyBorder="1" applyAlignment="1">
      <alignment horizontal="center" vertical="center" wrapText="1"/>
    </xf>
    <xf numFmtId="183" fontId="22" fillId="0" borderId="26" xfId="6" applyNumberFormat="1" applyFont="1" applyBorder="1" applyAlignment="1">
      <alignment horizontal="center" vertical="center" wrapText="1"/>
    </xf>
    <xf numFmtId="3" fontId="22" fillId="0" borderId="40" xfId="6" applyNumberFormat="1" applyFont="1" applyBorder="1" applyAlignment="1">
      <alignment horizontal="center" vertical="center" wrapText="1"/>
    </xf>
    <xf numFmtId="183" fontId="22" fillId="0" borderId="33" xfId="6" applyNumberFormat="1" applyFont="1" applyBorder="1" applyAlignment="1">
      <alignment horizontal="center" vertical="center"/>
    </xf>
    <xf numFmtId="3" fontId="22" fillId="0" borderId="10" xfId="6" applyNumberFormat="1" applyFont="1" applyBorder="1" applyAlignment="1">
      <alignment horizontal="center" vertical="center"/>
    </xf>
    <xf numFmtId="3" fontId="22" fillId="0" borderId="8" xfId="6" applyNumberFormat="1" applyFont="1" applyBorder="1" applyAlignment="1">
      <alignment horizontal="center" vertical="center"/>
    </xf>
    <xf numFmtId="183" fontId="22" fillId="0" borderId="10" xfId="6" applyNumberFormat="1" applyFont="1" applyBorder="1" applyAlignment="1">
      <alignment horizontal="center" vertical="center"/>
    </xf>
    <xf numFmtId="183" fontId="22" fillId="0" borderId="8" xfId="6" applyNumberFormat="1" applyFont="1" applyBorder="1" applyAlignment="1">
      <alignment horizontal="center" vertical="center"/>
    </xf>
    <xf numFmtId="183" fontId="22" fillId="0" borderId="9" xfId="6" applyNumberFormat="1" applyFont="1" applyBorder="1" applyAlignment="1">
      <alignment horizontal="center" vertical="center"/>
    </xf>
    <xf numFmtId="3" fontId="22" fillId="0" borderId="83" xfId="6" applyNumberFormat="1" applyFont="1" applyBorder="1" applyAlignment="1">
      <alignment horizontal="center" vertical="center" wrapText="1"/>
    </xf>
    <xf numFmtId="3" fontId="22" fillId="0" borderId="108" xfId="6" applyNumberFormat="1" applyFont="1" applyBorder="1" applyAlignment="1">
      <alignment horizontal="center" vertical="center" wrapText="1"/>
    </xf>
    <xf numFmtId="3" fontId="22" fillId="0" borderId="44" xfId="6" applyNumberFormat="1" applyFont="1" applyBorder="1" applyAlignment="1">
      <alignment horizontal="center" vertical="center" wrapText="1"/>
    </xf>
    <xf numFmtId="3" fontId="22" fillId="0" borderId="58" xfId="6" applyNumberFormat="1" applyFont="1" applyBorder="1" applyAlignment="1">
      <alignment horizontal="center" vertical="center" wrapText="1"/>
    </xf>
    <xf numFmtId="3" fontId="22" fillId="0" borderId="43" xfId="6" applyNumberFormat="1" applyFont="1" applyBorder="1" applyAlignment="1">
      <alignment horizontal="center" vertical="center" wrapText="1"/>
    </xf>
    <xf numFmtId="3" fontId="22" fillId="0" borderId="59" xfId="6" applyNumberFormat="1" applyFont="1" applyBorder="1" applyAlignment="1">
      <alignment horizontal="center" vertical="center" wrapText="1"/>
    </xf>
    <xf numFmtId="3" fontId="22" fillId="0" borderId="32" xfId="6" applyNumberFormat="1" applyFont="1" applyBorder="1" applyAlignment="1">
      <alignment horizontal="center" vertical="center"/>
    </xf>
    <xf numFmtId="3" fontId="22" fillId="0" borderId="24" xfId="6" applyNumberFormat="1" applyFont="1" applyBorder="1" applyAlignment="1">
      <alignment horizontal="center" vertical="center"/>
    </xf>
    <xf numFmtId="3" fontId="22" fillId="0" borderId="25" xfId="6" applyNumberFormat="1" applyFont="1" applyBorder="1" applyAlignment="1">
      <alignment horizontal="center" vertical="center"/>
    </xf>
    <xf numFmtId="3" fontId="22" fillId="0" borderId="26" xfId="6" applyNumberFormat="1" applyFont="1" applyBorder="1" applyAlignment="1">
      <alignment horizontal="center" vertical="center"/>
    </xf>
    <xf numFmtId="3" fontId="22" fillId="0" borderId="27" xfId="6" applyNumberFormat="1" applyFont="1" applyBorder="1" applyAlignment="1">
      <alignment horizontal="center" vertical="center"/>
    </xf>
    <xf numFmtId="3" fontId="22" fillId="0" borderId="0" xfId="6" applyNumberFormat="1" applyFont="1" applyAlignment="1">
      <alignment horizontal="center" vertical="center"/>
    </xf>
    <xf numFmtId="3" fontId="22" fillId="0" borderId="28" xfId="6" applyNumberFormat="1" applyFont="1" applyBorder="1" applyAlignment="1">
      <alignment horizontal="center" vertical="center"/>
    </xf>
    <xf numFmtId="3" fontId="22" fillId="6" borderId="32" xfId="6" applyNumberFormat="1" applyFont="1" applyFill="1" applyBorder="1" applyAlignment="1">
      <alignment horizontal="center" vertical="center" wrapText="1"/>
    </xf>
    <xf numFmtId="3" fontId="22" fillId="6" borderId="40" xfId="6" applyNumberFormat="1" applyFont="1" applyFill="1" applyBorder="1" applyAlignment="1">
      <alignment horizontal="center" vertical="center" wrapText="1"/>
    </xf>
    <xf numFmtId="3" fontId="22" fillId="0" borderId="25" xfId="6" applyNumberFormat="1" applyFont="1" applyBorder="1" applyAlignment="1">
      <alignment horizontal="center" vertical="center" wrapText="1"/>
    </xf>
    <xf numFmtId="3" fontId="22" fillId="0" borderId="27" xfId="6" applyNumberFormat="1" applyFont="1" applyBorder="1" applyAlignment="1">
      <alignment horizontal="center" vertical="center" wrapText="1"/>
    </xf>
    <xf numFmtId="3" fontId="22" fillId="0" borderId="0" xfId="6" applyNumberFormat="1" applyFont="1" applyAlignment="1">
      <alignment horizontal="center" vertical="center" wrapText="1"/>
    </xf>
    <xf numFmtId="3" fontId="22" fillId="0" borderId="28" xfId="6" applyNumberFormat="1" applyFont="1" applyBorder="1" applyAlignment="1">
      <alignment horizontal="center" vertical="center" wrapText="1"/>
    </xf>
    <xf numFmtId="3" fontId="22" fillId="0" borderId="47" xfId="6" applyNumberFormat="1" applyFont="1" applyBorder="1" applyAlignment="1">
      <alignment horizontal="center" vertical="center" wrapText="1"/>
    </xf>
    <xf numFmtId="3" fontId="22" fillId="0" borderId="70" xfId="6" applyNumberFormat="1" applyFont="1" applyBorder="1" applyAlignment="1">
      <alignment horizontal="center" vertical="center" wrapText="1"/>
    </xf>
    <xf numFmtId="3" fontId="22" fillId="0" borderId="50" xfId="6" applyNumberFormat="1" applyFont="1" applyBorder="1" applyAlignment="1">
      <alignment horizontal="center" vertical="center" wrapText="1"/>
    </xf>
    <xf numFmtId="184" fontId="22" fillId="0" borderId="45" xfId="6" applyNumberFormat="1" applyFont="1" applyBorder="1" applyAlignment="1">
      <alignment horizontal="center" vertical="center" wrapText="1"/>
    </xf>
    <xf numFmtId="184" fontId="22" fillId="0" borderId="29" xfId="6" applyNumberFormat="1" applyFont="1" applyBorder="1" applyAlignment="1">
      <alignment horizontal="center" vertical="center" wrapText="1"/>
    </xf>
    <xf numFmtId="184" fontId="22" fillId="0" borderId="30" xfId="6" applyNumberFormat="1" applyFont="1" applyBorder="1" applyAlignment="1">
      <alignment horizontal="center" vertical="center" wrapText="1"/>
    </xf>
    <xf numFmtId="184" fontId="22" fillId="0" borderId="29" xfId="6" applyNumberFormat="1" applyFont="1" applyBorder="1" applyAlignment="1">
      <alignment horizontal="center" vertical="center"/>
    </xf>
    <xf numFmtId="184" fontId="22" fillId="0" borderId="30" xfId="6" applyNumberFormat="1" applyFont="1" applyBorder="1" applyAlignment="1">
      <alignment horizontal="center" vertical="center"/>
    </xf>
    <xf numFmtId="184" fontId="22" fillId="0" borderId="31" xfId="6" applyNumberFormat="1" applyFont="1" applyBorder="1" applyAlignment="1">
      <alignment horizontal="center" vertical="center"/>
    </xf>
    <xf numFmtId="184" fontId="22" fillId="0" borderId="31" xfId="6" applyNumberFormat="1" applyFont="1" applyBorder="1" applyAlignment="1">
      <alignment horizontal="center" vertical="center" wrapText="1"/>
    </xf>
    <xf numFmtId="184" fontId="22" fillId="0" borderId="79" xfId="6" applyNumberFormat="1" applyFont="1" applyBorder="1" applyAlignment="1">
      <alignment horizontal="center" vertical="center" wrapText="1"/>
    </xf>
    <xf numFmtId="184" fontId="22" fillId="0" borderId="42" xfId="6" applyNumberFormat="1" applyFont="1" applyBorder="1" applyAlignment="1">
      <alignment horizontal="center" vertical="center" wrapText="1"/>
    </xf>
    <xf numFmtId="184" fontId="22" fillId="0" borderId="41" xfId="6" applyNumberFormat="1" applyFont="1" applyBorder="1" applyAlignment="1">
      <alignment horizontal="center" vertical="center" wrapText="1"/>
    </xf>
    <xf numFmtId="3" fontId="37" fillId="0" borderId="24" xfId="6" applyNumberFormat="1" applyFont="1" applyBorder="1" applyAlignment="1">
      <alignment horizontal="center" vertical="center" wrapText="1"/>
    </xf>
    <xf numFmtId="3" fontId="37" fillId="0" borderId="25" xfId="6" applyNumberFormat="1" applyFont="1" applyBorder="1" applyAlignment="1">
      <alignment horizontal="center" vertical="center" wrapText="1"/>
    </xf>
    <xf numFmtId="3" fontId="37" fillId="0" borderId="26" xfId="6" applyNumberFormat="1" applyFont="1" applyBorder="1" applyAlignment="1">
      <alignment horizontal="center" vertical="center" wrapText="1"/>
    </xf>
    <xf numFmtId="3" fontId="22" fillId="0" borderId="24" xfId="6" applyNumberFormat="1" applyFont="1" applyBorder="1" applyAlignment="1">
      <alignment horizontal="center" vertical="center" shrinkToFit="1"/>
    </xf>
    <xf numFmtId="3" fontId="22" fillId="0" borderId="25" xfId="6" applyNumberFormat="1" applyFont="1" applyBorder="1" applyAlignment="1">
      <alignment horizontal="center" vertical="center" shrinkToFit="1"/>
    </xf>
    <xf numFmtId="3" fontId="22" fillId="0" borderId="26" xfId="6" applyNumberFormat="1" applyFont="1" applyBorder="1" applyAlignment="1">
      <alignment horizontal="center" vertical="center" shrinkToFit="1"/>
    </xf>
    <xf numFmtId="183" fontId="22" fillId="0" borderId="83" xfId="6" applyNumberFormat="1" applyFont="1" applyBorder="1" applyAlignment="1">
      <alignment horizontal="center" vertical="center" wrapText="1"/>
    </xf>
    <xf numFmtId="183" fontId="22" fillId="0" borderId="108" xfId="6" applyNumberFormat="1" applyFont="1" applyBorder="1" applyAlignment="1">
      <alignment horizontal="center" vertical="center" wrapText="1"/>
    </xf>
    <xf numFmtId="183" fontId="22" fillId="0" borderId="44" xfId="6" applyNumberFormat="1" applyFont="1" applyBorder="1" applyAlignment="1">
      <alignment horizontal="center" vertical="center" wrapText="1"/>
    </xf>
    <xf numFmtId="183" fontId="22" fillId="0" borderId="58" xfId="6" applyNumberFormat="1" applyFont="1" applyBorder="1" applyAlignment="1">
      <alignment horizontal="center" vertical="center" wrapText="1"/>
    </xf>
    <xf numFmtId="199" fontId="22" fillId="0" borderId="82" xfId="6" applyNumberFormat="1" applyFont="1" applyBorder="1" applyAlignment="1">
      <alignment horizontal="center" vertical="center" wrapText="1"/>
    </xf>
    <xf numFmtId="199" fontId="22" fillId="0" borderId="61" xfId="6" applyNumberFormat="1" applyFont="1" applyBorder="1" applyAlignment="1">
      <alignment horizontal="center" vertical="center" wrapText="1"/>
    </xf>
    <xf numFmtId="185" fontId="22" fillId="0" borderId="28" xfId="6" applyNumberFormat="1" applyFont="1" applyBorder="1" applyAlignment="1">
      <alignment horizontal="center" vertical="center" wrapText="1"/>
    </xf>
    <xf numFmtId="3" fontId="22" fillId="0" borderId="45" xfId="6" applyNumberFormat="1" applyFont="1" applyBorder="1" applyAlignment="1">
      <alignment horizontal="center" vertical="center" wrapText="1"/>
    </xf>
    <xf numFmtId="3" fontId="22" fillId="0" borderId="10" xfId="6" applyNumberFormat="1" applyFont="1" applyBorder="1" applyAlignment="1">
      <alignment vertical="center" wrapText="1"/>
    </xf>
    <xf numFmtId="0" fontId="22" fillId="0" borderId="10" xfId="6" applyFont="1" applyBorder="1">
      <alignment vertical="center"/>
    </xf>
    <xf numFmtId="3" fontId="22" fillId="0" borderId="46" xfId="6" applyNumberFormat="1" applyFont="1" applyBorder="1" applyAlignment="1">
      <alignment horizontal="center" vertical="center" wrapText="1"/>
    </xf>
    <xf numFmtId="3" fontId="22" fillId="0" borderId="53" xfId="6" applyNumberFormat="1" applyFont="1" applyBorder="1" applyAlignment="1">
      <alignment horizontal="center" vertical="center" wrapText="1"/>
    </xf>
    <xf numFmtId="183" fontId="22" fillId="0" borderId="0" xfId="6" applyNumberFormat="1" applyFont="1" applyAlignment="1">
      <alignment horizontal="center" vertical="center"/>
    </xf>
    <xf numFmtId="183" fontId="22" fillId="0" borderId="27" xfId="6" applyNumberFormat="1" applyFont="1" applyBorder="1" applyAlignment="1">
      <alignment horizontal="center" vertical="center"/>
    </xf>
    <xf numFmtId="183" fontId="22" fillId="0" borderId="28" xfId="6" applyNumberFormat="1" applyFont="1" applyBorder="1" applyAlignment="1">
      <alignment horizontal="center" vertical="center"/>
    </xf>
    <xf numFmtId="183" fontId="22" fillId="0" borderId="40" xfId="6" applyNumberFormat="1" applyFont="1" applyBorder="1" applyAlignment="1">
      <alignment horizontal="center" vertical="center"/>
    </xf>
    <xf numFmtId="184" fontId="22" fillId="0" borderId="24" xfId="6" applyNumberFormat="1" applyFont="1" applyBorder="1">
      <alignment vertical="center"/>
    </xf>
    <xf numFmtId="184" fontId="22" fillId="0" borderId="27" xfId="6" applyNumberFormat="1" applyFont="1" applyBorder="1">
      <alignment vertical="center"/>
    </xf>
    <xf numFmtId="183" fontId="22" fillId="0" borderId="25" xfId="6" applyNumberFormat="1" applyFont="1" applyBorder="1" applyAlignment="1">
      <alignment horizontal="left" vertical="center" wrapText="1"/>
    </xf>
    <xf numFmtId="183" fontId="22" fillId="0" borderId="0" xfId="6" applyNumberFormat="1" applyFont="1" applyAlignment="1">
      <alignment horizontal="left" vertical="center" wrapText="1"/>
    </xf>
    <xf numFmtId="183" fontId="22" fillId="0" borderId="30" xfId="6" applyNumberFormat="1" applyFont="1" applyBorder="1" applyAlignment="1">
      <alignment horizontal="left" vertical="center" wrapText="1"/>
    </xf>
    <xf numFmtId="49" fontId="22" fillId="0" borderId="25" xfId="6" applyNumberFormat="1" applyFont="1" applyBorder="1" applyAlignment="1">
      <alignment horizontal="center" vertical="center" wrapText="1"/>
    </xf>
    <xf numFmtId="49" fontId="22" fillId="0" borderId="0" xfId="6" applyNumberFormat="1" applyFont="1" applyAlignment="1">
      <alignment horizontal="center" vertical="center" wrapText="1"/>
    </xf>
    <xf numFmtId="49" fontId="22" fillId="0" borderId="30" xfId="6" applyNumberFormat="1" applyFont="1" applyBorder="1" applyAlignment="1">
      <alignment horizontal="center" vertical="center" wrapText="1"/>
    </xf>
    <xf numFmtId="203" fontId="22" fillId="0" borderId="26" xfId="6" applyNumberFormat="1" applyFont="1" applyBorder="1" applyAlignment="1">
      <alignment horizontal="center" vertical="center" wrapText="1"/>
    </xf>
    <xf numFmtId="203" fontId="22" fillId="0" borderId="28" xfId="6" applyNumberFormat="1" applyFont="1" applyBorder="1" applyAlignment="1">
      <alignment horizontal="center" vertical="center" wrapText="1"/>
    </xf>
    <xf numFmtId="203" fontId="22" fillId="0" borderId="31" xfId="6" applyNumberFormat="1" applyFont="1" applyBorder="1" applyAlignment="1">
      <alignment horizontal="center" vertical="center" wrapText="1"/>
    </xf>
    <xf numFmtId="185" fontId="22" fillId="0" borderId="40" xfId="6" applyNumberFormat="1" applyFont="1" applyBorder="1" applyAlignment="1">
      <alignment horizontal="center" vertical="center"/>
    </xf>
    <xf numFmtId="184" fontId="22" fillId="0" borderId="24" xfId="6" applyNumberFormat="1" applyFont="1" applyBorder="1" applyAlignment="1">
      <alignment horizontal="center" vertical="center" wrapText="1"/>
    </xf>
    <xf numFmtId="184" fontId="22" fillId="0" borderId="27" xfId="6" applyNumberFormat="1" applyFont="1" applyBorder="1" applyAlignment="1">
      <alignment horizontal="center" vertical="center" wrapText="1"/>
    </xf>
    <xf numFmtId="186" fontId="22" fillId="0" borderId="58" xfId="6" applyNumberFormat="1" applyFont="1" applyBorder="1" applyAlignment="1">
      <alignment vertical="top" wrapText="1"/>
    </xf>
    <xf numFmtId="186" fontId="22" fillId="0" borderId="64" xfId="6" applyNumberFormat="1" applyFont="1" applyBorder="1" applyAlignment="1">
      <alignment vertical="top" wrapText="1"/>
    </xf>
    <xf numFmtId="186" fontId="22" fillId="0" borderId="0" xfId="6" applyNumberFormat="1" applyFont="1" applyAlignment="1">
      <alignment vertical="top" wrapText="1"/>
    </xf>
    <xf numFmtId="186" fontId="22" fillId="0" borderId="30" xfId="6" applyNumberFormat="1" applyFont="1" applyBorder="1" applyAlignment="1">
      <alignment vertical="top" wrapText="1"/>
    </xf>
    <xf numFmtId="3" fontId="22" fillId="0" borderId="29" xfId="6" applyNumberFormat="1" applyFont="1" applyBorder="1" applyAlignment="1">
      <alignment vertical="center" wrapText="1"/>
    </xf>
    <xf numFmtId="3" fontId="22" fillId="0" borderId="27" xfId="6" applyNumberFormat="1" applyFont="1" applyBorder="1" applyAlignment="1">
      <alignment horizontal="right" vertical="center" wrapText="1"/>
    </xf>
    <xf numFmtId="3" fontId="22" fillId="0" borderId="29" xfId="6" applyNumberFormat="1" applyFont="1" applyBorder="1" applyAlignment="1">
      <alignment horizontal="right" vertical="center" wrapText="1"/>
    </xf>
    <xf numFmtId="184" fontId="22" fillId="0" borderId="24" xfId="6" applyNumberFormat="1" applyFont="1" applyBorder="1" applyAlignment="1">
      <alignment wrapText="1"/>
    </xf>
    <xf numFmtId="184" fontId="22" fillId="0" borderId="27" xfId="6" applyNumberFormat="1" applyFont="1" applyBorder="1" applyAlignment="1">
      <alignment wrapText="1"/>
    </xf>
    <xf numFmtId="184" fontId="22" fillId="0" borderId="51" xfId="6" applyNumberFormat="1" applyFont="1" applyBorder="1" applyAlignment="1">
      <alignment wrapText="1"/>
    </xf>
    <xf numFmtId="184" fontId="22" fillId="0" borderId="58" xfId="6" applyNumberFormat="1" applyFont="1" applyBorder="1" applyAlignment="1">
      <alignment wrapText="1"/>
    </xf>
    <xf numFmtId="0" fontId="22" fillId="0" borderId="53" xfId="6" applyFont="1" applyBorder="1" applyAlignment="1">
      <alignment horizontal="center" vertical="center"/>
    </xf>
    <xf numFmtId="0" fontId="22" fillId="0" borderId="57" xfId="6" applyFont="1" applyBorder="1" applyAlignment="1">
      <alignment horizontal="center" vertical="center"/>
    </xf>
    <xf numFmtId="184" fontId="22" fillId="0" borderId="60" xfId="6" applyNumberFormat="1" applyFont="1" applyBorder="1">
      <alignment vertical="center"/>
    </xf>
    <xf numFmtId="184" fontId="22" fillId="0" borderId="29" xfId="6" applyNumberFormat="1" applyFont="1" applyBorder="1">
      <alignment vertical="center"/>
    </xf>
    <xf numFmtId="186" fontId="22" fillId="0" borderId="27" xfId="6" applyNumberFormat="1" applyFont="1" applyBorder="1" applyAlignment="1">
      <alignment vertical="top" wrapText="1"/>
    </xf>
    <xf numFmtId="186" fontId="22" fillId="0" borderId="29" xfId="6" applyNumberFormat="1" applyFont="1" applyBorder="1" applyAlignment="1">
      <alignment vertical="top" wrapText="1"/>
    </xf>
    <xf numFmtId="183" fontId="22" fillId="0" borderId="0" xfId="6" applyNumberFormat="1" applyFont="1" applyAlignment="1">
      <alignment horizontal="center" vertical="center" wrapText="1"/>
    </xf>
    <xf numFmtId="183" fontId="22" fillId="0" borderId="30" xfId="6" applyNumberFormat="1" applyFont="1" applyBorder="1" applyAlignment="1">
      <alignment horizontal="center" vertical="center" wrapText="1"/>
    </xf>
    <xf numFmtId="185" fontId="22" fillId="0" borderId="27" xfId="6" applyNumberFormat="1" applyFont="1" applyBorder="1" applyAlignment="1">
      <alignment horizontal="center" vertical="center"/>
    </xf>
    <xf numFmtId="185" fontId="22" fillId="0" borderId="28" xfId="6" applyNumberFormat="1" applyFont="1" applyBorder="1" applyAlignment="1">
      <alignment horizontal="center" vertical="center"/>
    </xf>
    <xf numFmtId="184" fontId="22" fillId="0" borderId="32" xfId="6" applyNumberFormat="1" applyFont="1" applyBorder="1">
      <alignment vertical="center"/>
    </xf>
    <xf numFmtId="184" fontId="22" fillId="0" borderId="40" xfId="6" applyNumberFormat="1" applyFont="1" applyBorder="1">
      <alignment vertical="center"/>
    </xf>
    <xf numFmtId="184" fontId="22" fillId="0" borderId="45" xfId="6" applyNumberFormat="1" applyFont="1" applyBorder="1">
      <alignment vertical="center"/>
    </xf>
    <xf numFmtId="3" fontId="22" fillId="0" borderId="24" xfId="6" applyNumberFormat="1" applyFont="1" applyBorder="1" applyAlignment="1">
      <alignment horizontal="right" vertical="center" wrapText="1"/>
    </xf>
    <xf numFmtId="203" fontId="22" fillId="0" borderId="25" xfId="6" applyNumberFormat="1" applyFont="1" applyBorder="1" applyAlignment="1">
      <alignment horizontal="center" vertical="center" wrapText="1"/>
    </xf>
    <xf numFmtId="203" fontId="22" fillId="0" borderId="0" xfId="6" applyNumberFormat="1" applyFont="1" applyAlignment="1">
      <alignment horizontal="center" vertical="center" wrapText="1"/>
    </xf>
    <xf numFmtId="203" fontId="22" fillId="0" borderId="30" xfId="6" applyNumberFormat="1" applyFont="1" applyBorder="1" applyAlignment="1">
      <alignment horizontal="center" vertical="center" wrapText="1"/>
    </xf>
    <xf numFmtId="198" fontId="22" fillId="0" borderId="26" xfId="6" applyNumberFormat="1" applyFont="1" applyBorder="1" applyAlignment="1">
      <alignment horizontal="center" vertical="center"/>
    </xf>
    <xf numFmtId="198" fontId="22" fillId="0" borderId="28" xfId="6" applyNumberFormat="1" applyFont="1" applyBorder="1" applyAlignment="1">
      <alignment horizontal="center" vertical="center"/>
    </xf>
    <xf numFmtId="198" fontId="22" fillId="0" borderId="31" xfId="6" applyNumberFormat="1" applyFont="1" applyBorder="1" applyAlignment="1">
      <alignment horizontal="center" vertical="center"/>
    </xf>
    <xf numFmtId="184" fontId="22" fillId="0" borderId="32" xfId="6" applyNumberFormat="1" applyFont="1" applyBorder="1" applyAlignment="1">
      <alignment vertical="center" wrapText="1"/>
    </xf>
    <xf numFmtId="184" fontId="22" fillId="0" borderId="45" xfId="6" applyNumberFormat="1" applyFont="1" applyBorder="1" applyAlignment="1">
      <alignment vertical="center" wrapText="1"/>
    </xf>
    <xf numFmtId="197" fontId="22" fillId="0" borderId="32" xfId="6" applyNumberFormat="1" applyFont="1" applyBorder="1">
      <alignment vertical="center"/>
    </xf>
    <xf numFmtId="197" fontId="22" fillId="0" borderId="40" xfId="6" applyNumberFormat="1" applyFont="1" applyBorder="1">
      <alignment vertical="center"/>
    </xf>
    <xf numFmtId="197" fontId="22" fillId="0" borderId="45" xfId="6" applyNumberFormat="1" applyFont="1" applyBorder="1">
      <alignment vertical="center"/>
    </xf>
    <xf numFmtId="184" fontId="22" fillId="0" borderId="52" xfId="6" applyNumberFormat="1" applyFont="1" applyBorder="1" applyAlignment="1">
      <alignment horizontal="center" vertical="center" wrapText="1"/>
    </xf>
    <xf numFmtId="184" fontId="22" fillId="0" borderId="59" xfId="6" applyNumberFormat="1" applyFont="1" applyBorder="1" applyAlignment="1">
      <alignment horizontal="center" vertical="center" wrapText="1"/>
    </xf>
    <xf numFmtId="184" fontId="22" fillId="0" borderId="65" xfId="6" applyNumberFormat="1" applyFont="1" applyBorder="1" applyAlignment="1">
      <alignment horizontal="center" vertical="center" wrapText="1"/>
    </xf>
    <xf numFmtId="184" fontId="22" fillId="6" borderId="32" xfId="6" applyNumberFormat="1" applyFont="1" applyFill="1" applyBorder="1" applyAlignment="1">
      <alignment horizontal="left" vertical="center" wrapText="1"/>
    </xf>
    <xf numFmtId="184" fontId="22" fillId="6" borderId="40" xfId="6" applyNumberFormat="1" applyFont="1" applyFill="1" applyBorder="1" applyAlignment="1">
      <alignment horizontal="left" vertical="center" wrapText="1"/>
    </xf>
    <xf numFmtId="184" fontId="22" fillId="6" borderId="45" xfId="6" applyNumberFormat="1" applyFont="1" applyFill="1" applyBorder="1" applyAlignment="1">
      <alignment horizontal="left" vertical="center" wrapText="1"/>
    </xf>
    <xf numFmtId="184" fontId="22" fillId="0" borderId="25" xfId="6" applyNumberFormat="1" applyFont="1" applyBorder="1" applyAlignment="1">
      <alignment wrapText="1"/>
    </xf>
    <xf numFmtId="184" fontId="22" fillId="0" borderId="0" xfId="6" applyNumberFormat="1" applyFont="1" applyAlignment="1">
      <alignment wrapText="1"/>
    </xf>
    <xf numFmtId="184" fontId="22" fillId="0" borderId="40" xfId="6" applyNumberFormat="1" applyFont="1" applyBorder="1" applyAlignment="1">
      <alignment vertical="center" wrapText="1"/>
    </xf>
    <xf numFmtId="185" fontId="22" fillId="0" borderId="27" xfId="6" applyNumberFormat="1" applyFont="1" applyBorder="1" applyAlignment="1">
      <alignment horizontal="center" vertical="center" wrapText="1"/>
    </xf>
    <xf numFmtId="185" fontId="22" fillId="0" borderId="0" xfId="6" applyNumberFormat="1" applyFont="1" applyAlignment="1">
      <alignment horizontal="center" vertical="center" wrapText="1"/>
    </xf>
    <xf numFmtId="3" fontId="22" fillId="0" borderId="24" xfId="6" applyNumberFormat="1" applyFont="1" applyBorder="1" applyAlignment="1">
      <alignment vertical="center" wrapText="1"/>
    </xf>
    <xf numFmtId="3" fontId="22" fillId="0" borderId="27" xfId="6" applyNumberFormat="1" applyFont="1" applyBorder="1" applyAlignment="1">
      <alignment vertical="center" wrapText="1"/>
    </xf>
    <xf numFmtId="0" fontId="22" fillId="0" borderId="27" xfId="6" applyFont="1" applyBorder="1">
      <alignment vertical="center"/>
    </xf>
    <xf numFmtId="184" fontId="22" fillId="6" borderId="40" xfId="6" applyNumberFormat="1" applyFont="1" applyFill="1" applyBorder="1" applyAlignment="1">
      <alignment vertical="center" wrapText="1"/>
    </xf>
    <xf numFmtId="186" fontId="22" fillId="6" borderId="40" xfId="6" applyNumberFormat="1" applyFont="1" applyFill="1" applyBorder="1" applyAlignment="1">
      <alignment vertical="center" wrapText="1"/>
    </xf>
    <xf numFmtId="3" fontId="22" fillId="0" borderId="32" xfId="6" applyNumberFormat="1" applyFont="1" applyBorder="1" applyAlignment="1">
      <alignment vertical="center" wrapText="1"/>
    </xf>
    <xf numFmtId="0" fontId="22" fillId="0" borderId="40" xfId="6" applyFont="1" applyBorder="1">
      <alignment vertical="center"/>
    </xf>
    <xf numFmtId="0" fontId="22" fillId="0" borderId="45" xfId="6" applyFont="1" applyBorder="1">
      <alignment vertical="center"/>
    </xf>
    <xf numFmtId="0" fontId="22" fillId="0" borderId="29" xfId="6" applyFont="1" applyBorder="1">
      <alignment vertical="center"/>
    </xf>
    <xf numFmtId="0" fontId="17" fillId="0" borderId="33" xfId="0" applyFont="1" applyBorder="1" applyAlignment="1">
      <alignment vertical="center" wrapText="1"/>
    </xf>
    <xf numFmtId="3" fontId="36" fillId="0" borderId="0" xfId="0" applyNumberFormat="1" applyFont="1" applyAlignment="1">
      <alignment horizontal="right" vertical="center" wrapText="1"/>
    </xf>
    <xf numFmtId="38" fontId="36" fillId="0" borderId="0" xfId="11" applyFont="1" applyAlignment="1">
      <alignment horizontal="center" vertical="center"/>
    </xf>
    <xf numFmtId="49" fontId="36" fillId="0" borderId="0" xfId="6" applyNumberFormat="1" applyFont="1" applyAlignment="1">
      <alignment horizontal="center" vertical="center"/>
    </xf>
    <xf numFmtId="200" fontId="36" fillId="0" borderId="0" xfId="0" applyNumberFormat="1" applyFont="1" applyAlignment="1">
      <alignment horizontal="center" vertical="center"/>
    </xf>
    <xf numFmtId="0" fontId="36" fillId="0" borderId="30" xfId="0" applyFont="1" applyBorder="1" applyAlignment="1">
      <alignment horizontal="left" vertical="top" wrapText="1"/>
    </xf>
    <xf numFmtId="0" fontId="36" fillId="0" borderId="31" xfId="0" applyFont="1" applyBorder="1" applyAlignment="1">
      <alignment horizontal="left" vertical="top" wrapText="1"/>
    </xf>
    <xf numFmtId="184" fontId="36" fillId="0" borderId="0" xfId="0" applyNumberFormat="1" applyFont="1" applyAlignment="1">
      <alignment horizontal="center" vertical="center"/>
    </xf>
    <xf numFmtId="0" fontId="36" fillId="0" borderId="24" xfId="0" applyFont="1" applyBorder="1" applyAlignment="1">
      <alignment vertical="center" wrapText="1"/>
    </xf>
    <xf numFmtId="0" fontId="36" fillId="0" borderId="27" xfId="0" applyFont="1" applyBorder="1" applyAlignment="1">
      <alignment vertical="center" wrapText="1"/>
    </xf>
    <xf numFmtId="0" fontId="36" fillId="0" borderId="29" xfId="0" applyFont="1" applyBorder="1" applyAlignment="1">
      <alignment vertical="center" wrapText="1"/>
    </xf>
    <xf numFmtId="0" fontId="36" fillId="0" borderId="26" xfId="0" applyFont="1" applyBorder="1" applyAlignment="1">
      <alignment vertical="center" wrapText="1"/>
    </xf>
    <xf numFmtId="0" fontId="36" fillId="0" borderId="28" xfId="0" applyFont="1" applyBorder="1" applyAlignment="1">
      <alignment vertical="center" wrapText="1"/>
    </xf>
    <xf numFmtId="0" fontId="36" fillId="0" borderId="31" xfId="0" applyFont="1" applyBorder="1" applyAlignment="1">
      <alignment vertical="center" wrapText="1"/>
    </xf>
    <xf numFmtId="0" fontId="36" fillId="0" borderId="24" xfId="0" applyFont="1" applyBorder="1" applyAlignment="1">
      <alignment horizontal="center" vertical="center"/>
    </xf>
    <xf numFmtId="0" fontId="36" fillId="0" borderId="27" xfId="0" applyFont="1" applyBorder="1" applyAlignment="1">
      <alignment horizontal="center" vertical="center"/>
    </xf>
    <xf numFmtId="0" fontId="36" fillId="0" borderId="29" xfId="0" applyFont="1" applyBorder="1" applyAlignment="1">
      <alignment horizontal="center" vertical="center"/>
    </xf>
    <xf numFmtId="0" fontId="36" fillId="0" borderId="25" xfId="0" applyFont="1" applyBorder="1" applyAlignment="1">
      <alignment horizontal="center" wrapText="1"/>
    </xf>
    <xf numFmtId="0" fontId="36" fillId="0" borderId="25" xfId="0" applyFont="1" applyBorder="1" applyAlignment="1">
      <alignment horizontal="center"/>
    </xf>
    <xf numFmtId="0" fontId="36" fillId="0" borderId="26" xfId="0" applyFont="1" applyBorder="1" applyAlignment="1">
      <alignment horizontal="center" vertical="center"/>
    </xf>
    <xf numFmtId="0" fontId="36" fillId="0" borderId="28"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6" fillId="0" borderId="40" xfId="0" applyFont="1" applyBorder="1" applyAlignment="1">
      <alignment horizontal="center" vertical="center"/>
    </xf>
    <xf numFmtId="0" fontId="36" fillId="0" borderId="45" xfId="0" applyFont="1" applyBorder="1" applyAlignment="1">
      <alignment horizontal="center" vertical="center"/>
    </xf>
    <xf numFmtId="0" fontId="36" fillId="0" borderId="30" xfId="0" applyFont="1" applyBorder="1" applyAlignment="1">
      <alignment horizontal="left" vertical="center" wrapText="1"/>
    </xf>
    <xf numFmtId="0" fontId="36" fillId="0" borderId="31" xfId="0" applyFont="1" applyBorder="1" applyAlignment="1">
      <alignment horizontal="left" vertical="center" wrapText="1"/>
    </xf>
    <xf numFmtId="0" fontId="39" fillId="0" borderId="27" xfId="0" applyFont="1" applyBorder="1" applyAlignment="1">
      <alignment vertical="center" wrapText="1"/>
    </xf>
    <xf numFmtId="0" fontId="39" fillId="0" borderId="29" xfId="0" applyFont="1" applyBorder="1" applyAlignment="1">
      <alignment vertical="center" wrapText="1"/>
    </xf>
    <xf numFmtId="0" fontId="47" fillId="0" borderId="25" xfId="0" applyFont="1" applyBorder="1" applyAlignment="1">
      <alignment horizontal="center" vertical="center"/>
    </xf>
    <xf numFmtId="0" fontId="39" fillId="0" borderId="0" xfId="0" applyFont="1" applyAlignment="1">
      <alignment horizontal="center" vertical="center"/>
    </xf>
    <xf numFmtId="0" fontId="39" fillId="0" borderId="30" xfId="0" applyFont="1" applyBorder="1" applyAlignment="1">
      <alignment horizontal="center" vertical="center"/>
    </xf>
    <xf numFmtId="0" fontId="39" fillId="0" borderId="25" xfId="0" applyFont="1" applyBorder="1" applyAlignment="1">
      <alignment wrapText="1"/>
    </xf>
    <xf numFmtId="0" fontId="39" fillId="0" borderId="26" xfId="0" applyFont="1" applyBorder="1" applyAlignment="1">
      <alignment wrapText="1"/>
    </xf>
    <xf numFmtId="0" fontId="17" fillId="0" borderId="26" xfId="0" applyFont="1" applyBorder="1" applyAlignment="1">
      <alignment vertical="center" wrapText="1"/>
    </xf>
    <xf numFmtId="0" fontId="39" fillId="0" borderId="28" xfId="0" applyFont="1" applyBorder="1" applyAlignment="1">
      <alignment vertical="center" wrapText="1"/>
    </xf>
    <xf numFmtId="0" fontId="39" fillId="0" borderId="31" xfId="0" applyFont="1" applyBorder="1" applyAlignment="1">
      <alignment vertical="center" wrapText="1"/>
    </xf>
    <xf numFmtId="0" fontId="36" fillId="0" borderId="27" xfId="0" applyFont="1" applyBorder="1" applyAlignment="1">
      <alignment horizontal="left" vertical="center" wrapText="1"/>
    </xf>
    <xf numFmtId="0" fontId="36" fillId="0" borderId="0" xfId="0" applyFont="1" applyAlignment="1">
      <alignment horizontal="left" vertical="center" wrapText="1"/>
    </xf>
    <xf numFmtId="3" fontId="36" fillId="0" borderId="0" xfId="0" applyNumberFormat="1" applyFont="1" applyAlignment="1">
      <alignment horizontal="center" vertical="center" wrapText="1"/>
    </xf>
    <xf numFmtId="0" fontId="36" fillId="0" borderId="28" xfId="0" applyFont="1" applyBorder="1" applyAlignment="1">
      <alignment horizontal="left" vertical="center" wrapText="1"/>
    </xf>
    <xf numFmtId="3" fontId="36" fillId="0" borderId="30" xfId="0" applyNumberFormat="1" applyFont="1" applyBorder="1" applyAlignment="1">
      <alignment horizontal="center" vertical="center" wrapText="1"/>
    </xf>
    <xf numFmtId="0" fontId="17" fillId="0" borderId="24" xfId="0" applyFont="1" applyBorder="1" applyAlignment="1">
      <alignment vertical="center" wrapText="1"/>
    </xf>
    <xf numFmtId="0" fontId="17" fillId="0" borderId="25" xfId="0" applyFont="1" applyBorder="1" applyAlignment="1">
      <alignment vertical="center" wrapText="1"/>
    </xf>
    <xf numFmtId="0" fontId="17" fillId="0" borderId="29" xfId="0" applyFont="1" applyBorder="1" applyAlignment="1">
      <alignment vertical="center" wrapText="1"/>
    </xf>
    <xf numFmtId="0" fontId="17" fillId="0" borderId="30" xfId="0" applyFont="1" applyBorder="1" applyAlignment="1">
      <alignment vertical="center" wrapText="1"/>
    </xf>
    <xf numFmtId="3" fontId="36" fillId="0" borderId="25" xfId="0" applyNumberFormat="1" applyFont="1" applyBorder="1" applyAlignment="1">
      <alignment horizontal="left" wrapText="1"/>
    </xf>
    <xf numFmtId="0" fontId="17" fillId="0" borderId="33" xfId="9" applyFont="1" applyBorder="1" applyAlignment="1">
      <alignment vertical="center" wrapText="1"/>
    </xf>
    <xf numFmtId="0" fontId="36" fillId="0" borderId="10" xfId="0" applyFont="1" applyBorder="1" applyAlignment="1">
      <alignment horizontal="distributed" vertical="center" wrapText="1"/>
    </xf>
    <xf numFmtId="0" fontId="36" fillId="0" borderId="8" xfId="0" applyFont="1" applyBorder="1" applyAlignment="1">
      <alignment horizontal="distributed" vertical="center" wrapText="1"/>
    </xf>
    <xf numFmtId="0" fontId="36" fillId="0" borderId="9" xfId="0" applyFont="1" applyBorder="1" applyAlignment="1">
      <alignment horizontal="distributed" vertical="center" wrapText="1"/>
    </xf>
    <xf numFmtId="3" fontId="36" fillId="0" borderId="10" xfId="0" applyNumberFormat="1" applyFont="1" applyBorder="1" applyAlignment="1">
      <alignment horizontal="right" vertical="center" wrapText="1"/>
    </xf>
    <xf numFmtId="3" fontId="36" fillId="0" borderId="8" xfId="0" applyNumberFormat="1" applyFont="1" applyBorder="1" applyAlignment="1">
      <alignment horizontal="right" vertical="center" wrapText="1"/>
    </xf>
    <xf numFmtId="3" fontId="36" fillId="0" borderId="9" xfId="0" applyNumberFormat="1" applyFont="1" applyBorder="1" applyAlignment="1">
      <alignment horizontal="right" vertical="center" wrapText="1"/>
    </xf>
    <xf numFmtId="189" fontId="36" fillId="0" borderId="30" xfId="0" applyNumberFormat="1" applyFont="1" applyBorder="1" applyAlignment="1">
      <alignment horizontal="center" vertical="top" wrapText="1"/>
    </xf>
    <xf numFmtId="189" fontId="36" fillId="0" borderId="31" xfId="0" applyNumberFormat="1" applyFont="1" applyBorder="1" applyAlignment="1">
      <alignment horizontal="center" vertical="top" wrapText="1"/>
    </xf>
    <xf numFmtId="0" fontId="17" fillId="0" borderId="24" xfId="0" applyFont="1" applyBorder="1" applyAlignment="1">
      <alignment horizontal="left" vertical="center" wrapText="1"/>
    </xf>
    <xf numFmtId="0" fontId="17" fillId="0" borderId="25" xfId="0" applyFont="1" applyBorder="1" applyAlignment="1">
      <alignment horizontal="left"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3" fontId="36" fillId="0" borderId="33" xfId="0" applyNumberFormat="1" applyFont="1" applyBorder="1" applyAlignment="1">
      <alignment horizontal="center" vertical="center" wrapText="1"/>
    </xf>
    <xf numFmtId="3" fontId="36" fillId="0" borderId="10" xfId="0" applyNumberFormat="1" applyFont="1" applyBorder="1" applyAlignment="1">
      <alignment horizontal="center" vertical="center" wrapText="1"/>
    </xf>
    <xf numFmtId="189" fontId="36" fillId="0" borderId="33" xfId="0" applyNumberFormat="1" applyFont="1" applyBorder="1" applyAlignment="1">
      <alignment horizontal="center" vertical="center" wrapText="1"/>
    </xf>
    <xf numFmtId="189" fontId="36" fillId="0" borderId="10" xfId="0" applyNumberFormat="1" applyFont="1" applyBorder="1" applyAlignment="1">
      <alignment horizontal="center" vertical="center" wrapText="1"/>
    </xf>
    <xf numFmtId="190" fontId="36" fillId="0" borderId="33" xfId="0" applyNumberFormat="1" applyFont="1" applyBorder="1" applyAlignment="1">
      <alignment horizontal="center" vertical="center" wrapText="1"/>
    </xf>
    <xf numFmtId="190" fontId="36" fillId="0" borderId="10" xfId="0" applyNumberFormat="1" applyFont="1" applyBorder="1" applyAlignment="1">
      <alignment horizontal="center" vertical="center" wrapText="1"/>
    </xf>
    <xf numFmtId="0" fontId="36" fillId="0" borderId="24" xfId="0" applyFont="1" applyBorder="1" applyAlignment="1">
      <alignment horizontal="left" vertical="center" wrapText="1"/>
    </xf>
    <xf numFmtId="0" fontId="36" fillId="0" borderId="29" xfId="0" applyFont="1" applyBorder="1" applyAlignment="1">
      <alignment horizontal="left" vertical="center" wrapText="1"/>
    </xf>
    <xf numFmtId="184" fontId="40" fillId="0" borderId="33" xfId="0" applyNumberFormat="1" applyFont="1" applyBorder="1" applyAlignment="1">
      <alignment horizontal="center" vertical="center" wrapText="1"/>
    </xf>
    <xf numFmtId="0" fontId="17" fillId="0" borderId="32" xfId="0" applyFont="1" applyBorder="1" applyAlignment="1">
      <alignment horizontal="left" vertical="center" wrapText="1"/>
    </xf>
    <xf numFmtId="0" fontId="17" fillId="0" borderId="45" xfId="0" applyFont="1" applyBorder="1" applyAlignment="1">
      <alignment horizontal="left" vertical="center"/>
    </xf>
    <xf numFmtId="206" fontId="36" fillId="0" borderId="33" xfId="0" applyNumberFormat="1" applyFont="1" applyBorder="1" applyAlignment="1">
      <alignment horizontal="center" vertical="center" wrapText="1"/>
    </xf>
    <xf numFmtId="206" fontId="36" fillId="0" borderId="10" xfId="0" applyNumberFormat="1" applyFont="1" applyBorder="1" applyAlignment="1">
      <alignment horizontal="center" vertical="center" wrapText="1"/>
    </xf>
    <xf numFmtId="0" fontId="36" fillId="0" borderId="0" xfId="0" applyFont="1" applyAlignment="1">
      <alignment horizontal="left" vertical="center"/>
    </xf>
    <xf numFmtId="0" fontId="36" fillId="0" borderId="24" xfId="9" applyFont="1" applyBorder="1" applyAlignment="1">
      <alignment horizontal="center" wrapText="1"/>
    </xf>
    <xf numFmtId="0" fontId="36" fillId="0" borderId="25" xfId="9" applyFont="1" applyBorder="1" applyAlignment="1">
      <alignment horizontal="center" wrapText="1"/>
    </xf>
    <xf numFmtId="184" fontId="36" fillId="0" borderId="29" xfId="9" applyNumberFormat="1" applyFont="1" applyBorder="1" applyAlignment="1">
      <alignment horizontal="right" vertical="center"/>
    </xf>
    <xf numFmtId="184" fontId="36" fillId="0" borderId="30" xfId="9" applyNumberFormat="1" applyFont="1" applyBorder="1" applyAlignment="1">
      <alignment horizontal="right" vertical="center"/>
    </xf>
    <xf numFmtId="0" fontId="36" fillId="0" borderId="30" xfId="0" applyFont="1" applyBorder="1" applyAlignment="1">
      <alignment horizontal="left" vertical="center"/>
    </xf>
    <xf numFmtId="0" fontId="36" fillId="0" borderId="31" xfId="0" applyFont="1" applyBorder="1" applyAlignment="1">
      <alignment horizontal="left" vertical="center"/>
    </xf>
    <xf numFmtId="0" fontId="36" fillId="0" borderId="30" xfId="0" applyFont="1" applyBorder="1" applyAlignment="1">
      <alignment horizontal="right" vertical="center"/>
    </xf>
    <xf numFmtId="0" fontId="36" fillId="0" borderId="31" xfId="0" applyFont="1" applyBorder="1" applyAlignment="1">
      <alignment horizontal="right" vertical="center"/>
    </xf>
    <xf numFmtId="0" fontId="36" fillId="0" borderId="25" xfId="9" applyFont="1" applyBorder="1" applyAlignment="1">
      <alignment horizontal="center"/>
    </xf>
    <xf numFmtId="184" fontId="36" fillId="0" borderId="0" xfId="9" applyNumberFormat="1" applyFont="1" applyAlignment="1">
      <alignment horizontal="center" vertical="center"/>
    </xf>
    <xf numFmtId="205" fontId="36" fillId="0" borderId="0" xfId="9" applyNumberFormat="1" applyFont="1" applyAlignment="1">
      <alignment horizontal="center" vertical="center"/>
    </xf>
    <xf numFmtId="0" fontId="36" fillId="0" borderId="26" xfId="9" applyFont="1" applyBorder="1" applyAlignment="1">
      <alignment horizontal="center" vertical="center"/>
    </xf>
    <xf numFmtId="0" fontId="36" fillId="0" borderId="28" xfId="9" applyFont="1" applyBorder="1" applyAlignment="1">
      <alignment horizontal="center" vertical="center"/>
    </xf>
    <xf numFmtId="0" fontId="36" fillId="0" borderId="31" xfId="9" applyFont="1" applyBorder="1" applyAlignment="1">
      <alignment horizontal="center" vertical="center"/>
    </xf>
    <xf numFmtId="0" fontId="28" fillId="0" borderId="32" xfId="8" applyFont="1" applyBorder="1" applyAlignment="1">
      <alignment horizontal="center" vertical="center"/>
    </xf>
    <xf numFmtId="0" fontId="28" fillId="0" borderId="24" xfId="8" applyFont="1" applyBorder="1" applyAlignment="1">
      <alignment horizontal="center" vertical="center"/>
    </xf>
    <xf numFmtId="0" fontId="28" fillId="4" borderId="25" xfId="8" applyFont="1" applyFill="1" applyBorder="1" applyAlignment="1">
      <alignment horizontal="center" vertical="center"/>
    </xf>
    <xf numFmtId="0" fontId="28" fillId="0" borderId="24" xfId="8" applyFont="1" applyBorder="1" applyAlignment="1">
      <alignment horizontal="center" vertical="center" wrapText="1"/>
    </xf>
    <xf numFmtId="0" fontId="28" fillId="0" borderId="25" xfId="8" applyFont="1" applyBorder="1" applyAlignment="1">
      <alignment horizontal="center" vertical="center" wrapText="1"/>
    </xf>
    <xf numFmtId="0" fontId="28" fillId="0" borderId="26" xfId="8" applyFont="1" applyBorder="1" applyAlignment="1">
      <alignment horizontal="center" vertical="center" wrapText="1"/>
    </xf>
    <xf numFmtId="0" fontId="28" fillId="0" borderId="29" xfId="8" applyFont="1" applyBorder="1" applyAlignment="1">
      <alignment horizontal="center" vertical="center" wrapText="1"/>
    </xf>
    <xf numFmtId="0" fontId="28" fillId="0" borderId="30" xfId="8" applyFont="1" applyBorder="1" applyAlignment="1">
      <alignment horizontal="center" vertical="center" wrapText="1"/>
    </xf>
    <xf numFmtId="0" fontId="28" fillId="0" borderId="31" xfId="8" applyFont="1" applyBorder="1" applyAlignment="1">
      <alignment horizontal="center" vertical="center" wrapText="1"/>
    </xf>
    <xf numFmtId="0" fontId="28" fillId="4" borderId="45" xfId="8" applyFont="1" applyFill="1" applyBorder="1" applyAlignment="1">
      <alignment horizontal="center" vertical="center" wrapText="1"/>
    </xf>
    <xf numFmtId="0" fontId="28" fillId="4" borderId="33" xfId="8" applyFont="1" applyFill="1" applyBorder="1" applyAlignment="1">
      <alignment horizontal="center" vertical="center"/>
    </xf>
  </cellXfs>
  <cellStyles count="12">
    <cellStyle name="パーセント 2 2" xfId="3" xr:uid="{00000000-0005-0000-0000-000000000000}"/>
    <cellStyle name="パーセント 3" xfId="4" xr:uid="{00000000-0005-0000-0000-000001000000}"/>
    <cellStyle name="桁区切り" xfId="10" builtinId="6"/>
    <cellStyle name="桁区切り 2" xfId="11" xr:uid="{E0A18FCB-E00B-F046-A18D-8F8B66C6FA77}"/>
    <cellStyle name="桁区切り 3" xfId="5" xr:uid="{00000000-0005-0000-0000-000002000000}"/>
    <cellStyle name="標準" xfId="0" builtinId="0"/>
    <cellStyle name="標準 2" xfId="7" xr:uid="{00000000-0005-0000-0000-000004000000}"/>
    <cellStyle name="標準 2 3" xfId="9" xr:uid="{00000000-0005-0000-0000-000005000000}"/>
    <cellStyle name="標準 27" xfId="8" xr:uid="{00000000-0005-0000-0000-000006000000}"/>
    <cellStyle name="標準 4 2" xfId="6" xr:uid="{00000000-0005-0000-0000-000007000000}"/>
    <cellStyle name="標準 7" xfId="2" xr:uid="{00000000-0005-0000-0000-000008000000}"/>
    <cellStyle name="標準 8" xfId="1" xr:uid="{00000000-0005-0000-0000-000009000000}"/>
  </cellStyles>
  <dxfs count="12">
    <dxf>
      <font>
        <color rgb="FFFF0000"/>
      </font>
      <fill>
        <patternFill>
          <bgColor rgb="FFFFFF99"/>
        </patternFill>
      </fill>
    </dxf>
    <dxf>
      <font>
        <color rgb="FF0070C0"/>
      </font>
      <fill>
        <patternFill>
          <bgColor rgb="FFFFFF99"/>
        </patternFill>
      </fill>
    </dxf>
    <dxf>
      <font>
        <color theme="0" tint="-0.499984740745262"/>
      </font>
      <fill>
        <patternFill>
          <bgColor theme="0" tint="-0.499984740745262"/>
        </patternFill>
      </fill>
    </dxf>
    <dxf>
      <fill>
        <patternFill>
          <bgColor rgb="FF99FF66"/>
        </patternFill>
      </fill>
    </dxf>
    <dxf>
      <fill>
        <patternFill>
          <bgColor rgb="FF99FF99"/>
        </patternFill>
      </fill>
    </dxf>
    <dxf>
      <fill>
        <patternFill>
          <bgColor rgb="FF99FF66"/>
        </patternFill>
      </fill>
    </dxf>
    <dxf>
      <fill>
        <patternFill>
          <bgColor rgb="FF99FF99"/>
        </patternFill>
      </fill>
    </dxf>
    <dxf>
      <numFmt numFmtId="207" formatCode="0;;;@"/>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76200</xdr:colOff>
      <xdr:row>1</xdr:row>
      <xdr:rowOff>101601</xdr:rowOff>
    </xdr:from>
    <xdr:to>
      <xdr:col>11</xdr:col>
      <xdr:colOff>6350</xdr:colOff>
      <xdr:row>7</xdr:row>
      <xdr:rowOff>1</xdr:rowOff>
    </xdr:to>
    <xdr:sp macro="" textlink="">
      <xdr:nvSpPr>
        <xdr:cNvPr id="2" name="四角形: 角を丸くする 1">
          <a:extLst>
            <a:ext uri="{FF2B5EF4-FFF2-40B4-BE49-F238E27FC236}">
              <a16:creationId xmlns:a16="http://schemas.microsoft.com/office/drawing/2014/main" id="{BDC8E0CC-055A-8FF3-47D5-3A1A4F73CDAF}"/>
            </a:ext>
          </a:extLst>
        </xdr:cNvPr>
        <xdr:cNvSpPr/>
      </xdr:nvSpPr>
      <xdr:spPr>
        <a:xfrm>
          <a:off x="533400" y="244476"/>
          <a:ext cx="5092700" cy="268922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36864</xdr:colOff>
      <xdr:row>20</xdr:row>
      <xdr:rowOff>158832</xdr:rowOff>
    </xdr:from>
    <xdr:to>
      <xdr:col>72</xdr:col>
      <xdr:colOff>3711</xdr:colOff>
      <xdr:row>74</xdr:row>
      <xdr:rowOff>73973</xdr:rowOff>
    </xdr:to>
    <xdr:sp macro="" textlink="">
      <xdr:nvSpPr>
        <xdr:cNvPr id="3" name="大かっこ 2">
          <a:extLst>
            <a:ext uri="{FF2B5EF4-FFF2-40B4-BE49-F238E27FC236}">
              <a16:creationId xmlns:a16="http://schemas.microsoft.com/office/drawing/2014/main" id="{4AEFE9E6-D996-D542-8B15-FAFF2FC0463E}"/>
            </a:ext>
          </a:extLst>
        </xdr:cNvPr>
        <xdr:cNvSpPr/>
      </xdr:nvSpPr>
      <xdr:spPr>
        <a:xfrm>
          <a:off x="28218164" y="4438732"/>
          <a:ext cx="4818247" cy="1225954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61</xdr:col>
      <xdr:colOff>36864</xdr:colOff>
      <xdr:row>20</xdr:row>
      <xdr:rowOff>158832</xdr:rowOff>
    </xdr:from>
    <xdr:to>
      <xdr:col>72</xdr:col>
      <xdr:colOff>3711</xdr:colOff>
      <xdr:row>74</xdr:row>
      <xdr:rowOff>73973</xdr:rowOff>
    </xdr:to>
    <xdr:sp macro="" textlink="">
      <xdr:nvSpPr>
        <xdr:cNvPr id="2" name="大かっこ 1">
          <a:extLst>
            <a:ext uri="{FF2B5EF4-FFF2-40B4-BE49-F238E27FC236}">
              <a16:creationId xmlns:a16="http://schemas.microsoft.com/office/drawing/2014/main" id="{19AD9D57-7E5D-4252-85DA-D1F6126EBB47}"/>
            </a:ext>
          </a:extLst>
        </xdr:cNvPr>
        <xdr:cNvSpPr/>
      </xdr:nvSpPr>
      <xdr:spPr>
        <a:xfrm>
          <a:off x="25992489" y="23533182"/>
          <a:ext cx="4624572" cy="1225954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75"/>
  <sheetViews>
    <sheetView tabSelected="1" view="pageBreakPreview" zoomScale="115" zoomScaleNormal="115" zoomScaleSheetLayoutView="115" workbookViewId="0">
      <selection activeCell="G16" sqref="G16:K16"/>
    </sheetView>
  </sheetViews>
  <sheetFormatPr defaultColWidth="8.875" defaultRowHeight="13.5" outlineLevelRow="1"/>
  <cols>
    <col min="1" max="11" width="2.625" style="45" customWidth="1"/>
    <col min="12" max="12" width="5.625" style="45" customWidth="1"/>
    <col min="13" max="32" width="3.125" style="45" customWidth="1"/>
    <col min="33" max="33" width="3" style="45" hidden="1" customWidth="1"/>
    <col min="34" max="42" width="9" style="45" hidden="1" customWidth="1"/>
    <col min="43" max="53" width="9" style="45" customWidth="1"/>
    <col min="54" max="54" width="12.875" style="45" customWidth="1"/>
    <col min="55" max="16384" width="8.875" style="45"/>
  </cols>
  <sheetData>
    <row r="1" spans="1:40" ht="14.25" thickBot="1">
      <c r="A1" s="46"/>
      <c r="B1" s="46"/>
      <c r="C1" s="46"/>
      <c r="D1" s="46"/>
      <c r="E1" s="46"/>
      <c r="F1" s="46"/>
      <c r="G1" s="46"/>
      <c r="H1" s="46"/>
      <c r="I1" s="46"/>
      <c r="J1" s="46"/>
      <c r="K1" s="46"/>
      <c r="L1" s="46"/>
      <c r="M1" s="46"/>
      <c r="N1" s="46"/>
      <c r="O1" s="46"/>
      <c r="P1" s="46"/>
      <c r="Q1" s="46"/>
      <c r="R1" s="377"/>
      <c r="S1" s="655"/>
      <c r="T1" s="655"/>
      <c r="U1" s="46"/>
      <c r="V1" s="378"/>
      <c r="W1" s="378"/>
      <c r="X1" s="378"/>
      <c r="Y1" s="378"/>
      <c r="Z1" s="378"/>
      <c r="AA1" s="687"/>
      <c r="AB1" s="687"/>
      <c r="AC1" s="687"/>
      <c r="AD1" s="687"/>
      <c r="AE1" s="687"/>
      <c r="AF1" s="687"/>
      <c r="AL1" s="379"/>
      <c r="AM1" s="1"/>
      <c r="AN1" s="1"/>
    </row>
    <row r="2" spans="1:40" ht="18" customHeight="1">
      <c r="A2" s="46"/>
      <c r="B2" s="688" t="s">
        <v>457</v>
      </c>
      <c r="C2" s="689"/>
      <c r="D2" s="689"/>
      <c r="E2" s="689"/>
      <c r="F2" s="689"/>
      <c r="G2" s="689"/>
      <c r="H2" s="689"/>
      <c r="I2" s="689"/>
      <c r="J2" s="689"/>
      <c r="K2" s="690"/>
      <c r="L2" s="391"/>
      <c r="M2" s="391"/>
      <c r="N2" s="391"/>
      <c r="O2" s="391"/>
      <c r="P2" s="391"/>
      <c r="Q2" s="46"/>
      <c r="R2" s="656" t="s">
        <v>261</v>
      </c>
      <c r="S2" s="657"/>
      <c r="T2" s="657"/>
      <c r="U2" s="658"/>
      <c r="V2" s="668" t="s">
        <v>262</v>
      </c>
      <c r="W2" s="669"/>
      <c r="X2" s="669"/>
      <c r="Y2" s="670"/>
      <c r="Z2" s="670"/>
      <c r="AA2" s="670"/>
      <c r="AB2" s="670"/>
      <c r="AC2" s="670"/>
      <c r="AD2" s="669" t="s">
        <v>263</v>
      </c>
      <c r="AE2" s="669"/>
      <c r="AF2" s="671"/>
      <c r="AL2" s="379"/>
      <c r="AM2" s="1"/>
      <c r="AN2" s="1"/>
    </row>
    <row r="3" spans="1:40" ht="18" customHeight="1">
      <c r="A3" s="46"/>
      <c r="B3" s="691"/>
      <c r="C3" s="692"/>
      <c r="D3" s="692"/>
      <c r="E3" s="692"/>
      <c r="F3" s="692"/>
      <c r="G3" s="692"/>
      <c r="H3" s="692"/>
      <c r="I3" s="692"/>
      <c r="J3" s="692"/>
      <c r="K3" s="693"/>
      <c r="L3" s="391"/>
      <c r="M3" s="391"/>
      <c r="N3" s="391"/>
      <c r="O3" s="391"/>
      <c r="P3" s="391"/>
      <c r="Q3" s="46"/>
      <c r="R3" s="659" t="s">
        <v>0</v>
      </c>
      <c r="S3" s="660"/>
      <c r="T3" s="660"/>
      <c r="U3" s="661"/>
      <c r="V3" s="662" t="s">
        <v>462</v>
      </c>
      <c r="W3" s="663"/>
      <c r="X3" s="663"/>
      <c r="Y3" s="663"/>
      <c r="Z3" s="663"/>
      <c r="AA3" s="663"/>
      <c r="AB3" s="663"/>
      <c r="AC3" s="663"/>
      <c r="AD3" s="663"/>
      <c r="AE3" s="663"/>
      <c r="AF3" s="664"/>
      <c r="AL3" s="379"/>
      <c r="AM3" s="1"/>
      <c r="AN3" s="1"/>
    </row>
    <row r="4" spans="1:40" ht="18" customHeight="1" thickBot="1">
      <c r="A4" s="46"/>
      <c r="B4" s="694"/>
      <c r="C4" s="695"/>
      <c r="D4" s="695"/>
      <c r="E4" s="695"/>
      <c r="F4" s="695"/>
      <c r="G4" s="695"/>
      <c r="H4" s="695"/>
      <c r="I4" s="695"/>
      <c r="J4" s="695"/>
      <c r="K4" s="696"/>
      <c r="L4" s="391"/>
      <c r="M4" s="391"/>
      <c r="N4" s="391"/>
      <c r="O4" s="391"/>
      <c r="P4" s="391"/>
      <c r="Q4" s="46"/>
      <c r="R4" s="659" t="s">
        <v>1</v>
      </c>
      <c r="S4" s="660"/>
      <c r="T4" s="660"/>
      <c r="U4" s="661"/>
      <c r="V4" s="672"/>
      <c r="W4" s="673"/>
      <c r="X4" s="673"/>
      <c r="Y4" s="673"/>
      <c r="Z4" s="673"/>
      <c r="AA4" s="673"/>
      <c r="AB4" s="673"/>
      <c r="AC4" s="673"/>
      <c r="AD4" s="673"/>
      <c r="AE4" s="673"/>
      <c r="AF4" s="674"/>
      <c r="AL4" s="379"/>
      <c r="AM4" s="1"/>
      <c r="AN4" s="1"/>
    </row>
    <row r="5" spans="1:40" ht="14.25" customHeight="1">
      <c r="A5" s="46"/>
      <c r="B5" s="393" t="s">
        <v>422</v>
      </c>
      <c r="C5" s="394"/>
      <c r="D5" s="394"/>
      <c r="E5" s="394"/>
      <c r="F5" s="394"/>
      <c r="G5" s="394"/>
      <c r="H5" s="394"/>
      <c r="I5" s="394"/>
      <c r="J5" s="395"/>
      <c r="K5" s="396"/>
      <c r="L5" s="396"/>
      <c r="M5" s="396"/>
      <c r="N5" s="396"/>
      <c r="O5" s="391"/>
      <c r="P5" s="391"/>
      <c r="Q5" s="46"/>
      <c r="R5" s="675" t="s">
        <v>264</v>
      </c>
      <c r="S5" s="676"/>
      <c r="T5" s="676"/>
      <c r="U5" s="677"/>
      <c r="V5" s="681"/>
      <c r="W5" s="682"/>
      <c r="X5" s="682"/>
      <c r="Y5" s="682"/>
      <c r="Z5" s="682"/>
      <c r="AA5" s="682"/>
      <c r="AB5" s="682"/>
      <c r="AC5" s="682"/>
      <c r="AD5" s="682"/>
      <c r="AE5" s="682"/>
      <c r="AF5" s="683"/>
    </row>
    <row r="6" spans="1:40" ht="14.25" customHeight="1">
      <c r="A6" s="46"/>
      <c r="B6" s="397" t="s">
        <v>423</v>
      </c>
      <c r="C6" s="394"/>
      <c r="D6" s="394"/>
      <c r="E6" s="394"/>
      <c r="F6" s="394"/>
      <c r="G6" s="394"/>
      <c r="H6" s="394"/>
      <c r="I6" s="394"/>
      <c r="J6" s="395"/>
      <c r="K6" s="396"/>
      <c r="L6" s="396"/>
      <c r="M6" s="396"/>
      <c r="N6" s="396"/>
      <c r="O6" s="391"/>
      <c r="P6" s="391"/>
      <c r="Q6" s="46"/>
      <c r="R6" s="678"/>
      <c r="S6" s="679"/>
      <c r="T6" s="679"/>
      <c r="U6" s="680"/>
      <c r="V6" s="684"/>
      <c r="W6" s="685"/>
      <c r="X6" s="685"/>
      <c r="Y6" s="685"/>
      <c r="Z6" s="685"/>
      <c r="AA6" s="685"/>
      <c r="AB6" s="685"/>
      <c r="AC6" s="685"/>
      <c r="AD6" s="685"/>
      <c r="AE6" s="685"/>
      <c r="AF6" s="686"/>
      <c r="AL6" s="379"/>
    </row>
    <row r="7" spans="1:40" ht="15" customHeight="1" thickBot="1">
      <c r="A7" s="46"/>
      <c r="B7" s="393" t="s">
        <v>421</v>
      </c>
      <c r="C7" s="390"/>
      <c r="D7" s="390"/>
      <c r="E7" s="390"/>
      <c r="F7" s="390"/>
      <c r="G7" s="390"/>
      <c r="H7" s="390"/>
      <c r="I7" s="390"/>
      <c r="J7" s="17"/>
      <c r="K7" s="391"/>
      <c r="L7" s="391"/>
      <c r="M7" s="391"/>
      <c r="N7" s="391"/>
      <c r="O7" s="391"/>
      <c r="P7" s="391"/>
      <c r="Q7" s="46"/>
      <c r="R7" s="665" t="s">
        <v>265</v>
      </c>
      <c r="S7" s="666"/>
      <c r="T7" s="666"/>
      <c r="U7" s="667"/>
      <c r="V7" s="652"/>
      <c r="W7" s="653"/>
      <c r="X7" s="653"/>
      <c r="Y7" s="653"/>
      <c r="Z7" s="653"/>
      <c r="AA7" s="653"/>
      <c r="AB7" s="653"/>
      <c r="AC7" s="653"/>
      <c r="AD7" s="653"/>
      <c r="AE7" s="653"/>
      <c r="AF7" s="654"/>
      <c r="AL7" s="379"/>
    </row>
    <row r="8" spans="1:40" ht="3" customHeight="1">
      <c r="A8" s="46"/>
      <c r="B8" s="392"/>
      <c r="C8" s="46"/>
      <c r="D8" s="46"/>
      <c r="E8" s="46"/>
      <c r="F8" s="46"/>
      <c r="G8" s="46"/>
      <c r="H8" s="46"/>
      <c r="I8" s="46"/>
      <c r="J8" s="46"/>
      <c r="K8" s="46"/>
      <c r="L8" s="46"/>
      <c r="M8" s="46"/>
      <c r="N8" s="46"/>
      <c r="O8" s="46"/>
      <c r="P8" s="46"/>
      <c r="Q8" s="46"/>
      <c r="R8" s="18"/>
      <c r="S8" s="18"/>
      <c r="T8" s="18"/>
      <c r="U8" s="18"/>
      <c r="V8" s="19"/>
      <c r="W8" s="19"/>
      <c r="X8" s="19"/>
      <c r="Y8" s="19"/>
      <c r="Z8" s="19"/>
      <c r="AA8" s="19"/>
      <c r="AB8" s="19"/>
      <c r="AC8" s="19"/>
      <c r="AD8" s="19"/>
      <c r="AE8" s="19"/>
      <c r="AF8" s="19"/>
      <c r="AL8" s="379"/>
    </row>
    <row r="9" spans="1:40" ht="3.75" customHeight="1">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L9" s="379"/>
    </row>
    <row r="10" spans="1:40" ht="21">
      <c r="A10" s="651" t="s">
        <v>461</v>
      </c>
      <c r="B10" s="651"/>
      <c r="C10" s="651"/>
      <c r="D10" s="651"/>
      <c r="E10" s="651"/>
      <c r="F10" s="651"/>
      <c r="G10" s="651"/>
      <c r="H10" s="651"/>
      <c r="I10" s="651"/>
      <c r="J10" s="651"/>
      <c r="K10" s="651"/>
      <c r="L10" s="651"/>
      <c r="M10" s="651"/>
      <c r="N10" s="651"/>
      <c r="O10" s="651"/>
      <c r="P10" s="651"/>
      <c r="Q10" s="651"/>
      <c r="R10" s="651"/>
      <c r="S10" s="651"/>
      <c r="T10" s="651"/>
      <c r="U10" s="651"/>
      <c r="V10" s="651"/>
      <c r="W10" s="651"/>
      <c r="X10" s="651"/>
      <c r="Y10" s="651"/>
      <c r="Z10" s="651"/>
      <c r="AA10" s="651"/>
      <c r="AB10" s="651"/>
      <c r="AC10" s="651"/>
      <c r="AD10" s="651"/>
      <c r="AE10" s="651"/>
      <c r="AF10" s="651"/>
      <c r="AG10" s="16"/>
      <c r="AH10" s="16"/>
      <c r="AI10" s="16"/>
      <c r="AJ10" s="16"/>
      <c r="AL10" s="379"/>
      <c r="AM10" s="380"/>
      <c r="AN10" s="1"/>
    </row>
    <row r="11" spans="1:40" ht="6" customHeight="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L11" s="379"/>
      <c r="AM11" s="1"/>
      <c r="AN11" s="1"/>
    </row>
    <row r="12" spans="1:40">
      <c r="A12" s="181" t="s">
        <v>229</v>
      </c>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9"/>
      <c r="AC12" s="170"/>
      <c r="AD12" s="170"/>
      <c r="AE12" s="171"/>
      <c r="AF12" s="172"/>
      <c r="AL12" s="379"/>
      <c r="AM12" s="1"/>
      <c r="AN12" s="1"/>
    </row>
    <row r="13" spans="1:40">
      <c r="A13" s="182" t="s">
        <v>458</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79"/>
      <c r="AL13" s="379"/>
      <c r="AM13" s="1"/>
      <c r="AN13" s="1"/>
    </row>
    <row r="14" spans="1:40">
      <c r="A14" s="381" t="s">
        <v>459</v>
      </c>
      <c r="B14" s="173"/>
      <c r="C14" s="174"/>
      <c r="D14" s="174"/>
      <c r="E14" s="174"/>
      <c r="F14" s="174"/>
      <c r="G14" s="174"/>
      <c r="H14" s="174"/>
      <c r="I14" s="174"/>
      <c r="J14" s="174"/>
      <c r="K14" s="174"/>
      <c r="L14" s="174"/>
      <c r="M14" s="175"/>
      <c r="N14" s="174"/>
      <c r="O14" s="174"/>
      <c r="P14" s="174"/>
      <c r="Q14" s="174"/>
      <c r="R14" s="174"/>
      <c r="S14" s="174"/>
      <c r="T14" s="174"/>
      <c r="U14" s="174"/>
      <c r="V14" s="174"/>
      <c r="W14" s="174"/>
      <c r="X14" s="174"/>
      <c r="Y14" s="174"/>
      <c r="Z14" s="174"/>
      <c r="AA14" s="174"/>
      <c r="AB14" s="176"/>
      <c r="AC14" s="174"/>
      <c r="AD14" s="174"/>
      <c r="AE14" s="177"/>
      <c r="AF14" s="178"/>
      <c r="AL14" s="379"/>
      <c r="AM14" s="1"/>
      <c r="AN14" s="1"/>
    </row>
    <row r="15" spans="1:40" ht="5.25" customHeight="1" thickBot="1">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L15" s="379"/>
      <c r="AM15" s="1"/>
      <c r="AN15" s="1"/>
    </row>
    <row r="16" spans="1:40" ht="27.75" customHeight="1" thickBot="1">
      <c r="A16" s="46"/>
      <c r="B16" s="596" t="s">
        <v>228</v>
      </c>
      <c r="C16" s="597"/>
      <c r="D16" s="597"/>
      <c r="E16" s="597"/>
      <c r="F16" s="598"/>
      <c r="G16" s="599"/>
      <c r="H16" s="600"/>
      <c r="I16" s="600"/>
      <c r="J16" s="600"/>
      <c r="K16" s="601"/>
      <c r="L16" s="602" t="s">
        <v>2</v>
      </c>
      <c r="M16" s="597"/>
      <c r="N16" s="597"/>
      <c r="O16" s="597"/>
      <c r="P16" s="598"/>
      <c r="Q16" s="603"/>
      <c r="R16" s="604"/>
      <c r="S16" s="604"/>
      <c r="T16" s="604"/>
      <c r="U16" s="605"/>
      <c r="V16" s="602" t="s">
        <v>3</v>
      </c>
      <c r="W16" s="597"/>
      <c r="X16" s="597"/>
      <c r="Y16" s="597"/>
      <c r="Z16" s="648"/>
      <c r="AA16" s="628" t="e">
        <f>VLOOKUP(Q16,定員,2,1)</f>
        <v>#N/A</v>
      </c>
      <c r="AB16" s="629"/>
      <c r="AC16" s="629"/>
      <c r="AD16" s="629"/>
      <c r="AE16" s="630"/>
      <c r="AF16" s="46"/>
      <c r="AL16" s="379"/>
      <c r="AM16" s="379"/>
      <c r="AN16" s="379"/>
    </row>
    <row r="17" spans="1:57" ht="4.5" customHeight="1">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L17" s="379"/>
      <c r="AM17" s="379"/>
      <c r="AN17" s="379"/>
    </row>
    <row r="18" spans="1:57" ht="4.5" customHeight="1">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L18" s="379"/>
      <c r="AM18" s="1"/>
      <c r="AN18" s="1"/>
    </row>
    <row r="19" spans="1:57" ht="7.5" customHeight="1">
      <c r="A19" s="46"/>
      <c r="B19" s="46"/>
      <c r="C19" s="46"/>
      <c r="D19" s="46"/>
      <c r="E19" s="46"/>
      <c r="F19" s="46"/>
      <c r="G19" s="636" t="s">
        <v>4</v>
      </c>
      <c r="H19" s="636"/>
      <c r="I19" s="636"/>
      <c r="J19" s="636"/>
      <c r="K19" s="636"/>
      <c r="L19" s="636" t="s">
        <v>298</v>
      </c>
      <c r="M19" s="636"/>
      <c r="N19" s="636"/>
      <c r="O19" s="636"/>
      <c r="P19" s="636"/>
      <c r="Q19" s="639" t="s">
        <v>299</v>
      </c>
      <c r="R19" s="640"/>
      <c r="S19" s="640"/>
      <c r="T19" s="640"/>
      <c r="U19" s="640"/>
      <c r="V19" s="21"/>
      <c r="W19" s="21"/>
      <c r="X19" s="22"/>
      <c r="Y19" s="23"/>
      <c r="Z19" s="24"/>
      <c r="AA19" s="46"/>
      <c r="AB19" s="46"/>
      <c r="AC19" s="46"/>
      <c r="AD19" s="46"/>
      <c r="AE19" s="46"/>
      <c r="AF19" s="46"/>
      <c r="AL19" s="382"/>
      <c r="AM19" s="379"/>
      <c r="AN19" s="379"/>
    </row>
    <row r="20" spans="1:57" ht="21" customHeight="1" thickBot="1">
      <c r="A20" s="46"/>
      <c r="B20" s="46"/>
      <c r="C20" s="46"/>
      <c r="D20" s="46"/>
      <c r="E20" s="46"/>
      <c r="F20" s="46"/>
      <c r="G20" s="637"/>
      <c r="H20" s="637"/>
      <c r="I20" s="637"/>
      <c r="J20" s="637"/>
      <c r="K20" s="637"/>
      <c r="L20" s="636"/>
      <c r="M20" s="636"/>
      <c r="N20" s="636"/>
      <c r="O20" s="636"/>
      <c r="P20" s="636"/>
      <c r="Q20" s="641"/>
      <c r="R20" s="642"/>
      <c r="S20" s="642"/>
      <c r="T20" s="642"/>
      <c r="U20" s="642"/>
      <c r="V20" s="595" t="s">
        <v>6</v>
      </c>
      <c r="W20" s="595"/>
      <c r="X20" s="595"/>
      <c r="Y20" s="595"/>
      <c r="Z20" s="595"/>
      <c r="AA20" s="46"/>
      <c r="AB20" s="46"/>
      <c r="AC20" s="46"/>
      <c r="AD20" s="46"/>
      <c r="AE20" s="46"/>
      <c r="AF20" s="46"/>
    </row>
    <row r="21" spans="1:57" ht="30.75" customHeight="1" thickBot="1">
      <c r="A21" s="46"/>
      <c r="B21" s="46"/>
      <c r="C21" s="46"/>
      <c r="D21" s="46"/>
      <c r="E21" s="46"/>
      <c r="F21" s="46"/>
      <c r="G21" s="566">
        <v>12</v>
      </c>
      <c r="H21" s="567"/>
      <c r="I21" s="567"/>
      <c r="J21" s="567"/>
      <c r="K21" s="568"/>
      <c r="L21" s="569">
        <f>VLOOKUP(G16,平均勤続年数,3)</f>
        <v>2</v>
      </c>
      <c r="M21" s="570"/>
      <c r="N21" s="570"/>
      <c r="O21" s="570"/>
      <c r="P21" s="570"/>
      <c r="Q21" s="569">
        <f>IF(V21="○",VLOOKUP($G$16,平均勤続年数,4),VLOOKUP($G$16,平均勤続年数,4)-2)</f>
        <v>6</v>
      </c>
      <c r="R21" s="570"/>
      <c r="S21" s="570"/>
      <c r="T21" s="570"/>
      <c r="U21" s="570"/>
      <c r="V21" s="609" t="s">
        <v>417</v>
      </c>
      <c r="W21" s="610"/>
      <c r="X21" s="610"/>
      <c r="Y21" s="610"/>
      <c r="Z21" s="611"/>
      <c r="AA21" s="46"/>
      <c r="AB21" s="46"/>
      <c r="AC21" s="46"/>
      <c r="AD21" s="46"/>
      <c r="AE21" s="46"/>
      <c r="AF21" s="46"/>
    </row>
    <row r="22" spans="1:57" ht="9.9499999999999993" customHeight="1">
      <c r="A22" s="46"/>
      <c r="B22" s="46"/>
      <c r="C22" s="46"/>
      <c r="D22" s="46"/>
      <c r="E22" s="46"/>
      <c r="F22" s="42"/>
      <c r="G22" s="46"/>
      <c r="H22" s="46"/>
      <c r="I22" s="46"/>
      <c r="J22" s="46"/>
      <c r="K22" s="46"/>
      <c r="L22" s="42"/>
      <c r="M22" s="42"/>
      <c r="N22" s="42"/>
      <c r="O22" s="42"/>
      <c r="P22" s="42"/>
      <c r="Q22" s="42"/>
      <c r="R22" s="42"/>
      <c r="S22" s="42"/>
      <c r="T22" s="42"/>
      <c r="U22" s="42"/>
      <c r="V22" s="46"/>
      <c r="W22" s="46"/>
      <c r="X22" s="46"/>
      <c r="Y22" s="46"/>
      <c r="Z22" s="46"/>
      <c r="AA22" s="42"/>
      <c r="AB22" s="46"/>
      <c r="AC22" s="46"/>
      <c r="AD22" s="46"/>
      <c r="AE22" s="46"/>
      <c r="AF22" s="46"/>
    </row>
    <row r="23" spans="1:57" s="46" customFormat="1" ht="30.75" hidden="1" customHeight="1" outlineLevel="1">
      <c r="D23" s="45"/>
      <c r="E23" s="45"/>
      <c r="F23" s="45"/>
      <c r="G23" s="624"/>
      <c r="H23" s="624"/>
      <c r="I23" s="624"/>
      <c r="J23" s="624"/>
      <c r="K23" s="624"/>
      <c r="L23" s="625"/>
      <c r="M23" s="625"/>
      <c r="N23" s="625"/>
      <c r="O23" s="625"/>
      <c r="P23" s="625"/>
      <c r="Q23" s="649"/>
      <c r="R23" s="650"/>
      <c r="S23" s="650"/>
      <c r="T23" s="650"/>
      <c r="U23" s="650"/>
      <c r="V23" s="716"/>
      <c r="W23" s="625"/>
      <c r="X23" s="625"/>
      <c r="Y23" s="625"/>
      <c r="Z23" s="625"/>
      <c r="AA23" s="45"/>
      <c r="AH23" s="540"/>
    </row>
    <row r="24" spans="1:57" s="46" customFormat="1" ht="30.75" hidden="1" customHeight="1" outlineLevel="1">
      <c r="D24" s="45"/>
      <c r="E24" s="45"/>
      <c r="F24" s="45"/>
      <c r="G24" s="643"/>
      <c r="H24" s="643"/>
      <c r="I24" s="643"/>
      <c r="J24" s="643"/>
      <c r="K24" s="643"/>
      <c r="L24" s="644"/>
      <c r="M24" s="644"/>
      <c r="N24" s="644"/>
      <c r="O24" s="644"/>
      <c r="P24" s="644"/>
      <c r="Q24" s="717"/>
      <c r="R24" s="717"/>
      <c r="S24" s="717"/>
      <c r="T24" s="717"/>
      <c r="U24" s="717"/>
      <c r="V24" s="625"/>
      <c r="W24" s="625"/>
      <c r="X24" s="625"/>
      <c r="Y24" s="625"/>
      <c r="Z24" s="625"/>
      <c r="AA24" s="45"/>
      <c r="AH24" s="541"/>
    </row>
    <row r="25" spans="1:57" s="1" customFormat="1" ht="15" customHeight="1" collapsed="1">
      <c r="A25" s="25" t="s">
        <v>419</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6"/>
      <c r="AF25" s="25"/>
      <c r="AH25" s="541"/>
    </row>
    <row r="26" spans="1:57" s="1" customFormat="1" ht="24.75" customHeight="1">
      <c r="A26" s="645" t="s">
        <v>460</v>
      </c>
      <c r="B26" s="646"/>
      <c r="C26" s="646"/>
      <c r="D26" s="646"/>
      <c r="E26" s="646"/>
      <c r="F26" s="646"/>
      <c r="G26" s="646"/>
      <c r="H26" s="646"/>
      <c r="I26" s="646"/>
      <c r="J26" s="646"/>
      <c r="K26" s="646"/>
      <c r="L26" s="647"/>
      <c r="M26" s="638" t="e">
        <f>M27+M28</f>
        <v>#N/A</v>
      </c>
      <c r="N26" s="638"/>
      <c r="O26" s="638"/>
      <c r="P26" s="638"/>
      <c r="Q26" s="638"/>
      <c r="R26" s="638"/>
      <c r="S26" s="638"/>
      <c r="T26" s="638"/>
      <c r="U26" s="638"/>
      <c r="V26" s="638"/>
      <c r="W26" s="638"/>
      <c r="X26" s="638"/>
      <c r="Y26" s="638"/>
      <c r="Z26" s="638"/>
      <c r="AA26" s="638"/>
      <c r="AB26" s="638"/>
      <c r="AC26" s="638"/>
      <c r="AD26" s="638"/>
      <c r="AE26" s="638"/>
      <c r="AF26" s="638"/>
    </row>
    <row r="27" spans="1:57" s="379" customFormat="1" ht="20.25" customHeight="1">
      <c r="A27" s="14"/>
      <c r="B27" s="584" t="s">
        <v>202</v>
      </c>
      <c r="C27" s="585"/>
      <c r="D27" s="585"/>
      <c r="E27" s="585"/>
      <c r="F27" s="585"/>
      <c r="G27" s="585"/>
      <c r="H27" s="585"/>
      <c r="I27" s="585"/>
      <c r="J27" s="585"/>
      <c r="K27" s="585"/>
      <c r="L27" s="586"/>
      <c r="M27" s="638" t="e">
        <f>ROUNDDOWN(M57,-3)</f>
        <v>#N/A</v>
      </c>
      <c r="N27" s="638"/>
      <c r="O27" s="638"/>
      <c r="P27" s="638"/>
      <c r="Q27" s="638"/>
      <c r="R27" s="638"/>
      <c r="S27" s="638"/>
      <c r="T27" s="638"/>
      <c r="U27" s="638"/>
      <c r="V27" s="638"/>
      <c r="W27" s="638"/>
      <c r="X27" s="638"/>
      <c r="Y27" s="638"/>
      <c r="Z27" s="638"/>
      <c r="AA27" s="638"/>
      <c r="AB27" s="638"/>
      <c r="AC27" s="638"/>
      <c r="AD27" s="638"/>
      <c r="AE27" s="638"/>
      <c r="AF27" s="638"/>
      <c r="AG27" s="1"/>
      <c r="AH27" s="1"/>
    </row>
    <row r="28" spans="1:57" ht="21">
      <c r="A28" s="15"/>
      <c r="B28" s="584" t="s">
        <v>221</v>
      </c>
      <c r="C28" s="585"/>
      <c r="D28" s="585"/>
      <c r="E28" s="585"/>
      <c r="F28" s="585"/>
      <c r="G28" s="585"/>
      <c r="H28" s="585"/>
      <c r="I28" s="585"/>
      <c r="J28" s="585"/>
      <c r="K28" s="585"/>
      <c r="L28" s="586"/>
      <c r="M28" s="638">
        <f>ROUNDDOWN(M68,-3)</f>
        <v>0</v>
      </c>
      <c r="N28" s="638"/>
      <c r="O28" s="638"/>
      <c r="P28" s="638"/>
      <c r="Q28" s="638"/>
      <c r="R28" s="638"/>
      <c r="S28" s="638"/>
      <c r="T28" s="638"/>
      <c r="U28" s="638"/>
      <c r="V28" s="638"/>
      <c r="W28" s="638"/>
      <c r="X28" s="638"/>
      <c r="Y28" s="638"/>
      <c r="Z28" s="638"/>
      <c r="AA28" s="638"/>
      <c r="AB28" s="638"/>
      <c r="AC28" s="638"/>
      <c r="AD28" s="638"/>
      <c r="AE28" s="638"/>
      <c r="AF28" s="638"/>
    </row>
    <row r="29" spans="1:57" s="43" customFormat="1" ht="20.25" hidden="1" customHeight="1" outlineLevel="1">
      <c r="A29" s="399"/>
      <c r="B29" s="400"/>
      <c r="C29" s="400"/>
      <c r="D29" s="400"/>
      <c r="E29" s="400"/>
      <c r="F29" s="400"/>
      <c r="G29" s="400"/>
      <c r="H29" s="400"/>
      <c r="I29" s="400"/>
      <c r="J29" s="401"/>
      <c r="K29" s="398"/>
      <c r="L29" s="401"/>
      <c r="M29" s="718"/>
      <c r="N29" s="718"/>
      <c r="O29" s="718"/>
      <c r="P29" s="718"/>
      <c r="Q29" s="718"/>
      <c r="R29" s="718"/>
      <c r="S29" s="718"/>
      <c r="T29" s="718"/>
      <c r="U29" s="718"/>
      <c r="V29" s="718"/>
      <c r="W29" s="718"/>
      <c r="X29" s="718"/>
      <c r="Y29" s="718"/>
      <c r="Z29" s="718"/>
      <c r="AA29" s="718"/>
      <c r="AB29" s="718"/>
      <c r="AC29" s="718"/>
      <c r="AD29" s="718"/>
      <c r="AE29" s="718"/>
      <c r="AF29" s="719"/>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1:57" s="383" customFormat="1" ht="20.25" hidden="1" customHeight="1" outlineLevel="1">
      <c r="A30" s="402"/>
      <c r="B30" s="626"/>
      <c r="C30" s="626"/>
      <c r="D30" s="626"/>
      <c r="E30" s="626"/>
      <c r="F30" s="626"/>
      <c r="G30" s="626"/>
      <c r="H30" s="626"/>
      <c r="I30" s="626"/>
      <c r="J30" s="626"/>
      <c r="K30" s="626"/>
      <c r="L30" s="626"/>
      <c r="M30" s="627"/>
      <c r="N30" s="627"/>
      <c r="O30" s="627"/>
      <c r="P30" s="627"/>
      <c r="Q30" s="627"/>
      <c r="R30" s="627"/>
      <c r="S30" s="627"/>
      <c r="T30" s="627"/>
      <c r="U30" s="627"/>
      <c r="V30" s="627"/>
      <c r="W30" s="627"/>
      <c r="X30" s="627"/>
      <c r="Y30" s="627"/>
      <c r="Z30" s="627"/>
      <c r="AA30" s="627"/>
      <c r="AB30" s="627"/>
      <c r="AC30" s="627"/>
      <c r="AD30" s="627"/>
      <c r="AE30" s="627"/>
      <c r="AF30" s="627"/>
      <c r="AG30" s="1"/>
      <c r="AH30" s="1"/>
      <c r="AI30" s="1"/>
      <c r="AJ30" s="379"/>
      <c r="AK30" s="379"/>
      <c r="AL30" s="379"/>
      <c r="AM30" s="379"/>
      <c r="AN30" s="379"/>
      <c r="AO30" s="379"/>
      <c r="AP30" s="379"/>
      <c r="AQ30" s="379"/>
      <c r="AR30" s="379"/>
      <c r="AS30" s="379"/>
      <c r="AT30" s="379"/>
      <c r="AU30" s="379"/>
      <c r="AV30" s="379"/>
      <c r="AW30" s="379"/>
      <c r="AX30" s="379"/>
      <c r="AY30" s="379"/>
      <c r="AZ30" s="379"/>
      <c r="BA30" s="379"/>
      <c r="BB30" s="379"/>
      <c r="BC30" s="379"/>
      <c r="BD30" s="379"/>
      <c r="BE30" s="379"/>
    </row>
    <row r="31" spans="1:57" s="384" customFormat="1" ht="21" hidden="1" outlineLevel="1">
      <c r="A31" s="403"/>
      <c r="B31" s="626"/>
      <c r="C31" s="626"/>
      <c r="D31" s="626"/>
      <c r="E31" s="626"/>
      <c r="F31" s="626"/>
      <c r="G31" s="626"/>
      <c r="H31" s="626"/>
      <c r="I31" s="626"/>
      <c r="J31" s="626"/>
      <c r="K31" s="626"/>
      <c r="L31" s="626"/>
      <c r="M31" s="627"/>
      <c r="N31" s="627"/>
      <c r="O31" s="627"/>
      <c r="P31" s="627"/>
      <c r="Q31" s="627"/>
      <c r="R31" s="627"/>
      <c r="S31" s="627"/>
      <c r="T31" s="627"/>
      <c r="U31" s="627"/>
      <c r="V31" s="627"/>
      <c r="W31" s="627"/>
      <c r="X31" s="627"/>
      <c r="Y31" s="627"/>
      <c r="Z31" s="627"/>
      <c r="AA31" s="627"/>
      <c r="AB31" s="627"/>
      <c r="AC31" s="627"/>
      <c r="AD31" s="627"/>
      <c r="AE31" s="627"/>
      <c r="AF31" s="627"/>
      <c r="AG31" s="45"/>
      <c r="AH31" s="45"/>
      <c r="AI31" s="45"/>
      <c r="AJ31" s="45"/>
      <c r="AK31" s="45"/>
      <c r="AL31" s="45"/>
      <c r="AM31" s="45"/>
      <c r="AN31" s="45"/>
      <c r="AQ31" s="45"/>
      <c r="AR31" s="45"/>
      <c r="AS31" s="45"/>
      <c r="AT31" s="45"/>
      <c r="AU31" s="45"/>
      <c r="AV31" s="45"/>
      <c r="AW31" s="45"/>
      <c r="AX31" s="45"/>
      <c r="AY31" s="45"/>
      <c r="AZ31" s="45"/>
      <c r="BA31" s="45"/>
      <c r="BB31" s="45"/>
      <c r="BC31" s="45"/>
      <c r="BD31" s="45"/>
      <c r="BE31" s="45"/>
    </row>
    <row r="32" spans="1:57" ht="5.25" customHeight="1" collapsed="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row>
    <row r="33" spans="1:38">
      <c r="A33" s="612" t="s">
        <v>203</v>
      </c>
      <c r="B33" s="613"/>
      <c r="C33" s="613"/>
      <c r="D33" s="613"/>
      <c r="E33" s="613"/>
      <c r="F33" s="613"/>
      <c r="G33" s="613"/>
      <c r="H33" s="613"/>
      <c r="I33" s="613"/>
      <c r="J33" s="613"/>
      <c r="K33" s="618" t="s">
        <v>204</v>
      </c>
      <c r="L33" s="619"/>
      <c r="M33" s="622" t="s">
        <v>205</v>
      </c>
      <c r="N33" s="622"/>
      <c r="O33" s="622"/>
      <c r="P33" s="622"/>
      <c r="Q33" s="622"/>
      <c r="R33" s="622"/>
      <c r="S33" s="622"/>
      <c r="T33" s="622"/>
      <c r="U33" s="622"/>
      <c r="V33" s="622"/>
      <c r="W33" s="622"/>
      <c r="X33" s="622"/>
      <c r="Y33" s="622"/>
      <c r="Z33" s="622"/>
      <c r="AA33" s="622"/>
      <c r="AB33" s="622"/>
      <c r="AC33" s="622"/>
      <c r="AD33" s="622"/>
      <c r="AE33" s="622"/>
      <c r="AF33" s="622"/>
    </row>
    <row r="34" spans="1:38">
      <c r="A34" s="614"/>
      <c r="B34" s="615"/>
      <c r="C34" s="615"/>
      <c r="D34" s="615"/>
      <c r="E34" s="615"/>
      <c r="F34" s="615"/>
      <c r="G34" s="615"/>
      <c r="H34" s="615"/>
      <c r="I34" s="615"/>
      <c r="J34" s="615"/>
      <c r="K34" s="620"/>
      <c r="L34" s="621"/>
      <c r="M34" s="622"/>
      <c r="N34" s="622"/>
      <c r="O34" s="622"/>
      <c r="P34" s="622"/>
      <c r="Q34" s="622"/>
      <c r="R34" s="622"/>
      <c r="S34" s="622"/>
      <c r="T34" s="622"/>
      <c r="U34" s="622"/>
      <c r="V34" s="622"/>
      <c r="W34" s="622"/>
      <c r="X34" s="622"/>
      <c r="Y34" s="622"/>
      <c r="Z34" s="622"/>
      <c r="AA34" s="622"/>
      <c r="AB34" s="622"/>
      <c r="AC34" s="622"/>
      <c r="AD34" s="622"/>
      <c r="AE34" s="622"/>
      <c r="AF34" s="622"/>
    </row>
    <row r="35" spans="1:38">
      <c r="A35" s="614"/>
      <c r="B35" s="615"/>
      <c r="C35" s="615"/>
      <c r="D35" s="615"/>
      <c r="E35" s="615"/>
      <c r="F35" s="615"/>
      <c r="G35" s="615"/>
      <c r="H35" s="615"/>
      <c r="I35" s="615"/>
      <c r="J35" s="615"/>
      <c r="K35" s="620"/>
      <c r="L35" s="621"/>
      <c r="M35" s="631" t="s">
        <v>11</v>
      </c>
      <c r="N35" s="632"/>
      <c r="O35" s="632"/>
      <c r="P35" s="632"/>
      <c r="Q35" s="631" t="s">
        <v>10</v>
      </c>
      <c r="R35" s="632"/>
      <c r="S35" s="632"/>
      <c r="T35" s="633"/>
      <c r="U35" s="631" t="s">
        <v>9</v>
      </c>
      <c r="V35" s="632"/>
      <c r="W35" s="632"/>
      <c r="X35" s="633"/>
      <c r="Y35" s="631" t="s">
        <v>206</v>
      </c>
      <c r="Z35" s="632"/>
      <c r="AA35" s="632"/>
      <c r="AB35" s="633"/>
      <c r="AC35" s="631" t="s">
        <v>59</v>
      </c>
      <c r="AD35" s="632"/>
      <c r="AE35" s="632"/>
      <c r="AF35" s="633"/>
    </row>
    <row r="36" spans="1:38" ht="14.25" thickBot="1">
      <c r="A36" s="616"/>
      <c r="B36" s="617"/>
      <c r="C36" s="617"/>
      <c r="D36" s="617"/>
      <c r="E36" s="617"/>
      <c r="F36" s="617"/>
      <c r="G36" s="617"/>
      <c r="H36" s="617"/>
      <c r="I36" s="617"/>
      <c r="J36" s="617"/>
      <c r="K36" s="620"/>
      <c r="L36" s="621"/>
      <c r="M36" s="574" t="s">
        <v>207</v>
      </c>
      <c r="N36" s="575"/>
      <c r="O36" s="634" t="s">
        <v>208</v>
      </c>
      <c r="P36" s="635"/>
      <c r="Q36" s="574" t="s">
        <v>207</v>
      </c>
      <c r="R36" s="575"/>
      <c r="S36" s="634" t="s">
        <v>208</v>
      </c>
      <c r="T36" s="635"/>
      <c r="U36" s="574" t="s">
        <v>207</v>
      </c>
      <c r="V36" s="575"/>
      <c r="W36" s="634" t="s">
        <v>208</v>
      </c>
      <c r="X36" s="635"/>
      <c r="Y36" s="574" t="s">
        <v>207</v>
      </c>
      <c r="Z36" s="575"/>
      <c r="AA36" s="634" t="s">
        <v>208</v>
      </c>
      <c r="AB36" s="635"/>
      <c r="AC36" s="574" t="s">
        <v>207</v>
      </c>
      <c r="AD36" s="575"/>
      <c r="AE36" s="634" t="s">
        <v>208</v>
      </c>
      <c r="AF36" s="635"/>
    </row>
    <row r="37" spans="1:38" ht="20.25" customHeight="1" thickBot="1">
      <c r="A37" s="576" t="s">
        <v>209</v>
      </c>
      <c r="B37" s="577"/>
      <c r="C37" s="577"/>
      <c r="D37" s="577"/>
      <c r="E37" s="577"/>
      <c r="F37" s="577"/>
      <c r="G37" s="577"/>
      <c r="H37" s="577"/>
      <c r="I37" s="577"/>
      <c r="J37" s="577"/>
      <c r="K37" s="571" t="s">
        <v>220</v>
      </c>
      <c r="L37" s="571"/>
      <c r="M37" s="721"/>
      <c r="N37" s="578"/>
      <c r="O37" s="578"/>
      <c r="P37" s="579"/>
      <c r="Q37" s="578"/>
      <c r="R37" s="579"/>
      <c r="S37" s="578"/>
      <c r="T37" s="579"/>
      <c r="U37" s="578"/>
      <c r="V37" s="579"/>
      <c r="W37" s="578"/>
      <c r="X37" s="579"/>
      <c r="Y37" s="578"/>
      <c r="Z37" s="579"/>
      <c r="AA37" s="578"/>
      <c r="AB37" s="579"/>
      <c r="AC37" s="578"/>
      <c r="AD37" s="579"/>
      <c r="AE37" s="578"/>
      <c r="AF37" s="697"/>
    </row>
    <row r="38" spans="1:38" ht="13.5" customHeight="1">
      <c r="A38" s="792" t="s">
        <v>210</v>
      </c>
      <c r="B38" s="623" t="s">
        <v>211</v>
      </c>
      <c r="C38" s="699" t="s">
        <v>420</v>
      </c>
      <c r="D38" s="700"/>
      <c r="E38" s="700"/>
      <c r="F38" s="700"/>
      <c r="G38" s="700"/>
      <c r="H38" s="700"/>
      <c r="I38" s="700"/>
      <c r="J38" s="701"/>
      <c r="K38" s="572" t="s">
        <v>417</v>
      </c>
      <c r="L38" s="573"/>
      <c r="M38" s="594" t="e">
        <f>IF($K38="○",VLOOKUP(設定値!$I$18,単価表,設定値!$Q$3,0),0)</f>
        <v>#N/A</v>
      </c>
      <c r="N38" s="580"/>
      <c r="O38" s="580" t="e">
        <f>IF($K38="○",VLOOKUP(設定値!$I$18,単価表,設定値!$R$3,0),0)</f>
        <v>#N/A</v>
      </c>
      <c r="P38" s="702"/>
      <c r="Q38" s="698" t="e">
        <f>IF($K38="○",VLOOKUP(設定値!$I$17,単価表,設定値!$Q$3,0),0)</f>
        <v>#N/A</v>
      </c>
      <c r="R38" s="580"/>
      <c r="S38" s="580" t="e">
        <f>IF($K38="○",VLOOKUP(設定値!$I$17,単価表,設定値!$R$3,0),0)</f>
        <v>#N/A</v>
      </c>
      <c r="T38" s="581"/>
      <c r="U38" s="594" t="e">
        <f>IF($K38="○",VLOOKUP(設定値!$I$16,単価表,設定値!$Q$3,0),0)</f>
        <v>#N/A</v>
      </c>
      <c r="V38" s="580"/>
      <c r="W38" s="580" t="e">
        <f>IF($K38="○",VLOOKUP(設定値!$I$16,単価表,設定値!$R$3,0),0)</f>
        <v>#N/A</v>
      </c>
      <c r="X38" s="702"/>
      <c r="Y38" s="698" t="e">
        <f>IF($K38="○",VLOOKUP(設定値!$I$15,単価表,設定値!$Q$3,0),0)</f>
        <v>#N/A</v>
      </c>
      <c r="Z38" s="580"/>
      <c r="AA38" s="580" t="e">
        <f>IF($K38="○",VLOOKUP(設定値!$I$15,単価表,設定値!$R$3,0),0)</f>
        <v>#N/A</v>
      </c>
      <c r="AB38" s="581"/>
      <c r="AC38" s="698" t="e">
        <f>IF($K38="○",VLOOKUP(設定値!$I$14,単価表,設定値!$Q$3,0),0)</f>
        <v>#N/A</v>
      </c>
      <c r="AD38" s="580"/>
      <c r="AE38" s="580" t="e">
        <f>IF($K38="○",VLOOKUP(設定値!$I$14,単価表,設定値!$R$3,0),0)</f>
        <v>#N/A</v>
      </c>
      <c r="AF38" s="581"/>
    </row>
    <row r="39" spans="1:38">
      <c r="A39" s="793"/>
      <c r="B39" s="623"/>
      <c r="C39" s="587" t="s">
        <v>409</v>
      </c>
      <c r="D39" s="588"/>
      <c r="E39" s="588"/>
      <c r="F39" s="588"/>
      <c r="G39" s="588"/>
      <c r="H39" s="588"/>
      <c r="I39" s="588"/>
      <c r="J39" s="589"/>
      <c r="K39" s="572"/>
      <c r="L39" s="573"/>
      <c r="M39" s="582"/>
      <c r="N39" s="583"/>
      <c r="O39" s="606"/>
      <c r="P39" s="582"/>
      <c r="Q39" s="607"/>
      <c r="R39" s="583"/>
      <c r="S39" s="606"/>
      <c r="T39" s="608"/>
      <c r="U39" s="582"/>
      <c r="V39" s="583"/>
      <c r="W39" s="606"/>
      <c r="X39" s="582"/>
      <c r="Y39" s="703">
        <f>IF($K39="○",VLOOKUP(設定値!$I$15,単価表,設定値!$S$3,0),0)</f>
        <v>0</v>
      </c>
      <c r="Z39" s="704"/>
      <c r="AA39" s="704">
        <f>IF($K39="○",VLOOKUP(設定値!$I$15,単価表,設定値!$S$3,0),0)</f>
        <v>0</v>
      </c>
      <c r="AB39" s="720"/>
      <c r="AC39" s="607"/>
      <c r="AD39" s="583"/>
      <c r="AE39" s="606"/>
      <c r="AF39" s="608"/>
    </row>
    <row r="40" spans="1:38">
      <c r="A40" s="793"/>
      <c r="B40" s="623"/>
      <c r="C40" s="587" t="s">
        <v>410</v>
      </c>
      <c r="D40" s="588"/>
      <c r="E40" s="588"/>
      <c r="F40" s="588"/>
      <c r="G40" s="588"/>
      <c r="H40" s="588"/>
      <c r="I40" s="588"/>
      <c r="J40" s="589"/>
      <c r="K40" s="572"/>
      <c r="L40" s="573"/>
      <c r="M40" s="76"/>
      <c r="N40" s="75"/>
      <c r="O40" s="76"/>
      <c r="P40" s="76"/>
      <c r="Q40" s="74"/>
      <c r="R40" s="75"/>
      <c r="S40" s="76"/>
      <c r="T40" s="155"/>
      <c r="U40" s="76"/>
      <c r="V40" s="75"/>
      <c r="W40" s="76"/>
      <c r="X40" s="155"/>
      <c r="Y40" s="76"/>
      <c r="Z40" s="75"/>
      <c r="AA40" s="76"/>
      <c r="AB40" s="76"/>
      <c r="AC40" s="703">
        <f>IF($K40="○",VLOOKUP(設定値!$I$14,単価表,設定値!$T$3,0),0)</f>
        <v>0</v>
      </c>
      <c r="AD40" s="704"/>
      <c r="AE40" s="704">
        <f>IF($K40="○",VLOOKUP(設定値!$I$14,単価表,設定値!$T$3,0),0)</f>
        <v>0</v>
      </c>
      <c r="AF40" s="720"/>
    </row>
    <row r="41" spans="1:38">
      <c r="A41" s="793"/>
      <c r="B41" s="623"/>
      <c r="C41" s="587" t="s">
        <v>411</v>
      </c>
      <c r="D41" s="588"/>
      <c r="E41" s="588"/>
      <c r="F41" s="588"/>
      <c r="G41" s="588"/>
      <c r="H41" s="588"/>
      <c r="I41" s="588"/>
      <c r="J41" s="589"/>
      <c r="K41" s="572"/>
      <c r="L41" s="573"/>
      <c r="M41" s="582"/>
      <c r="N41" s="583"/>
      <c r="O41" s="606"/>
      <c r="P41" s="582"/>
      <c r="Q41" s="546">
        <f>IF($K41="○",VLOOKUP(設定値!$I$17,単価表,設定値!$U$3,0),0)</f>
        <v>0</v>
      </c>
      <c r="R41" s="547"/>
      <c r="S41" s="544">
        <f>IF($K41="○",VLOOKUP(設定値!$I$17,単価表,設定値!$U$3,0),0)</f>
        <v>0</v>
      </c>
      <c r="T41" s="545"/>
      <c r="U41" s="582"/>
      <c r="V41" s="583"/>
      <c r="W41" s="606"/>
      <c r="X41" s="582"/>
      <c r="Y41" s="607"/>
      <c r="Z41" s="583"/>
      <c r="AA41" s="606"/>
      <c r="AB41" s="608"/>
      <c r="AC41" s="607"/>
      <c r="AD41" s="583"/>
      <c r="AE41" s="606"/>
      <c r="AF41" s="608"/>
    </row>
    <row r="42" spans="1:38">
      <c r="A42" s="793"/>
      <c r="B42" s="623"/>
      <c r="C42" s="587" t="s">
        <v>222</v>
      </c>
      <c r="D42" s="588"/>
      <c r="E42" s="588"/>
      <c r="F42" s="588"/>
      <c r="G42" s="588"/>
      <c r="H42" s="588"/>
      <c r="I42" s="588"/>
      <c r="J42" s="589"/>
      <c r="K42" s="590"/>
      <c r="L42" s="591"/>
      <c r="M42" s="592">
        <f>IF(設定値!$AM$39=0, 0, IF(設定値!$AM$39&lt;10, INT(設定値!$AM$39), ROUNDDOWN(設定値!$AM$39, -1)))</f>
        <v>0</v>
      </c>
      <c r="N42" s="593"/>
      <c r="O42" s="544">
        <f>IF(設定値!$AM$39=0, 0, IF(設定値!$AM$39&lt;10, INT(設定値!$AM$39), ROUNDDOWN(設定値!$AM$39, -1)))</f>
        <v>0</v>
      </c>
      <c r="P42" s="545"/>
      <c r="Q42" s="546">
        <f>IF(設定値!$AM$39=0, 0, IF(設定値!$AM$39&lt;10, INT(設定値!$AM$39), ROUNDDOWN(設定値!$AM$39, -1)))</f>
        <v>0</v>
      </c>
      <c r="R42" s="547"/>
      <c r="S42" s="544">
        <f>IF(設定値!$AM$39=0, 0, IF(設定値!$AM$39&lt;10, INT(設定値!$AM$39), ROUNDDOWN(設定値!$AM$39, -1)))</f>
        <v>0</v>
      </c>
      <c r="T42" s="545"/>
      <c r="U42" s="546">
        <f>IF(設定値!$AM$39=0, 0, IF(設定値!$AM$39&lt;10, INT(設定値!$AM$39), ROUNDDOWN(設定値!$AM$39, -1)))</f>
        <v>0</v>
      </c>
      <c r="V42" s="547"/>
      <c r="W42" s="544">
        <f>IF(設定値!$AM$39=0, 0, IF(設定値!$AM$39&lt;10, INT(設定値!$AM$39), ROUNDDOWN(設定値!$AM$39, -1)))</f>
        <v>0</v>
      </c>
      <c r="X42" s="545"/>
      <c r="Y42" s="546">
        <f>IF(設定値!$AM$39=0, 0, IF(設定値!$AM$39&lt;10, INT(設定値!$AM$39), ROUNDDOWN(設定値!$AM$39, -1)))</f>
        <v>0</v>
      </c>
      <c r="Z42" s="547"/>
      <c r="AA42" s="544">
        <f>IF(設定値!$AM$39=0, 0, IF(設定値!$AM$39&lt;10, INT(設定値!$AM$39), ROUNDDOWN(設定値!$AM$39, -1)))</f>
        <v>0</v>
      </c>
      <c r="AB42" s="545"/>
      <c r="AC42" s="546">
        <f>IF(設定値!$AM$39=0, 0, IF(設定値!$AM$39&lt;10, INT(設定値!$AM$39), ROUNDDOWN(設定値!$AM$39, -1)))</f>
        <v>0</v>
      </c>
      <c r="AD42" s="547"/>
      <c r="AE42" s="544">
        <f>IF(設定値!$AM$39=0, 0, IF(設定値!$AM$39&lt;10, INT(設定値!$AM$39), ROUNDDOWN(設定値!$AM$39, -1)))</f>
        <v>0</v>
      </c>
      <c r="AF42" s="545"/>
    </row>
    <row r="43" spans="1:38">
      <c r="A43" s="793"/>
      <c r="B43" s="623"/>
      <c r="C43" s="587" t="s">
        <v>412</v>
      </c>
      <c r="D43" s="588"/>
      <c r="E43" s="588"/>
      <c r="F43" s="588"/>
      <c r="G43" s="588"/>
      <c r="H43" s="588"/>
      <c r="I43" s="588"/>
      <c r="J43" s="589"/>
      <c r="K43" s="572"/>
      <c r="L43" s="573"/>
      <c r="M43" s="557">
        <f>IF($K43="○",VLOOKUP(設定値!$I$14,単価表,設定値!$V$3,0),0)</f>
        <v>0</v>
      </c>
      <c r="N43" s="549"/>
      <c r="O43" s="547">
        <f>IF($K43="○",VLOOKUP(設定値!$I$14,単価表,設定値!$V$3,0),0)</f>
        <v>0</v>
      </c>
      <c r="P43" s="550"/>
      <c r="Q43" s="547">
        <f>IF($K43="○",VLOOKUP(設定値!$I$14,単価表,設定値!$V$3,0),0)</f>
        <v>0</v>
      </c>
      <c r="R43" s="549"/>
      <c r="S43" s="547">
        <f>IF($K43="○",VLOOKUP(設定値!$I$14,単価表,設定値!$V$3,0),0)</f>
        <v>0</v>
      </c>
      <c r="T43" s="544"/>
      <c r="U43" s="548">
        <f>IF($K43="○",VLOOKUP(設定値!$I$14,単価表,設定値!$V$3,0),0)</f>
        <v>0</v>
      </c>
      <c r="V43" s="549"/>
      <c r="W43" s="547">
        <f>IF($K43="○",VLOOKUP(設定値!$I$14,単価表,設定値!$V$3,0),0)</f>
        <v>0</v>
      </c>
      <c r="X43" s="544"/>
      <c r="Y43" s="548">
        <f>IF($K43="○",VLOOKUP(設定値!$I$14,単価表,設定値!$V$3,0),0)</f>
        <v>0</v>
      </c>
      <c r="Z43" s="549"/>
      <c r="AA43" s="547">
        <f>IF($K43="○",VLOOKUP(設定値!$I$14,単価表,設定値!$V$3,0),0)</f>
        <v>0</v>
      </c>
      <c r="AB43" s="544"/>
      <c r="AC43" s="548">
        <f>IF($K43="○",VLOOKUP(設定値!$I$14,単価表,設定値!$V$3,0),0)</f>
        <v>0</v>
      </c>
      <c r="AD43" s="549"/>
      <c r="AE43" s="549">
        <f>IF($K43="○",VLOOKUP(設定値!$I$14,単価表,設定値!$V$3,0),0)</f>
        <v>0</v>
      </c>
      <c r="AF43" s="550"/>
    </row>
    <row r="44" spans="1:38" ht="14.25" thickBot="1">
      <c r="A44" s="793"/>
      <c r="B44" s="623"/>
      <c r="C44" s="514" t="s">
        <v>35</v>
      </c>
      <c r="D44" s="515"/>
      <c r="E44" s="515"/>
      <c r="F44" s="515"/>
      <c r="G44" s="515"/>
      <c r="H44" s="515"/>
      <c r="I44" s="515"/>
      <c r="J44" s="516"/>
      <c r="K44" s="538"/>
      <c r="L44" s="539"/>
      <c r="M44" s="551">
        <f>IF($K44&gt;0,VLOOKUP(設定値!$I$14,単価表,設定値!$W$3,0)*$K$44,0)</f>
        <v>0</v>
      </c>
      <c r="N44" s="552"/>
      <c r="O44" s="553">
        <f>IF($K44&gt;0,VLOOKUP(設定値!$I$14,単価表,設定値!$W$3,0)*$K$44,0)</f>
        <v>0</v>
      </c>
      <c r="P44" s="554"/>
      <c r="Q44" s="555">
        <f>IF($K44&gt;0,VLOOKUP(設定値!$I$14,単価表,設定値!$W$3,0)*$K$44,0)</f>
        <v>0</v>
      </c>
      <c r="R44" s="552"/>
      <c r="S44" s="553">
        <f>IF($K44&gt;0,VLOOKUP(設定値!$I$14,単価表,設定値!$W$3,0)*$K$44,0)</f>
        <v>0</v>
      </c>
      <c r="T44" s="556"/>
      <c r="U44" s="551">
        <f>IF($K44&gt;0,VLOOKUP(設定値!$I$14,単価表,設定値!$W$3,0)*$K$44,0)</f>
        <v>0</v>
      </c>
      <c r="V44" s="552"/>
      <c r="W44" s="553">
        <f>IF($K44&gt;0,VLOOKUP(設定値!$I$14,単価表,設定値!$W$3,0)*$K$44,0)</f>
        <v>0</v>
      </c>
      <c r="X44" s="554"/>
      <c r="Y44" s="555">
        <f>IF($K44&gt;0,VLOOKUP(設定値!$I$14,単価表,設定値!$W$3,0)*$K$44,0)</f>
        <v>0</v>
      </c>
      <c r="Z44" s="552"/>
      <c r="AA44" s="553">
        <f>IF($K44&gt;0,VLOOKUP(設定値!$I$14,単価表,設定値!$W$3,0)*$K$44,0)</f>
        <v>0</v>
      </c>
      <c r="AB44" s="556"/>
      <c r="AC44" s="551">
        <f>IF($K44&gt;0,VLOOKUP(設定値!$I$14,単価表,設定値!$W$3,0)*$K$44,0)</f>
        <v>0</v>
      </c>
      <c r="AD44" s="552"/>
      <c r="AE44" s="553">
        <f>IF($K44&gt;0,VLOOKUP(設定値!$I$14,単価表,設定値!$W$3,0)*$K$44,0)</f>
        <v>0</v>
      </c>
      <c r="AF44" s="556"/>
    </row>
    <row r="45" spans="1:38" ht="14.25" thickTop="1">
      <c r="A45" s="793"/>
      <c r="B45" s="623"/>
      <c r="C45" s="358"/>
      <c r="D45" s="358"/>
      <c r="E45" s="358"/>
      <c r="F45" s="358"/>
      <c r="G45" s="359"/>
      <c r="H45" s="358"/>
      <c r="I45" s="358"/>
      <c r="J45" s="359"/>
      <c r="K45" s="738" t="s">
        <v>214</v>
      </c>
      <c r="L45" s="789"/>
      <c r="M45" s="707" t="e">
        <f>SUM(M38:N44)</f>
        <v>#N/A</v>
      </c>
      <c r="N45" s="705"/>
      <c r="O45" s="564" t="e">
        <f>SUM(O38:P44)</f>
        <v>#N/A</v>
      </c>
      <c r="P45" s="565"/>
      <c r="Q45" s="708" t="e">
        <f>SUM(Q38:R44)</f>
        <v>#N/A</v>
      </c>
      <c r="R45" s="565"/>
      <c r="S45" s="705" t="e">
        <f>SUM(S38:T44)</f>
        <v>#N/A</v>
      </c>
      <c r="T45" s="706"/>
      <c r="U45" s="707" t="e">
        <f>SUM(U38:V44)</f>
        <v>#N/A</v>
      </c>
      <c r="V45" s="705"/>
      <c r="W45" s="564" t="e">
        <f>SUM(W38:X44)</f>
        <v>#N/A</v>
      </c>
      <c r="X45" s="565"/>
      <c r="Y45" s="708" t="e">
        <f>SUM(Y38:Z44)</f>
        <v>#N/A</v>
      </c>
      <c r="Z45" s="565"/>
      <c r="AA45" s="705" t="e">
        <f>SUM(AA38:AB44)</f>
        <v>#N/A</v>
      </c>
      <c r="AB45" s="706"/>
      <c r="AC45" s="707" t="e">
        <f>SUM(AC38:AD44)</f>
        <v>#N/A</v>
      </c>
      <c r="AD45" s="705"/>
      <c r="AE45" s="564" t="e">
        <f>SUM(AE38:AF44)</f>
        <v>#N/A</v>
      </c>
      <c r="AF45" s="726"/>
    </row>
    <row r="46" spans="1:38" ht="39" customHeight="1" thickBot="1">
      <c r="A46" s="793"/>
      <c r="B46" s="509" t="s">
        <v>215</v>
      </c>
      <c r="C46" s="558" t="s">
        <v>258</v>
      </c>
      <c r="D46" s="559"/>
      <c r="E46" s="559"/>
      <c r="F46" s="559"/>
      <c r="G46" s="559"/>
      <c r="H46" s="559"/>
      <c r="I46" s="559"/>
      <c r="J46" s="560"/>
      <c r="K46" s="561"/>
      <c r="L46" s="562"/>
      <c r="M46" s="520">
        <f>-IF($K46="○",VLOOKUP(設定値!$I$14,単価表,設定値!$X$3,0),0)</f>
        <v>0</v>
      </c>
      <c r="N46" s="563"/>
      <c r="O46" s="520">
        <f>-IF($K46="○",VLOOKUP(設定値!$I$14,単価表,設定値!$X$3,0),0)</f>
        <v>0</v>
      </c>
      <c r="P46" s="521"/>
      <c r="Q46" s="722">
        <f>-IF($K46="○",VLOOKUP(設定値!$I$14,単価表,設定値!$X$3,0),0)</f>
        <v>0</v>
      </c>
      <c r="R46" s="563"/>
      <c r="S46" s="520">
        <f>-IF($K46="○",VLOOKUP(設定値!$I$14,単価表,設定値!$X$3,0),0)</f>
        <v>0</v>
      </c>
      <c r="T46" s="521"/>
      <c r="U46" s="722">
        <f>-IF($K46="○",VLOOKUP(設定値!$I$14,単価表,設定値!$X$3,0),0)</f>
        <v>0</v>
      </c>
      <c r="V46" s="563"/>
      <c r="W46" s="520">
        <f>-IF($K46="○",VLOOKUP(設定値!$I$14,単価表,設定値!$X$3,0),0)</f>
        <v>0</v>
      </c>
      <c r="X46" s="521"/>
      <c r="Y46" s="722">
        <f>-IF($K46="○",VLOOKUP(設定値!$I$14,単価表,設定値!$X$3,0),0)</f>
        <v>0</v>
      </c>
      <c r="Z46" s="563"/>
      <c r="AA46" s="520">
        <f>-IF($K46="○",VLOOKUP(設定値!$I$14,単価表,設定値!$X$3,0),0)</f>
        <v>0</v>
      </c>
      <c r="AB46" s="521"/>
      <c r="AC46" s="722">
        <f>-IF($K46="○",VLOOKUP(設定値!$I$14,単価表,設定値!$X$3,0),0)</f>
        <v>0</v>
      </c>
      <c r="AD46" s="563"/>
      <c r="AE46" s="520">
        <f>-IF($K46="○",VLOOKUP(設定値!$I$14,単価表,設定値!$X$3,0),0)</f>
        <v>0</v>
      </c>
      <c r="AF46" s="781"/>
      <c r="AJ46" s="11"/>
      <c r="AK46" s="11"/>
      <c r="AL46" s="11"/>
    </row>
    <row r="47" spans="1:38" ht="15" customHeight="1" thickTop="1">
      <c r="A47" s="793"/>
      <c r="B47" s="510"/>
      <c r="C47" s="737" t="s">
        <v>259</v>
      </c>
      <c r="D47" s="738"/>
      <c r="E47" s="738"/>
      <c r="F47" s="738"/>
      <c r="G47" s="738"/>
      <c r="H47" s="738"/>
      <c r="I47" s="738"/>
      <c r="J47" s="738"/>
      <c r="K47" s="738"/>
      <c r="L47" s="739"/>
      <c r="M47" s="709">
        <f>M46</f>
        <v>0</v>
      </c>
      <c r="N47" s="710"/>
      <c r="O47" s="732">
        <f t="shared" ref="O47" si="0">O46</f>
        <v>0</v>
      </c>
      <c r="P47" s="733"/>
      <c r="Q47" s="730">
        <f t="shared" ref="Q47" si="1">Q46</f>
        <v>0</v>
      </c>
      <c r="R47" s="731"/>
      <c r="S47" s="732">
        <f t="shared" ref="S47" si="2">S46</f>
        <v>0</v>
      </c>
      <c r="T47" s="733"/>
      <c r="U47" s="730">
        <f t="shared" ref="U47" si="3">U46</f>
        <v>0</v>
      </c>
      <c r="V47" s="731"/>
      <c r="W47" s="732">
        <f t="shared" ref="W47" si="4">W46</f>
        <v>0</v>
      </c>
      <c r="X47" s="733"/>
      <c r="Y47" s="730">
        <f t="shared" ref="Y47" si="5">Y46</f>
        <v>0</v>
      </c>
      <c r="Z47" s="731"/>
      <c r="AA47" s="732">
        <f t="shared" ref="AA47" si="6">AA46</f>
        <v>0</v>
      </c>
      <c r="AB47" s="733"/>
      <c r="AC47" s="730">
        <f t="shared" ref="AC47" si="7">AC46</f>
        <v>0</v>
      </c>
      <c r="AD47" s="731"/>
      <c r="AE47" s="732">
        <f t="shared" ref="AE47" si="8">AE46</f>
        <v>0</v>
      </c>
      <c r="AF47" s="733"/>
      <c r="AJ47" s="11"/>
      <c r="AK47" s="11"/>
      <c r="AL47" s="11"/>
    </row>
    <row r="48" spans="1:38" ht="27.75" customHeight="1">
      <c r="A48" s="793"/>
      <c r="B48" s="509" t="s">
        <v>408</v>
      </c>
      <c r="C48" s="755" t="s">
        <v>405</v>
      </c>
      <c r="D48" s="756"/>
      <c r="E48" s="756"/>
      <c r="F48" s="756"/>
      <c r="G48" s="756"/>
      <c r="H48" s="756"/>
      <c r="I48" s="756"/>
      <c r="J48" s="757"/>
      <c r="K48" s="761"/>
      <c r="L48" s="762"/>
      <c r="M48" s="765">
        <f>設定値!BG42</f>
        <v>0</v>
      </c>
      <c r="N48" s="766"/>
      <c r="O48" s="477">
        <f>設定値!BI42</f>
        <v>0</v>
      </c>
      <c r="P48" s="478"/>
      <c r="Q48" s="479">
        <f>設定値!BK42</f>
        <v>0</v>
      </c>
      <c r="R48" s="480"/>
      <c r="S48" s="477">
        <f>設定値!BM42</f>
        <v>0</v>
      </c>
      <c r="T48" s="478"/>
      <c r="U48" s="479">
        <f>設定値!BO42</f>
        <v>0</v>
      </c>
      <c r="V48" s="480"/>
      <c r="W48" s="477">
        <f>設定値!BQ42</f>
        <v>0</v>
      </c>
      <c r="X48" s="478"/>
      <c r="Y48" s="479">
        <f>設定値!BS42</f>
        <v>0</v>
      </c>
      <c r="Z48" s="480"/>
      <c r="AA48" s="477">
        <f>設定値!BU42</f>
        <v>0</v>
      </c>
      <c r="AB48" s="478"/>
      <c r="AC48" s="479">
        <f>設定値!BW42</f>
        <v>0</v>
      </c>
      <c r="AD48" s="480"/>
      <c r="AE48" s="477">
        <f>設定値!BY42</f>
        <v>0</v>
      </c>
      <c r="AF48" s="478"/>
      <c r="AJ48" s="11"/>
      <c r="AK48" s="11"/>
      <c r="AL48" s="11"/>
    </row>
    <row r="49" spans="1:42" ht="27.75" customHeight="1" thickBot="1">
      <c r="A49" s="793"/>
      <c r="B49" s="510"/>
      <c r="C49" s="758"/>
      <c r="D49" s="759"/>
      <c r="E49" s="759"/>
      <c r="F49" s="759"/>
      <c r="G49" s="759"/>
      <c r="H49" s="759"/>
      <c r="I49" s="759"/>
      <c r="J49" s="760"/>
      <c r="K49" s="763"/>
      <c r="L49" s="764"/>
      <c r="M49" s="513">
        <f>設定値!BG43</f>
        <v>0</v>
      </c>
      <c r="N49" s="508"/>
      <c r="O49" s="505">
        <f>設定値!BI43</f>
        <v>0</v>
      </c>
      <c r="P49" s="506"/>
      <c r="Q49" s="507">
        <f>設定値!BK43</f>
        <v>0</v>
      </c>
      <c r="R49" s="508"/>
      <c r="S49" s="505">
        <f>設定値!BM43</f>
        <v>0</v>
      </c>
      <c r="T49" s="506"/>
      <c r="U49" s="507">
        <f>設定値!BO43</f>
        <v>0</v>
      </c>
      <c r="V49" s="508"/>
      <c r="W49" s="505">
        <f>設定値!BQ43</f>
        <v>0</v>
      </c>
      <c r="X49" s="506"/>
      <c r="Y49" s="507">
        <f>設定値!BS43</f>
        <v>0</v>
      </c>
      <c r="Z49" s="508"/>
      <c r="AA49" s="505">
        <f>設定値!BU43</f>
        <v>0</v>
      </c>
      <c r="AB49" s="506"/>
      <c r="AC49" s="507">
        <f>設定値!BW43</f>
        <v>0</v>
      </c>
      <c r="AD49" s="508"/>
      <c r="AE49" s="505">
        <f>設定値!BY43</f>
        <v>0</v>
      </c>
      <c r="AF49" s="506"/>
      <c r="AJ49" s="11"/>
      <c r="AK49" s="11"/>
      <c r="AL49" s="11"/>
    </row>
    <row r="50" spans="1:42" ht="14.25" thickTop="1">
      <c r="A50" s="793"/>
      <c r="B50" s="734" t="s">
        <v>400</v>
      </c>
      <c r="C50" s="34" t="s">
        <v>101</v>
      </c>
      <c r="D50" s="34"/>
      <c r="E50" s="34"/>
      <c r="F50" s="34"/>
      <c r="G50" s="35"/>
      <c r="H50" s="34"/>
      <c r="I50" s="34"/>
      <c r="J50" s="34"/>
      <c r="K50" s="779"/>
      <c r="L50" s="780"/>
      <c r="M50" s="770">
        <f>IF($K50="○",IF(設定値!J22/SUM($M$37:$AF$37)&lt;10,INT(設定値!J22/SUM($M$37:$AF$37)),ROUNDDOWN(設定値!J22/SUM($M$37:$AF$37),-1)),0)</f>
        <v>0</v>
      </c>
      <c r="N50" s="771"/>
      <c r="O50" s="771"/>
      <c r="P50" s="771"/>
      <c r="Q50" s="771"/>
      <c r="R50" s="771"/>
      <c r="S50" s="771"/>
      <c r="T50" s="771"/>
      <c r="U50" s="771"/>
      <c r="V50" s="771"/>
      <c r="W50" s="771"/>
      <c r="X50" s="771"/>
      <c r="Y50" s="771"/>
      <c r="Z50" s="771"/>
      <c r="AA50" s="771"/>
      <c r="AB50" s="771"/>
      <c r="AC50" s="771"/>
      <c r="AD50" s="771"/>
      <c r="AE50" s="771"/>
      <c r="AF50" s="772"/>
    </row>
    <row r="51" spans="1:42">
      <c r="A51" s="793"/>
      <c r="B51" s="734"/>
      <c r="C51" s="27" t="s">
        <v>108</v>
      </c>
      <c r="D51" s="27"/>
      <c r="E51" s="27"/>
      <c r="F51" s="27"/>
      <c r="G51" s="29"/>
      <c r="H51" s="27"/>
      <c r="I51" s="27"/>
      <c r="J51" s="27"/>
      <c r="K51" s="572"/>
      <c r="L51" s="573"/>
      <c r="M51" s="532">
        <f>IF($K51="A",IF(設定値!J24/SUM(M37:AF37)&lt;10,INT(設定値!J24/SUM(M37:AF37)),ROUNDDOWN(設定値!J24/SUM(M37:AF37),-1)),IF($K51="B",IF(設定値!J25/SUM(M37:AF37)&lt;10,INT(設定値!J25/SUM(M37:AF37)),ROUNDDOWN(設定値!J25/SUM(M37:AF37),-1)),0))</f>
        <v>0</v>
      </c>
      <c r="N51" s="533"/>
      <c r="O51" s="533"/>
      <c r="P51" s="533"/>
      <c r="Q51" s="533"/>
      <c r="R51" s="533"/>
      <c r="S51" s="533"/>
      <c r="T51" s="533"/>
      <c r="U51" s="533"/>
      <c r="V51" s="533"/>
      <c r="W51" s="533"/>
      <c r="X51" s="533"/>
      <c r="Y51" s="533"/>
      <c r="Z51" s="533"/>
      <c r="AA51" s="533"/>
      <c r="AB51" s="533"/>
      <c r="AC51" s="533"/>
      <c r="AD51" s="533"/>
      <c r="AE51" s="533"/>
      <c r="AF51" s="534"/>
    </row>
    <row r="52" spans="1:42">
      <c r="A52" s="793"/>
      <c r="B52" s="734"/>
      <c r="C52" s="28" t="s">
        <v>217</v>
      </c>
      <c r="D52" s="27"/>
      <c r="E52" s="27"/>
      <c r="F52" s="27"/>
      <c r="G52" s="29"/>
      <c r="H52" s="27"/>
      <c r="I52" s="27"/>
      <c r="J52" s="351"/>
      <c r="K52" s="572"/>
      <c r="L52" s="573"/>
      <c r="M52" s="532">
        <f>IF($K52="○",IF(設定値!J27/SUM($M$37:$AF$37)&lt;10,INT(設定値!J27/SUM($M$37:$AF$37)),ROUNDDOWN(設定値!J27/SUM($M$37:$AF$37),-1)),0)</f>
        <v>0</v>
      </c>
      <c r="N52" s="533"/>
      <c r="O52" s="533"/>
      <c r="P52" s="533"/>
      <c r="Q52" s="533"/>
      <c r="R52" s="533"/>
      <c r="S52" s="533"/>
      <c r="T52" s="533"/>
      <c r="U52" s="533"/>
      <c r="V52" s="533"/>
      <c r="W52" s="533"/>
      <c r="X52" s="533"/>
      <c r="Y52" s="533"/>
      <c r="Z52" s="533"/>
      <c r="AA52" s="533"/>
      <c r="AB52" s="533"/>
      <c r="AC52" s="533"/>
      <c r="AD52" s="533"/>
      <c r="AE52" s="533"/>
      <c r="AF52" s="534"/>
    </row>
    <row r="53" spans="1:42" ht="14.25" thickBot="1">
      <c r="A53" s="793"/>
      <c r="B53" s="734"/>
      <c r="C53" s="31" t="s">
        <v>260</v>
      </c>
      <c r="D53" s="31"/>
      <c r="E53" s="31"/>
      <c r="F53" s="31"/>
      <c r="G53" s="32"/>
      <c r="H53" s="31"/>
      <c r="I53" s="31"/>
      <c r="J53" s="31"/>
      <c r="K53" s="538"/>
      <c r="L53" s="539"/>
      <c r="M53" s="786">
        <f>IF(設定値!$AM$45&lt;10,INT(設定値!$AM$45),ROUNDDOWN(設定値!$AM$45,-1))</f>
        <v>0</v>
      </c>
      <c r="N53" s="787"/>
      <c r="O53" s="787"/>
      <c r="P53" s="787"/>
      <c r="Q53" s="787"/>
      <c r="R53" s="787"/>
      <c r="S53" s="787"/>
      <c r="T53" s="787"/>
      <c r="U53" s="787"/>
      <c r="V53" s="787"/>
      <c r="W53" s="787"/>
      <c r="X53" s="787"/>
      <c r="Y53" s="787"/>
      <c r="Z53" s="787"/>
      <c r="AA53" s="787"/>
      <c r="AB53" s="787"/>
      <c r="AC53" s="787"/>
      <c r="AD53" s="787"/>
      <c r="AE53" s="787"/>
      <c r="AF53" s="788"/>
    </row>
    <row r="54" spans="1:42" ht="14.25" thickTop="1">
      <c r="A54" s="794"/>
      <c r="B54" s="734"/>
      <c r="C54" s="20"/>
      <c r="D54" s="20"/>
      <c r="E54" s="20"/>
      <c r="F54" s="20"/>
      <c r="G54" s="33"/>
      <c r="H54" s="20"/>
      <c r="I54" s="20"/>
      <c r="J54" s="20"/>
      <c r="K54" s="735" t="s">
        <v>218</v>
      </c>
      <c r="L54" s="736"/>
      <c r="M54" s="517">
        <f>SUM(M50:AF53)</f>
        <v>0</v>
      </c>
      <c r="N54" s="518"/>
      <c r="O54" s="518"/>
      <c r="P54" s="518"/>
      <c r="Q54" s="518"/>
      <c r="R54" s="518"/>
      <c r="S54" s="518"/>
      <c r="T54" s="518"/>
      <c r="U54" s="518"/>
      <c r="V54" s="518"/>
      <c r="W54" s="518"/>
      <c r="X54" s="518"/>
      <c r="Y54" s="518"/>
      <c r="Z54" s="518"/>
      <c r="AA54" s="518"/>
      <c r="AB54" s="518"/>
      <c r="AC54" s="518"/>
      <c r="AD54" s="518"/>
      <c r="AE54" s="518"/>
      <c r="AF54" s="519"/>
    </row>
    <row r="55" spans="1:42" ht="14.25">
      <c r="A55" s="753" t="s">
        <v>401</v>
      </c>
      <c r="B55" s="754"/>
      <c r="C55" s="754"/>
      <c r="D55" s="754"/>
      <c r="E55" s="754"/>
      <c r="F55" s="754"/>
      <c r="G55" s="754"/>
      <c r="H55" s="754"/>
      <c r="I55" s="754"/>
      <c r="J55" s="754"/>
      <c r="K55" s="754"/>
      <c r="L55" s="36" t="s">
        <v>402</v>
      </c>
      <c r="M55" s="501" t="e">
        <f>M45+M47+$M$54</f>
        <v>#N/A</v>
      </c>
      <c r="N55" s="503"/>
      <c r="O55" s="503" t="e">
        <f>O45+O47+$M$54</f>
        <v>#N/A</v>
      </c>
      <c r="P55" s="504"/>
      <c r="Q55" s="501" t="e">
        <f>Q45+Q47+$M$54</f>
        <v>#N/A</v>
      </c>
      <c r="R55" s="503"/>
      <c r="S55" s="503" t="e">
        <f>S45+S47+$M$54</f>
        <v>#N/A</v>
      </c>
      <c r="T55" s="504"/>
      <c r="U55" s="501" t="e">
        <f>U45+U47+$M$54</f>
        <v>#N/A</v>
      </c>
      <c r="V55" s="503"/>
      <c r="W55" s="503" t="e">
        <f>W45+W47+$M$54</f>
        <v>#N/A</v>
      </c>
      <c r="X55" s="504"/>
      <c r="Y55" s="501" t="e">
        <f>Y45+Y47+$M$54</f>
        <v>#N/A</v>
      </c>
      <c r="Z55" s="503"/>
      <c r="AA55" s="503" t="e">
        <f>AA45+AA47+$M$54</f>
        <v>#N/A</v>
      </c>
      <c r="AB55" s="504"/>
      <c r="AC55" s="501" t="e">
        <f>AC45+AC47+$M$54</f>
        <v>#N/A</v>
      </c>
      <c r="AD55" s="503"/>
      <c r="AE55" s="503" t="e">
        <f>AE45+AE47+$M$54</f>
        <v>#N/A</v>
      </c>
      <c r="AF55" s="504"/>
    </row>
    <row r="56" spans="1:42" ht="14.25">
      <c r="A56" s="511" t="s">
        <v>404</v>
      </c>
      <c r="B56" s="512"/>
      <c r="C56" s="512"/>
      <c r="D56" s="512"/>
      <c r="E56" s="512"/>
      <c r="F56" s="512"/>
      <c r="G56" s="512"/>
      <c r="H56" s="512"/>
      <c r="I56" s="512"/>
      <c r="J56" s="512"/>
      <c r="K56" s="512"/>
      <c r="L56" s="36" t="s">
        <v>403</v>
      </c>
      <c r="M56" s="501" t="e">
        <f>M55*M37</f>
        <v>#N/A</v>
      </c>
      <c r="N56" s="503"/>
      <c r="O56" s="503" t="e">
        <f>O55*O37</f>
        <v>#N/A</v>
      </c>
      <c r="P56" s="504"/>
      <c r="Q56" s="501" t="e">
        <f>Q55*Q37</f>
        <v>#N/A</v>
      </c>
      <c r="R56" s="503"/>
      <c r="S56" s="503" t="e">
        <f>S55*S37</f>
        <v>#N/A</v>
      </c>
      <c r="T56" s="504"/>
      <c r="U56" s="501" t="e">
        <f>U55*U37</f>
        <v>#N/A</v>
      </c>
      <c r="V56" s="502"/>
      <c r="W56" s="503" t="e">
        <f>W55*W37</f>
        <v>#N/A</v>
      </c>
      <c r="X56" s="503"/>
      <c r="Y56" s="501" t="e">
        <f>Y55*Y37</f>
        <v>#N/A</v>
      </c>
      <c r="Z56" s="503"/>
      <c r="AA56" s="531" t="e">
        <f>AA55*AA37</f>
        <v>#N/A</v>
      </c>
      <c r="AB56" s="503"/>
      <c r="AC56" s="501" t="e">
        <f>AC55*AC37</f>
        <v>#N/A</v>
      </c>
      <c r="AD56" s="502"/>
      <c r="AE56" s="503" t="e">
        <f>AE55*AE37</f>
        <v>#N/A</v>
      </c>
      <c r="AF56" s="504"/>
    </row>
    <row r="57" spans="1:42" ht="14.25">
      <c r="A57" s="776" t="s">
        <v>219</v>
      </c>
      <c r="B57" s="777"/>
      <c r="C57" s="777"/>
      <c r="D57" s="777"/>
      <c r="E57" s="777"/>
      <c r="F57" s="777"/>
      <c r="G57" s="777"/>
      <c r="H57" s="777"/>
      <c r="I57" s="777"/>
      <c r="J57" s="777"/>
      <c r="K57" s="777"/>
      <c r="L57" s="778"/>
      <c r="M57" s="535" t="e">
        <f>M58+M59</f>
        <v>#N/A</v>
      </c>
      <c r="N57" s="536"/>
      <c r="O57" s="536"/>
      <c r="P57" s="536"/>
      <c r="Q57" s="536"/>
      <c r="R57" s="536"/>
      <c r="S57" s="536"/>
      <c r="T57" s="536"/>
      <c r="U57" s="536"/>
      <c r="V57" s="536"/>
      <c r="W57" s="536"/>
      <c r="X57" s="536"/>
      <c r="Y57" s="536"/>
      <c r="Z57" s="536"/>
      <c r="AA57" s="536"/>
      <c r="AB57" s="536"/>
      <c r="AC57" s="536"/>
      <c r="AD57" s="536"/>
      <c r="AE57" s="536"/>
      <c r="AF57" s="537"/>
    </row>
    <row r="58" spans="1:42" ht="14.25">
      <c r="A58" s="37"/>
      <c r="B58" s="487" t="s">
        <v>301</v>
      </c>
      <c r="C58" s="488"/>
      <c r="D58" s="488"/>
      <c r="E58" s="488"/>
      <c r="F58" s="488"/>
      <c r="G58" s="488"/>
      <c r="H58" s="488"/>
      <c r="I58" s="488"/>
      <c r="J58" s="488"/>
      <c r="K58" s="488"/>
      <c r="L58" s="489"/>
      <c r="M58" s="750" t="e">
        <f>((SUM(M56:AF56)*L21)+SUM(M48:AF48))*G21</f>
        <v>#N/A</v>
      </c>
      <c r="N58" s="751"/>
      <c r="O58" s="751"/>
      <c r="P58" s="751"/>
      <c r="Q58" s="751"/>
      <c r="R58" s="751"/>
      <c r="S58" s="751"/>
      <c r="T58" s="751"/>
      <c r="U58" s="751"/>
      <c r="V58" s="751"/>
      <c r="W58" s="751"/>
      <c r="X58" s="751"/>
      <c r="Y58" s="751"/>
      <c r="Z58" s="751"/>
      <c r="AA58" s="751"/>
      <c r="AB58" s="751"/>
      <c r="AC58" s="751"/>
      <c r="AD58" s="751"/>
      <c r="AE58" s="751"/>
      <c r="AF58" s="752"/>
    </row>
    <row r="59" spans="1:42" ht="14.25">
      <c r="A59" s="44"/>
      <c r="B59" s="723" t="s">
        <v>302</v>
      </c>
      <c r="C59" s="724"/>
      <c r="D59" s="724"/>
      <c r="E59" s="724"/>
      <c r="F59" s="724"/>
      <c r="G59" s="724"/>
      <c r="H59" s="724"/>
      <c r="I59" s="724"/>
      <c r="J59" s="724"/>
      <c r="K59" s="724"/>
      <c r="L59" s="725"/>
      <c r="M59" s="535" t="e">
        <f>SUM(M61:AF62)</f>
        <v>#N/A</v>
      </c>
      <c r="N59" s="536"/>
      <c r="O59" s="536"/>
      <c r="P59" s="536"/>
      <c r="Q59" s="536"/>
      <c r="R59" s="536"/>
      <c r="S59" s="536"/>
      <c r="T59" s="536"/>
      <c r="U59" s="536"/>
      <c r="V59" s="536"/>
      <c r="W59" s="536"/>
      <c r="X59" s="536"/>
      <c r="Y59" s="536"/>
      <c r="Z59" s="536"/>
      <c r="AA59" s="536"/>
      <c r="AB59" s="536"/>
      <c r="AC59" s="536"/>
      <c r="AD59" s="536"/>
      <c r="AE59" s="536"/>
      <c r="AF59" s="537"/>
    </row>
    <row r="60" spans="1:42" s="46" customFormat="1" ht="14.25" hidden="1" outlineLevel="1">
      <c r="A60" s="385"/>
      <c r="B60" s="389"/>
      <c r="C60" s="499"/>
      <c r="D60" s="499"/>
      <c r="E60" s="499"/>
      <c r="F60" s="499"/>
      <c r="G60" s="499"/>
      <c r="H60" s="499"/>
      <c r="I60" s="499"/>
      <c r="J60" s="499"/>
      <c r="K60" s="499"/>
      <c r="L60" s="500"/>
      <c r="M60" s="773"/>
      <c r="N60" s="773"/>
      <c r="O60" s="773"/>
      <c r="P60" s="773"/>
      <c r="Q60" s="773"/>
      <c r="R60" s="773"/>
      <c r="S60" s="773"/>
      <c r="T60" s="773"/>
      <c r="U60" s="773"/>
      <c r="V60" s="773"/>
      <c r="W60" s="773"/>
      <c r="X60" s="773"/>
      <c r="Y60" s="773"/>
      <c r="Z60" s="773"/>
      <c r="AA60" s="773"/>
      <c r="AB60" s="773"/>
      <c r="AC60" s="773"/>
      <c r="AD60" s="773"/>
      <c r="AE60" s="773"/>
      <c r="AF60" s="773"/>
    </row>
    <row r="61" spans="1:42" ht="14.25" collapsed="1">
      <c r="A61" s="44"/>
      <c r="B61" s="386"/>
      <c r="C61" s="481" t="s">
        <v>386</v>
      </c>
      <c r="D61" s="482"/>
      <c r="E61" s="482"/>
      <c r="F61" s="482"/>
      <c r="G61" s="482"/>
      <c r="H61" s="482"/>
      <c r="I61" s="482"/>
      <c r="J61" s="482"/>
      <c r="K61" s="482"/>
      <c r="L61" s="483"/>
      <c r="M61" s="746" t="e">
        <f>((SUM(M56:AF56)*Q21)+SUM(M49:AF49))*G21</f>
        <v>#N/A</v>
      </c>
      <c r="N61" s="747"/>
      <c r="O61" s="747"/>
      <c r="P61" s="747"/>
      <c r="Q61" s="747"/>
      <c r="R61" s="747"/>
      <c r="S61" s="747"/>
      <c r="T61" s="747"/>
      <c r="U61" s="747"/>
      <c r="V61" s="747"/>
      <c r="W61" s="747"/>
      <c r="X61" s="747"/>
      <c r="Y61" s="747"/>
      <c r="Z61" s="747"/>
      <c r="AA61" s="747"/>
      <c r="AB61" s="747"/>
      <c r="AC61" s="747"/>
      <c r="AD61" s="747"/>
      <c r="AE61" s="747"/>
      <c r="AF61" s="748"/>
    </row>
    <row r="62" spans="1:42" ht="14.25">
      <c r="A62" s="345"/>
      <c r="B62" s="387"/>
      <c r="C62" s="484" t="s">
        <v>387</v>
      </c>
      <c r="D62" s="485"/>
      <c r="E62" s="485"/>
      <c r="F62" s="485"/>
      <c r="G62" s="485"/>
      <c r="H62" s="485"/>
      <c r="I62" s="485"/>
      <c r="J62" s="485"/>
      <c r="K62" s="485"/>
      <c r="L62" s="486"/>
      <c r="M62" s="749" t="e">
        <f>設定値!$AM$29*G21</f>
        <v>#N/A</v>
      </c>
      <c r="N62" s="749"/>
      <c r="O62" s="749"/>
      <c r="P62" s="749"/>
      <c r="Q62" s="749"/>
      <c r="R62" s="749"/>
      <c r="S62" s="749"/>
      <c r="T62" s="749"/>
      <c r="U62" s="749"/>
      <c r="V62" s="749"/>
      <c r="W62" s="749"/>
      <c r="X62" s="749"/>
      <c r="Y62" s="749"/>
      <c r="Z62" s="749"/>
      <c r="AA62" s="749"/>
      <c r="AB62" s="749"/>
      <c r="AC62" s="749"/>
      <c r="AD62" s="749"/>
      <c r="AE62" s="749"/>
      <c r="AF62" s="749"/>
    </row>
    <row r="63" spans="1:42" ht="19.5" customHeight="1">
      <c r="A63" s="377"/>
      <c r="B63" s="377"/>
      <c r="C63" s="377"/>
      <c r="D63" s="377"/>
      <c r="E63" s="388"/>
      <c r="F63" s="388"/>
      <c r="G63" s="377"/>
      <c r="H63" s="377"/>
      <c r="I63" s="377"/>
      <c r="J63" s="377"/>
      <c r="K63" s="377"/>
      <c r="L63" s="377"/>
      <c r="M63" s="38"/>
      <c r="N63" s="38"/>
      <c r="O63" s="38"/>
      <c r="P63" s="38"/>
      <c r="Q63" s="38"/>
      <c r="R63" s="337"/>
      <c r="S63" s="337"/>
      <c r="T63" s="337"/>
      <c r="U63" s="38"/>
      <c r="V63" s="337"/>
      <c r="W63" s="337"/>
      <c r="X63" s="337"/>
      <c r="Y63" s="337"/>
      <c r="Z63" s="337"/>
      <c r="AA63" s="337"/>
      <c r="AB63" s="337"/>
      <c r="AC63" s="337"/>
      <c r="AD63" s="337"/>
      <c r="AE63" s="337"/>
      <c r="AF63" s="337"/>
      <c r="AN63" s="1"/>
      <c r="AO63" s="1"/>
      <c r="AP63" s="1"/>
    </row>
    <row r="64" spans="1:42" s="1" customFormat="1" ht="15" customHeight="1" thickBot="1">
      <c r="A64" s="25" t="s">
        <v>268</v>
      </c>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153" t="s">
        <v>296</v>
      </c>
      <c r="AD64" s="25"/>
      <c r="AE64" s="154" t="s">
        <v>295</v>
      </c>
      <c r="AF64" s="25"/>
      <c r="AP64" s="45"/>
    </row>
    <row r="65" spans="1:40">
      <c r="A65" s="522" t="s">
        <v>406</v>
      </c>
      <c r="B65" s="523"/>
      <c r="C65" s="523"/>
      <c r="D65" s="523"/>
      <c r="E65" s="523"/>
      <c r="F65" s="523"/>
      <c r="G65" s="523"/>
      <c r="H65" s="523"/>
      <c r="I65" s="523"/>
      <c r="J65" s="523"/>
      <c r="K65" s="524"/>
      <c r="L65" s="525"/>
      <c r="M65" s="526"/>
      <c r="N65" s="526"/>
      <c r="O65" s="526"/>
      <c r="P65" s="527"/>
      <c r="Q65" s="528">
        <f>IF($K65="○",IF($K$41="○",設定値!J36,設定値!J35),0)</f>
        <v>0</v>
      </c>
      <c r="R65" s="529"/>
      <c r="S65" s="529"/>
      <c r="T65" s="530"/>
      <c r="U65" s="528">
        <f>IF($K65="○",設定値!J37,0)</f>
        <v>0</v>
      </c>
      <c r="V65" s="529"/>
      <c r="W65" s="529"/>
      <c r="X65" s="530"/>
      <c r="Y65" s="740"/>
      <c r="Z65" s="741"/>
      <c r="AA65" s="741"/>
      <c r="AB65" s="742"/>
      <c r="AC65" s="528">
        <f>IF($K$65="○",IF(K40="○",設定値!J39,0),0)</f>
        <v>0</v>
      </c>
      <c r="AD65" s="774"/>
      <c r="AE65" s="528">
        <f>IF($K$65="○",IF(OR(K44="",K44=0),0,設定値!J38),0)</f>
        <v>0</v>
      </c>
      <c r="AF65" s="775"/>
    </row>
    <row r="66" spans="1:40" ht="14.25" thickBot="1">
      <c r="A66" s="514" t="s">
        <v>407</v>
      </c>
      <c r="B66" s="515"/>
      <c r="C66" s="515"/>
      <c r="D66" s="515"/>
      <c r="E66" s="515"/>
      <c r="F66" s="515"/>
      <c r="G66" s="515"/>
      <c r="H66" s="515"/>
      <c r="I66" s="515"/>
      <c r="J66" s="516"/>
      <c r="K66" s="538"/>
      <c r="L66" s="539"/>
      <c r="M66" s="496">
        <f>IF($K$66="○",VLOOKUP(設定値!$D$49,市休日保育,4,1),0)</f>
        <v>0</v>
      </c>
      <c r="N66" s="497"/>
      <c r="O66" s="497"/>
      <c r="P66" s="497"/>
      <c r="Q66" s="497"/>
      <c r="R66" s="497"/>
      <c r="S66" s="497"/>
      <c r="T66" s="497"/>
      <c r="U66" s="497"/>
      <c r="V66" s="497"/>
      <c r="W66" s="497"/>
      <c r="X66" s="497"/>
      <c r="Y66" s="497"/>
      <c r="Z66" s="497"/>
      <c r="AA66" s="497"/>
      <c r="AB66" s="497"/>
      <c r="AC66" s="497"/>
      <c r="AD66" s="497"/>
      <c r="AE66" s="497"/>
      <c r="AF66" s="498"/>
    </row>
    <row r="67" spans="1:40" ht="14.25" thickTop="1">
      <c r="A67" s="790" t="s">
        <v>282</v>
      </c>
      <c r="B67" s="791"/>
      <c r="C67" s="791"/>
      <c r="D67" s="791"/>
      <c r="E67" s="791"/>
      <c r="F67" s="791"/>
      <c r="G67" s="791"/>
      <c r="H67" s="791"/>
      <c r="I67" s="791"/>
      <c r="J67" s="791"/>
      <c r="K67" s="711"/>
      <c r="L67" s="712"/>
      <c r="M67" s="713"/>
      <c r="N67" s="714"/>
      <c r="O67" s="714"/>
      <c r="P67" s="715"/>
      <c r="Q67" s="493">
        <f>SUM(Q37:T37)*SUM(Q65:T65)</f>
        <v>0</v>
      </c>
      <c r="R67" s="494"/>
      <c r="S67" s="494"/>
      <c r="T67" s="495"/>
      <c r="U67" s="493">
        <f>SUM(U37:X37)*SUM(U65:X65)</f>
        <v>0</v>
      </c>
      <c r="V67" s="494"/>
      <c r="W67" s="494"/>
      <c r="X67" s="495"/>
      <c r="Y67" s="743"/>
      <c r="Z67" s="744"/>
      <c r="AA67" s="744"/>
      <c r="AB67" s="745"/>
      <c r="AC67" s="493">
        <f>SUM(AC37:AF37)*SUM(AC65:AF65)</f>
        <v>0</v>
      </c>
      <c r="AD67" s="494"/>
      <c r="AE67" s="494"/>
      <c r="AF67" s="495"/>
    </row>
    <row r="68" spans="1:40">
      <c r="A68" s="39" t="s">
        <v>219</v>
      </c>
      <c r="B68" s="40"/>
      <c r="C68" s="40"/>
      <c r="D68" s="40"/>
      <c r="E68" s="40"/>
      <c r="F68" s="40"/>
      <c r="G68" s="40"/>
      <c r="H68" s="40"/>
      <c r="I68" s="40"/>
      <c r="J68" s="35"/>
      <c r="K68" s="41"/>
      <c r="L68" s="35"/>
      <c r="M68" s="727">
        <f>M69+M70</f>
        <v>0</v>
      </c>
      <c r="N68" s="728"/>
      <c r="O68" s="728"/>
      <c r="P68" s="728"/>
      <c r="Q68" s="728"/>
      <c r="R68" s="728"/>
      <c r="S68" s="728"/>
      <c r="T68" s="728"/>
      <c r="U68" s="728"/>
      <c r="V68" s="728"/>
      <c r="W68" s="728"/>
      <c r="X68" s="728"/>
      <c r="Y68" s="728"/>
      <c r="Z68" s="728"/>
      <c r="AA68" s="728"/>
      <c r="AB68" s="728"/>
      <c r="AC68" s="728"/>
      <c r="AD68" s="728"/>
      <c r="AE68" s="728"/>
      <c r="AF68" s="729"/>
    </row>
    <row r="69" spans="1:40">
      <c r="A69" s="37"/>
      <c r="B69" s="487" t="s">
        <v>301</v>
      </c>
      <c r="C69" s="488"/>
      <c r="D69" s="488"/>
      <c r="E69" s="488"/>
      <c r="F69" s="488"/>
      <c r="G69" s="488"/>
      <c r="H69" s="488"/>
      <c r="I69" s="488"/>
      <c r="J69" s="488"/>
      <c r="K69" s="488"/>
      <c r="L69" s="489"/>
      <c r="M69" s="490">
        <f>(SUM(M67:AF67)+M66)*G21*L21</f>
        <v>0</v>
      </c>
      <c r="N69" s="491"/>
      <c r="O69" s="491"/>
      <c r="P69" s="491"/>
      <c r="Q69" s="491"/>
      <c r="R69" s="491"/>
      <c r="S69" s="491"/>
      <c r="T69" s="491"/>
      <c r="U69" s="491"/>
      <c r="V69" s="491"/>
      <c r="W69" s="491"/>
      <c r="X69" s="491"/>
      <c r="Y69" s="491"/>
      <c r="Z69" s="491"/>
      <c r="AA69" s="491"/>
      <c r="AB69" s="491"/>
      <c r="AC69" s="491"/>
      <c r="AD69" s="491"/>
      <c r="AE69" s="491"/>
      <c r="AF69" s="492"/>
    </row>
    <row r="70" spans="1:40">
      <c r="A70" s="44"/>
      <c r="B70" s="723" t="s">
        <v>302</v>
      </c>
      <c r="C70" s="724"/>
      <c r="D70" s="724"/>
      <c r="E70" s="724"/>
      <c r="F70" s="724"/>
      <c r="G70" s="724"/>
      <c r="H70" s="724"/>
      <c r="I70" s="724"/>
      <c r="J70" s="724"/>
      <c r="K70" s="724"/>
      <c r="L70" s="725"/>
      <c r="M70" s="727">
        <f>SUM(M72:AF73)</f>
        <v>0</v>
      </c>
      <c r="N70" s="728"/>
      <c r="O70" s="728"/>
      <c r="P70" s="728"/>
      <c r="Q70" s="728"/>
      <c r="R70" s="728"/>
      <c r="S70" s="728"/>
      <c r="T70" s="728"/>
      <c r="U70" s="728"/>
      <c r="V70" s="728"/>
      <c r="W70" s="728"/>
      <c r="X70" s="728"/>
      <c r="Y70" s="728"/>
      <c r="Z70" s="728"/>
      <c r="AA70" s="728"/>
      <c r="AB70" s="728"/>
      <c r="AC70" s="728"/>
      <c r="AD70" s="728"/>
      <c r="AE70" s="728"/>
      <c r="AF70" s="729"/>
      <c r="AN70" s="47"/>
    </row>
    <row r="71" spans="1:40" s="46" customFormat="1" hidden="1" outlineLevel="1">
      <c r="A71" s="385"/>
      <c r="B71" s="389"/>
      <c r="C71" s="542"/>
      <c r="D71" s="542"/>
      <c r="E71" s="542"/>
      <c r="F71" s="542"/>
      <c r="G71" s="542"/>
      <c r="H71" s="542"/>
      <c r="I71" s="542"/>
      <c r="J71" s="542"/>
      <c r="K71" s="542"/>
      <c r="L71" s="543"/>
      <c r="M71" s="785"/>
      <c r="N71" s="785"/>
      <c r="O71" s="785"/>
      <c r="P71" s="785"/>
      <c r="Q71" s="785"/>
      <c r="R71" s="785"/>
      <c r="S71" s="785"/>
      <c r="T71" s="785"/>
      <c r="U71" s="785"/>
      <c r="V71" s="785"/>
      <c r="W71" s="785"/>
      <c r="X71" s="785"/>
      <c r="Y71" s="785"/>
      <c r="Z71" s="785"/>
      <c r="AA71" s="785"/>
      <c r="AB71" s="785"/>
      <c r="AC71" s="785"/>
      <c r="AD71" s="785"/>
      <c r="AE71" s="785"/>
      <c r="AF71" s="785"/>
      <c r="AN71" s="48"/>
    </row>
    <row r="72" spans="1:40" collapsed="1">
      <c r="A72" s="44"/>
      <c r="B72" s="386"/>
      <c r="C72" s="481" t="s">
        <v>386</v>
      </c>
      <c r="D72" s="482"/>
      <c r="E72" s="482"/>
      <c r="F72" s="482"/>
      <c r="G72" s="482"/>
      <c r="H72" s="482"/>
      <c r="I72" s="482"/>
      <c r="J72" s="482"/>
      <c r="K72" s="482"/>
      <c r="L72" s="483"/>
      <c r="M72" s="767">
        <f>(SUM(M67:AF67)+M66)*G21*Q21</f>
        <v>0</v>
      </c>
      <c r="N72" s="768"/>
      <c r="O72" s="768"/>
      <c r="P72" s="768"/>
      <c r="Q72" s="768"/>
      <c r="R72" s="768"/>
      <c r="S72" s="768"/>
      <c r="T72" s="768"/>
      <c r="U72" s="768"/>
      <c r="V72" s="768"/>
      <c r="W72" s="768"/>
      <c r="X72" s="768"/>
      <c r="Y72" s="768"/>
      <c r="Z72" s="768"/>
      <c r="AA72" s="768"/>
      <c r="AB72" s="768"/>
      <c r="AC72" s="768"/>
      <c r="AD72" s="768"/>
      <c r="AE72" s="768"/>
      <c r="AF72" s="769"/>
      <c r="AN72" s="47"/>
    </row>
    <row r="73" spans="1:40">
      <c r="A73" s="345"/>
      <c r="B73" s="387"/>
      <c r="C73" s="484" t="s">
        <v>387</v>
      </c>
      <c r="D73" s="485"/>
      <c r="E73" s="485"/>
      <c r="F73" s="485"/>
      <c r="G73" s="485"/>
      <c r="H73" s="485"/>
      <c r="I73" s="485"/>
      <c r="J73" s="485"/>
      <c r="K73" s="485"/>
      <c r="L73" s="486"/>
      <c r="M73" s="782">
        <f>設定値!AM35*G21</f>
        <v>0</v>
      </c>
      <c r="N73" s="783"/>
      <c r="O73" s="783"/>
      <c r="P73" s="783"/>
      <c r="Q73" s="783"/>
      <c r="R73" s="783"/>
      <c r="S73" s="783"/>
      <c r="T73" s="783"/>
      <c r="U73" s="783"/>
      <c r="V73" s="783"/>
      <c r="W73" s="783"/>
      <c r="X73" s="783"/>
      <c r="Y73" s="783"/>
      <c r="Z73" s="783"/>
      <c r="AA73" s="783"/>
      <c r="AB73" s="783"/>
      <c r="AC73" s="783"/>
      <c r="AD73" s="783"/>
      <c r="AE73" s="783"/>
      <c r="AF73" s="784"/>
      <c r="AN73" s="47"/>
    </row>
    <row r="74" spans="1:40">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N74" s="47"/>
    </row>
    <row r="75" spans="1:40" ht="17.25" customHeight="1"/>
  </sheetData>
  <sheetProtection algorithmName="SHA-512" hashValue="7yPehlLTYCYi0qDezsmYUIL6l/vRTo3Mlk2vuDpw2eJBpNbH81hYbm+xZQ6dQs7cOP3r87qlB3uqKr+f30ncEg==" saltValue="NJIlhTeK9L735C/VupSFMQ==" spinCount="100000" sheet="1" selectLockedCells="1"/>
  <mergeCells count="290">
    <mergeCell ref="M73:AF73"/>
    <mergeCell ref="M71:AF71"/>
    <mergeCell ref="M53:AF53"/>
    <mergeCell ref="U65:X65"/>
    <mergeCell ref="K45:L45"/>
    <mergeCell ref="M45:N45"/>
    <mergeCell ref="S49:T49"/>
    <mergeCell ref="U49:V49"/>
    <mergeCell ref="B70:L70"/>
    <mergeCell ref="M70:AF70"/>
    <mergeCell ref="AE56:AF56"/>
    <mergeCell ref="S47:T47"/>
    <mergeCell ref="AC47:AD47"/>
    <mergeCell ref="Q55:R55"/>
    <mergeCell ref="S55:T55"/>
    <mergeCell ref="U55:V55"/>
    <mergeCell ref="W55:X55"/>
    <mergeCell ref="O47:P47"/>
    <mergeCell ref="Q47:R47"/>
    <mergeCell ref="A67:J67"/>
    <mergeCell ref="A38:A54"/>
    <mergeCell ref="AC49:AD49"/>
    <mergeCell ref="AE49:AF49"/>
    <mergeCell ref="B48:B49"/>
    <mergeCell ref="C48:J49"/>
    <mergeCell ref="K48:L49"/>
    <mergeCell ref="M48:N48"/>
    <mergeCell ref="C42:J42"/>
    <mergeCell ref="C43:J43"/>
    <mergeCell ref="M72:AF72"/>
    <mergeCell ref="C44:J44"/>
    <mergeCell ref="C39:J39"/>
    <mergeCell ref="M50:AF50"/>
    <mergeCell ref="U56:V56"/>
    <mergeCell ref="M60:AF60"/>
    <mergeCell ref="AC65:AD65"/>
    <mergeCell ref="AE65:AF65"/>
    <mergeCell ref="A57:L57"/>
    <mergeCell ref="K50:L50"/>
    <mergeCell ref="K51:L51"/>
    <mergeCell ref="K53:L53"/>
    <mergeCell ref="AE44:AF44"/>
    <mergeCell ref="Q48:R48"/>
    <mergeCell ref="AE48:AF48"/>
    <mergeCell ref="Q46:R46"/>
    <mergeCell ref="AC46:AD46"/>
    <mergeCell ref="AE46:AF46"/>
    <mergeCell ref="S46:T46"/>
    <mergeCell ref="U46:V46"/>
    <mergeCell ref="W46:X46"/>
    <mergeCell ref="Y46:Z46"/>
    <mergeCell ref="AA46:AB46"/>
    <mergeCell ref="B59:L59"/>
    <mergeCell ref="M59:AF59"/>
    <mergeCell ref="AE45:AF45"/>
    <mergeCell ref="M68:AF68"/>
    <mergeCell ref="U47:V47"/>
    <mergeCell ref="W47:X47"/>
    <mergeCell ref="AE47:AF47"/>
    <mergeCell ref="Y47:Z47"/>
    <mergeCell ref="AA47:AB47"/>
    <mergeCell ref="B50:B54"/>
    <mergeCell ref="K54:L54"/>
    <mergeCell ref="C47:L47"/>
    <mergeCell ref="M52:AF52"/>
    <mergeCell ref="Y65:AB65"/>
    <mergeCell ref="Y67:AB67"/>
    <mergeCell ref="B58:L58"/>
    <mergeCell ref="M61:AF61"/>
    <mergeCell ref="M62:AF62"/>
    <mergeCell ref="M58:AF58"/>
    <mergeCell ref="A55:K55"/>
    <mergeCell ref="AC67:AF67"/>
    <mergeCell ref="M47:N47"/>
    <mergeCell ref="K67:L67"/>
    <mergeCell ref="K52:L52"/>
    <mergeCell ref="M67:P67"/>
    <mergeCell ref="Q67:T67"/>
    <mergeCell ref="V23:Z23"/>
    <mergeCell ref="Q24:U24"/>
    <mergeCell ref="V24:Z24"/>
    <mergeCell ref="M29:AF29"/>
    <mergeCell ref="AE40:AF40"/>
    <mergeCell ref="AE41:AF41"/>
    <mergeCell ref="M27:AF27"/>
    <mergeCell ref="Y37:Z37"/>
    <mergeCell ref="M37:N37"/>
    <mergeCell ref="M28:AF28"/>
    <mergeCell ref="O36:P36"/>
    <mergeCell ref="Q36:R36"/>
    <mergeCell ref="AC39:AD39"/>
    <mergeCell ref="AA41:AB41"/>
    <mergeCell ref="AC41:AD41"/>
    <mergeCell ref="AA39:AB39"/>
    <mergeCell ref="AA38:AB38"/>
    <mergeCell ref="Q45:R45"/>
    <mergeCell ref="S45:T45"/>
    <mergeCell ref="U45:V45"/>
    <mergeCell ref="W45:X45"/>
    <mergeCell ref="W43:X43"/>
    <mergeCell ref="Y43:Z43"/>
    <mergeCell ref="W39:X39"/>
    <mergeCell ref="AC40:AD40"/>
    <mergeCell ref="AA45:AB45"/>
    <mergeCell ref="AC45:AD45"/>
    <mergeCell ref="Y45:Z45"/>
    <mergeCell ref="AE37:AF37"/>
    <mergeCell ref="AC38:AD38"/>
    <mergeCell ref="AE38:AF38"/>
    <mergeCell ref="AE39:AF39"/>
    <mergeCell ref="W36:X36"/>
    <mergeCell ref="C38:J38"/>
    <mergeCell ref="K41:L41"/>
    <mergeCell ref="M41:N41"/>
    <mergeCell ref="O41:P41"/>
    <mergeCell ref="Q41:R41"/>
    <mergeCell ref="S41:T41"/>
    <mergeCell ref="U41:V41"/>
    <mergeCell ref="W41:X41"/>
    <mergeCell ref="Y41:Z41"/>
    <mergeCell ref="M38:N38"/>
    <mergeCell ref="O38:P38"/>
    <mergeCell ref="Q38:R38"/>
    <mergeCell ref="Y39:Z39"/>
    <mergeCell ref="Y38:Z38"/>
    <mergeCell ref="W38:X38"/>
    <mergeCell ref="S36:T36"/>
    <mergeCell ref="U36:V36"/>
    <mergeCell ref="AA37:AB37"/>
    <mergeCell ref="AC37:AD37"/>
    <mergeCell ref="A10:AF10"/>
    <mergeCell ref="V7:AF7"/>
    <mergeCell ref="S1:T1"/>
    <mergeCell ref="R2:U2"/>
    <mergeCell ref="R3:U3"/>
    <mergeCell ref="V3:AF3"/>
    <mergeCell ref="R7:U7"/>
    <mergeCell ref="V2:X2"/>
    <mergeCell ref="Y2:AC2"/>
    <mergeCell ref="AD2:AF2"/>
    <mergeCell ref="R4:U4"/>
    <mergeCell ref="V4:AF4"/>
    <mergeCell ref="R5:U6"/>
    <mergeCell ref="V5:AF6"/>
    <mergeCell ref="AA1:AF1"/>
    <mergeCell ref="B2:K4"/>
    <mergeCell ref="B30:L30"/>
    <mergeCell ref="M30:AF30"/>
    <mergeCell ref="AA16:AE16"/>
    <mergeCell ref="M35:P35"/>
    <mergeCell ref="Q35:T35"/>
    <mergeCell ref="U35:X35"/>
    <mergeCell ref="Y35:AB35"/>
    <mergeCell ref="AC35:AF35"/>
    <mergeCell ref="Y36:Z36"/>
    <mergeCell ref="AA36:AB36"/>
    <mergeCell ref="AC36:AD36"/>
    <mergeCell ref="B31:L31"/>
    <mergeCell ref="M31:AF31"/>
    <mergeCell ref="G19:K20"/>
    <mergeCell ref="L19:P20"/>
    <mergeCell ref="AE36:AF36"/>
    <mergeCell ref="M26:AF26"/>
    <mergeCell ref="Q19:U20"/>
    <mergeCell ref="G24:K24"/>
    <mergeCell ref="L24:P24"/>
    <mergeCell ref="A26:L26"/>
    <mergeCell ref="B27:L27"/>
    <mergeCell ref="V16:Z16"/>
    <mergeCell ref="Q23:U23"/>
    <mergeCell ref="O43:P43"/>
    <mergeCell ref="U38:V38"/>
    <mergeCell ref="V20:Z20"/>
    <mergeCell ref="B16:F16"/>
    <mergeCell ref="G16:K16"/>
    <mergeCell ref="L16:P16"/>
    <mergeCell ref="Q16:U16"/>
    <mergeCell ref="O39:P39"/>
    <mergeCell ref="Q39:R39"/>
    <mergeCell ref="S39:T39"/>
    <mergeCell ref="U39:V39"/>
    <mergeCell ref="V21:Z21"/>
    <mergeCell ref="W37:X37"/>
    <mergeCell ref="K40:L40"/>
    <mergeCell ref="K43:L43"/>
    <mergeCell ref="O42:P42"/>
    <mergeCell ref="Q42:R42"/>
    <mergeCell ref="S42:T42"/>
    <mergeCell ref="A33:J36"/>
    <mergeCell ref="K33:L36"/>
    <mergeCell ref="M33:AF34"/>
    <mergeCell ref="B38:B45"/>
    <mergeCell ref="G23:K23"/>
    <mergeCell ref="L23:P23"/>
    <mergeCell ref="O45:P45"/>
    <mergeCell ref="G21:K21"/>
    <mergeCell ref="L21:P21"/>
    <mergeCell ref="K37:L37"/>
    <mergeCell ref="K38:L38"/>
    <mergeCell ref="M36:N36"/>
    <mergeCell ref="A37:J37"/>
    <mergeCell ref="O37:P37"/>
    <mergeCell ref="S38:T38"/>
    <mergeCell ref="Q21:U21"/>
    <mergeCell ref="Q37:R37"/>
    <mergeCell ref="S37:T37"/>
    <mergeCell ref="U37:V37"/>
    <mergeCell ref="K39:L39"/>
    <mergeCell ref="M39:N39"/>
    <mergeCell ref="U42:V42"/>
    <mergeCell ref="B28:L28"/>
    <mergeCell ref="C40:J40"/>
    <mergeCell ref="C41:J41"/>
    <mergeCell ref="Q43:R43"/>
    <mergeCell ref="S43:T43"/>
    <mergeCell ref="U43:V43"/>
    <mergeCell ref="K42:L42"/>
    <mergeCell ref="M42:N42"/>
    <mergeCell ref="AH23:AH25"/>
    <mergeCell ref="C71:L71"/>
    <mergeCell ref="W42:X42"/>
    <mergeCell ref="Y42:Z42"/>
    <mergeCell ref="AA42:AB42"/>
    <mergeCell ref="AC42:AD42"/>
    <mergeCell ref="AE42:AF42"/>
    <mergeCell ref="AA43:AB43"/>
    <mergeCell ref="AC43:AD43"/>
    <mergeCell ref="AE43:AF43"/>
    <mergeCell ref="K44:L44"/>
    <mergeCell ref="M44:N44"/>
    <mergeCell ref="O44:P44"/>
    <mergeCell ref="Q44:R44"/>
    <mergeCell ref="S44:T44"/>
    <mergeCell ref="U44:V44"/>
    <mergeCell ref="W44:X44"/>
    <mergeCell ref="Y44:Z44"/>
    <mergeCell ref="AA44:AB44"/>
    <mergeCell ref="AC44:AD44"/>
    <mergeCell ref="M43:N43"/>
    <mergeCell ref="C46:J46"/>
    <mergeCell ref="K46:L46"/>
    <mergeCell ref="M46:N46"/>
    <mergeCell ref="B46:B47"/>
    <mergeCell ref="A56:K56"/>
    <mergeCell ref="M49:N49"/>
    <mergeCell ref="O49:P49"/>
    <mergeCell ref="Q49:R49"/>
    <mergeCell ref="C61:L61"/>
    <mergeCell ref="C62:L62"/>
    <mergeCell ref="A66:J66"/>
    <mergeCell ref="M54:AF54"/>
    <mergeCell ref="O46:P46"/>
    <mergeCell ref="A65:J65"/>
    <mergeCell ref="K65:L65"/>
    <mergeCell ref="M65:P65"/>
    <mergeCell ref="Q65:T65"/>
    <mergeCell ref="O55:P55"/>
    <mergeCell ref="AA56:AB56"/>
    <mergeCell ref="W56:X56"/>
    <mergeCell ref="Y56:Z56"/>
    <mergeCell ref="Y55:Z55"/>
    <mergeCell ref="AA55:AB55"/>
    <mergeCell ref="M51:AF51"/>
    <mergeCell ref="M57:AF57"/>
    <mergeCell ref="AC55:AD55"/>
    <mergeCell ref="K66:L66"/>
    <mergeCell ref="O48:P48"/>
    <mergeCell ref="S48:T48"/>
    <mergeCell ref="U48:V48"/>
    <mergeCell ref="W48:X48"/>
    <mergeCell ref="Y48:Z48"/>
    <mergeCell ref="AA48:AB48"/>
    <mergeCell ref="AC48:AD48"/>
    <mergeCell ref="C72:L72"/>
    <mergeCell ref="C73:L73"/>
    <mergeCell ref="B69:L69"/>
    <mergeCell ref="M69:AF69"/>
    <mergeCell ref="U67:X67"/>
    <mergeCell ref="M66:AF66"/>
    <mergeCell ref="C60:L60"/>
    <mergeCell ref="AC56:AD56"/>
    <mergeCell ref="M56:N56"/>
    <mergeCell ref="O56:P56"/>
    <mergeCell ref="Q56:R56"/>
    <mergeCell ref="S56:T56"/>
    <mergeCell ref="AE55:AF55"/>
    <mergeCell ref="M55:N55"/>
    <mergeCell ref="W49:X49"/>
    <mergeCell ref="Y49:Z49"/>
    <mergeCell ref="AA49:AB49"/>
  </mergeCells>
  <phoneticPr fontId="2"/>
  <conditionalFormatting sqref="G16:K16 Q16:U16 G21:K21 V21:Z21 M37:AF37 K46:L46 K50:L51 K52 K53:L53">
    <cfRule type="containsBlanks" dxfId="11" priority="13">
      <formula>LEN(TRIM(G16))=0</formula>
    </cfRule>
  </conditionalFormatting>
  <conditionalFormatting sqref="K48">
    <cfRule type="expression" dxfId="10" priority="8">
      <formula>$K$48=""</formula>
    </cfRule>
  </conditionalFormatting>
  <conditionalFormatting sqref="K38:L44">
    <cfRule type="containsBlanks" dxfId="9" priority="2">
      <formula>LEN(TRIM(K38))=0</formula>
    </cfRule>
  </conditionalFormatting>
  <conditionalFormatting sqref="K65:L66">
    <cfRule type="containsBlanks" dxfId="8" priority="1">
      <formula>LEN(TRIM(K65))=0</formula>
    </cfRule>
  </conditionalFormatting>
  <conditionalFormatting sqref="R63:T63 V63:AF63">
    <cfRule type="cellIs" dxfId="7" priority="12" operator="equal">
      <formula>0</formula>
    </cfRule>
  </conditionalFormatting>
  <conditionalFormatting sqref="AQ5:AS5">
    <cfRule type="containsBlanks" dxfId="6" priority="20">
      <formula>LEN(TRIM(AQ5))=0</formula>
    </cfRule>
    <cfRule type="containsBlanks" dxfId="5" priority="21">
      <formula>LEN(TRIM(AQ5))=0</formula>
    </cfRule>
  </conditionalFormatting>
  <dataValidations count="10">
    <dataValidation type="list" allowBlank="1" showInputMessage="1" showErrorMessage="1" sqref="V21:Z21" xr:uid="{00000000-0002-0000-0000-000000000000}">
      <formula1>"○,×"</formula1>
    </dataValidation>
    <dataValidation type="list" allowBlank="1" showInputMessage="1" showErrorMessage="1" sqref="K51:L51" xr:uid="{00000000-0002-0000-0000-000001000000}">
      <formula1>"A,B,―"</formula1>
    </dataValidation>
    <dataValidation type="list" allowBlank="1" showInputMessage="1" showErrorMessage="1" sqref="K50:L50 K52:L52 K65:L66 K43:L43 K46:L46 K38:L41" xr:uid="{00000000-0002-0000-0000-000002000000}">
      <formula1>"○,―"</formula1>
    </dataValidation>
    <dataValidation type="whole" operator="greaterThanOrEqual" allowBlank="1" showInputMessage="1" showErrorMessage="1" prompt="休日保育の年間延べ利用子ども数を入力してください。" sqref="K42:L42" xr:uid="{00000000-0002-0000-0000-000003000000}">
      <formula1>0</formula1>
    </dataValidation>
    <dataValidation type="list" allowBlank="1" showInputMessage="1" showErrorMessage="1" sqref="K53:L53" xr:uid="{00000000-0002-0000-0000-000004000000}">
      <formula1>"配置,兼務,―"</formula1>
    </dataValidation>
    <dataValidation type="list" allowBlank="1" showInputMessage="1" showErrorMessage="1" sqref="G24:K24" xr:uid="{00000000-0002-0000-0000-000005000000}">
      <formula1>"あり,なし"</formula1>
    </dataValidation>
    <dataValidation type="list" allowBlank="1" showInputMessage="1" showErrorMessage="1" sqref="K48" xr:uid="{00000000-0002-0000-0000-000007000000}">
      <formula1>土日閉所</formula1>
    </dataValidation>
    <dataValidation allowBlank="1" showInputMessage="1" showErrorMessage="1" prompt="加配人数を入力してください。保育所は１か２です。加算の適用がない場合は空欄にしてください。" sqref="K44:L44" xr:uid="{50A0C471-8A72-42C1-B949-E050418F773A}"/>
    <dataValidation type="list" showInputMessage="1" showErrorMessage="1" sqref="G21:K21" xr:uid="{09B9C1FB-24D9-4AD6-A1C6-CBE583CBAAED}">
      <formula1>実施月数</formula1>
    </dataValidation>
    <dataValidation type="list" allowBlank="1" showInputMessage="1" showErrorMessage="1" sqref="L24:U24" xr:uid="{00000000-0002-0000-0000-000006000000}">
      <formula1>#REF!</formula1>
    </dataValidation>
  </dataValidations>
  <pageMargins left="0.25" right="0.25" top="0.75" bottom="0.75" header="0.3" footer="0.3"/>
  <pageSetup paperSize="9" scale="80" orientation="portrait" r:id="rId1"/>
  <rowBreaks count="1" manualBreakCount="1">
    <brk id="32" max="16383" man="1"/>
  </rowBreaks>
  <ignoredErrors>
    <ignoredError sqref="AA1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G16" sqref="G16:K16"/>
    </sheetView>
  </sheetViews>
  <sheetFormatPr defaultColWidth="8.875" defaultRowHeight="13.5"/>
  <cols>
    <col min="1" max="1" width="5.125" style="2" customWidth="1"/>
    <col min="2" max="2" width="5.375" style="2" customWidth="1"/>
    <col min="3" max="3" width="28.625" style="2" customWidth="1"/>
    <col min="4" max="4" width="11.625" style="2" customWidth="1"/>
    <col min="5" max="5" width="11.375" style="2" customWidth="1"/>
    <col min="6" max="256" width="9" style="2"/>
    <col min="257" max="257" width="5.125" style="2" customWidth="1"/>
    <col min="258" max="258" width="5.375" style="2" customWidth="1"/>
    <col min="259" max="259" width="28.625" style="2" customWidth="1"/>
    <col min="260" max="260" width="11.625" style="2" customWidth="1"/>
    <col min="261" max="512" width="9" style="2"/>
    <col min="513" max="513" width="5.125" style="2" customWidth="1"/>
    <col min="514" max="514" width="5.375" style="2" customWidth="1"/>
    <col min="515" max="515" width="28.625" style="2" customWidth="1"/>
    <col min="516" max="516" width="11.625" style="2" customWidth="1"/>
    <col min="517" max="768" width="9" style="2"/>
    <col min="769" max="769" width="5.125" style="2" customWidth="1"/>
    <col min="770" max="770" width="5.375" style="2" customWidth="1"/>
    <col min="771" max="771" width="28.625" style="2" customWidth="1"/>
    <col min="772" max="772" width="11.625" style="2" customWidth="1"/>
    <col min="773" max="1024" width="9" style="2"/>
    <col min="1025" max="1025" width="5.125" style="2" customWidth="1"/>
    <col min="1026" max="1026" width="5.375" style="2" customWidth="1"/>
    <col min="1027" max="1027" width="28.625" style="2" customWidth="1"/>
    <col min="1028" max="1028" width="11.625" style="2" customWidth="1"/>
    <col min="1029" max="1280" width="9" style="2"/>
    <col min="1281" max="1281" width="5.125" style="2" customWidth="1"/>
    <col min="1282" max="1282" width="5.375" style="2" customWidth="1"/>
    <col min="1283" max="1283" width="28.625" style="2" customWidth="1"/>
    <col min="1284" max="1284" width="11.625" style="2" customWidth="1"/>
    <col min="1285" max="1536" width="9" style="2"/>
    <col min="1537" max="1537" width="5.125" style="2" customWidth="1"/>
    <col min="1538" max="1538" width="5.375" style="2" customWidth="1"/>
    <col min="1539" max="1539" width="28.625" style="2" customWidth="1"/>
    <col min="1540" max="1540" width="11.625" style="2" customWidth="1"/>
    <col min="1541" max="1792" width="9" style="2"/>
    <col min="1793" max="1793" width="5.125" style="2" customWidth="1"/>
    <col min="1794" max="1794" width="5.375" style="2" customWidth="1"/>
    <col min="1795" max="1795" width="28.625" style="2" customWidth="1"/>
    <col min="1796" max="1796" width="11.625" style="2" customWidth="1"/>
    <col min="1797" max="2048" width="9" style="2"/>
    <col min="2049" max="2049" width="5.125" style="2" customWidth="1"/>
    <col min="2050" max="2050" width="5.375" style="2" customWidth="1"/>
    <col min="2051" max="2051" width="28.625" style="2" customWidth="1"/>
    <col min="2052" max="2052" width="11.625" style="2" customWidth="1"/>
    <col min="2053" max="2304" width="9" style="2"/>
    <col min="2305" max="2305" width="5.125" style="2" customWidth="1"/>
    <col min="2306" max="2306" width="5.375" style="2" customWidth="1"/>
    <col min="2307" max="2307" width="28.625" style="2" customWidth="1"/>
    <col min="2308" max="2308" width="11.625" style="2" customWidth="1"/>
    <col min="2309" max="2560" width="9" style="2"/>
    <col min="2561" max="2561" width="5.125" style="2" customWidth="1"/>
    <col min="2562" max="2562" width="5.375" style="2" customWidth="1"/>
    <col min="2563" max="2563" width="28.625" style="2" customWidth="1"/>
    <col min="2564" max="2564" width="11.625" style="2" customWidth="1"/>
    <col min="2565" max="2816" width="9" style="2"/>
    <col min="2817" max="2817" width="5.125" style="2" customWidth="1"/>
    <col min="2818" max="2818" width="5.375" style="2" customWidth="1"/>
    <col min="2819" max="2819" width="28.625" style="2" customWidth="1"/>
    <col min="2820" max="2820" width="11.625" style="2" customWidth="1"/>
    <col min="2821" max="3072" width="9" style="2"/>
    <col min="3073" max="3073" width="5.125" style="2" customWidth="1"/>
    <col min="3074" max="3074" width="5.375" style="2" customWidth="1"/>
    <col min="3075" max="3075" width="28.625" style="2" customWidth="1"/>
    <col min="3076" max="3076" width="11.625" style="2" customWidth="1"/>
    <col min="3077" max="3328" width="9" style="2"/>
    <col min="3329" max="3329" width="5.125" style="2" customWidth="1"/>
    <col min="3330" max="3330" width="5.375" style="2" customWidth="1"/>
    <col min="3331" max="3331" width="28.625" style="2" customWidth="1"/>
    <col min="3332" max="3332" width="11.625" style="2" customWidth="1"/>
    <col min="3333" max="3584" width="9" style="2"/>
    <col min="3585" max="3585" width="5.125" style="2" customWidth="1"/>
    <col min="3586" max="3586" width="5.375" style="2" customWidth="1"/>
    <col min="3587" max="3587" width="28.625" style="2" customWidth="1"/>
    <col min="3588" max="3588" width="11.625" style="2" customWidth="1"/>
    <col min="3589" max="3840" width="9" style="2"/>
    <col min="3841" max="3841" width="5.125" style="2" customWidth="1"/>
    <col min="3842" max="3842" width="5.375" style="2" customWidth="1"/>
    <col min="3843" max="3843" width="28.625" style="2" customWidth="1"/>
    <col min="3844" max="3844" width="11.625" style="2" customWidth="1"/>
    <col min="3845" max="4096" width="9" style="2"/>
    <col min="4097" max="4097" width="5.125" style="2" customWidth="1"/>
    <col min="4098" max="4098" width="5.375" style="2" customWidth="1"/>
    <col min="4099" max="4099" width="28.625" style="2" customWidth="1"/>
    <col min="4100" max="4100" width="11.625" style="2" customWidth="1"/>
    <col min="4101" max="4352" width="9" style="2"/>
    <col min="4353" max="4353" width="5.125" style="2" customWidth="1"/>
    <col min="4354" max="4354" width="5.375" style="2" customWidth="1"/>
    <col min="4355" max="4355" width="28.625" style="2" customWidth="1"/>
    <col min="4356" max="4356" width="11.625" style="2" customWidth="1"/>
    <col min="4357" max="4608" width="9" style="2"/>
    <col min="4609" max="4609" width="5.125" style="2" customWidth="1"/>
    <col min="4610" max="4610" width="5.375" style="2" customWidth="1"/>
    <col min="4611" max="4611" width="28.625" style="2" customWidth="1"/>
    <col min="4612" max="4612" width="11.625" style="2" customWidth="1"/>
    <col min="4613" max="4864" width="9" style="2"/>
    <col min="4865" max="4865" width="5.125" style="2" customWidth="1"/>
    <col min="4866" max="4866" width="5.375" style="2" customWidth="1"/>
    <col min="4867" max="4867" width="28.625" style="2" customWidth="1"/>
    <col min="4868" max="4868" width="11.625" style="2" customWidth="1"/>
    <col min="4869" max="5120" width="9" style="2"/>
    <col min="5121" max="5121" width="5.125" style="2" customWidth="1"/>
    <col min="5122" max="5122" width="5.375" style="2" customWidth="1"/>
    <col min="5123" max="5123" width="28.625" style="2" customWidth="1"/>
    <col min="5124" max="5124" width="11.625" style="2" customWidth="1"/>
    <col min="5125" max="5376" width="9" style="2"/>
    <col min="5377" max="5377" width="5.125" style="2" customWidth="1"/>
    <col min="5378" max="5378" width="5.375" style="2" customWidth="1"/>
    <col min="5379" max="5379" width="28.625" style="2" customWidth="1"/>
    <col min="5380" max="5380" width="11.625" style="2" customWidth="1"/>
    <col min="5381" max="5632" width="9" style="2"/>
    <col min="5633" max="5633" width="5.125" style="2" customWidth="1"/>
    <col min="5634" max="5634" width="5.375" style="2" customWidth="1"/>
    <col min="5635" max="5635" width="28.625" style="2" customWidth="1"/>
    <col min="5636" max="5636" width="11.625" style="2" customWidth="1"/>
    <col min="5637" max="5888" width="9" style="2"/>
    <col min="5889" max="5889" width="5.125" style="2" customWidth="1"/>
    <col min="5890" max="5890" width="5.375" style="2" customWidth="1"/>
    <col min="5891" max="5891" width="28.625" style="2" customWidth="1"/>
    <col min="5892" max="5892" width="11.625" style="2" customWidth="1"/>
    <col min="5893" max="6144" width="9" style="2"/>
    <col min="6145" max="6145" width="5.125" style="2" customWidth="1"/>
    <col min="6146" max="6146" width="5.375" style="2" customWidth="1"/>
    <col min="6147" max="6147" width="28.625" style="2" customWidth="1"/>
    <col min="6148" max="6148" width="11.625" style="2" customWidth="1"/>
    <col min="6149" max="6400" width="9" style="2"/>
    <col min="6401" max="6401" width="5.125" style="2" customWidth="1"/>
    <col min="6402" max="6402" width="5.375" style="2" customWidth="1"/>
    <col min="6403" max="6403" width="28.625" style="2" customWidth="1"/>
    <col min="6404" max="6404" width="11.625" style="2" customWidth="1"/>
    <col min="6405" max="6656" width="9" style="2"/>
    <col min="6657" max="6657" width="5.125" style="2" customWidth="1"/>
    <col min="6658" max="6658" width="5.375" style="2" customWidth="1"/>
    <col min="6659" max="6659" width="28.625" style="2" customWidth="1"/>
    <col min="6660" max="6660" width="11.625" style="2" customWidth="1"/>
    <col min="6661" max="6912" width="9" style="2"/>
    <col min="6913" max="6913" width="5.125" style="2" customWidth="1"/>
    <col min="6914" max="6914" width="5.375" style="2" customWidth="1"/>
    <col min="6915" max="6915" width="28.625" style="2" customWidth="1"/>
    <col min="6916" max="6916" width="11.625" style="2" customWidth="1"/>
    <col min="6917" max="7168" width="9" style="2"/>
    <col min="7169" max="7169" width="5.125" style="2" customWidth="1"/>
    <col min="7170" max="7170" width="5.375" style="2" customWidth="1"/>
    <col min="7171" max="7171" width="28.625" style="2" customWidth="1"/>
    <col min="7172" max="7172" width="11.625" style="2" customWidth="1"/>
    <col min="7173" max="7424" width="9" style="2"/>
    <col min="7425" max="7425" width="5.125" style="2" customWidth="1"/>
    <col min="7426" max="7426" width="5.375" style="2" customWidth="1"/>
    <col min="7427" max="7427" width="28.625" style="2" customWidth="1"/>
    <col min="7428" max="7428" width="11.625" style="2" customWidth="1"/>
    <col min="7429" max="7680" width="9" style="2"/>
    <col min="7681" max="7681" width="5.125" style="2" customWidth="1"/>
    <col min="7682" max="7682" width="5.375" style="2" customWidth="1"/>
    <col min="7683" max="7683" width="28.625" style="2" customWidth="1"/>
    <col min="7684" max="7684" width="11.625" style="2" customWidth="1"/>
    <col min="7685" max="7936" width="9" style="2"/>
    <col min="7937" max="7937" width="5.125" style="2" customWidth="1"/>
    <col min="7938" max="7938" width="5.375" style="2" customWidth="1"/>
    <col min="7939" max="7939" width="28.625" style="2" customWidth="1"/>
    <col min="7940" max="7940" width="11.625" style="2" customWidth="1"/>
    <col min="7941" max="8192" width="9" style="2"/>
    <col min="8193" max="8193" width="5.125" style="2" customWidth="1"/>
    <col min="8194" max="8194" width="5.375" style="2" customWidth="1"/>
    <col min="8195" max="8195" width="28.625" style="2" customWidth="1"/>
    <col min="8196" max="8196" width="11.625" style="2" customWidth="1"/>
    <col min="8197" max="8448" width="9" style="2"/>
    <col min="8449" max="8449" width="5.125" style="2" customWidth="1"/>
    <col min="8450" max="8450" width="5.375" style="2" customWidth="1"/>
    <col min="8451" max="8451" width="28.625" style="2" customWidth="1"/>
    <col min="8452" max="8452" width="11.625" style="2" customWidth="1"/>
    <col min="8453" max="8704" width="9" style="2"/>
    <col min="8705" max="8705" width="5.125" style="2" customWidth="1"/>
    <col min="8706" max="8706" width="5.375" style="2" customWidth="1"/>
    <col min="8707" max="8707" width="28.625" style="2" customWidth="1"/>
    <col min="8708" max="8708" width="11.625" style="2" customWidth="1"/>
    <col min="8709" max="8960" width="9" style="2"/>
    <col min="8961" max="8961" width="5.125" style="2" customWidth="1"/>
    <col min="8962" max="8962" width="5.375" style="2" customWidth="1"/>
    <col min="8963" max="8963" width="28.625" style="2" customWidth="1"/>
    <col min="8964" max="8964" width="11.625" style="2" customWidth="1"/>
    <col min="8965" max="9216" width="9" style="2"/>
    <col min="9217" max="9217" width="5.125" style="2" customWidth="1"/>
    <col min="9218" max="9218" width="5.375" style="2" customWidth="1"/>
    <col min="9219" max="9219" width="28.625" style="2" customWidth="1"/>
    <col min="9220" max="9220" width="11.625" style="2" customWidth="1"/>
    <col min="9221" max="9472" width="9" style="2"/>
    <col min="9473" max="9473" width="5.125" style="2" customWidth="1"/>
    <col min="9474" max="9474" width="5.375" style="2" customWidth="1"/>
    <col min="9475" max="9475" width="28.625" style="2" customWidth="1"/>
    <col min="9476" max="9476" width="11.625" style="2" customWidth="1"/>
    <col min="9477" max="9728" width="9" style="2"/>
    <col min="9729" max="9729" width="5.125" style="2" customWidth="1"/>
    <col min="9730" max="9730" width="5.375" style="2" customWidth="1"/>
    <col min="9731" max="9731" width="28.625" style="2" customWidth="1"/>
    <col min="9732" max="9732" width="11.625" style="2" customWidth="1"/>
    <col min="9733" max="9984" width="9" style="2"/>
    <col min="9985" max="9985" width="5.125" style="2" customWidth="1"/>
    <col min="9986" max="9986" width="5.375" style="2" customWidth="1"/>
    <col min="9987" max="9987" width="28.625" style="2" customWidth="1"/>
    <col min="9988" max="9988" width="11.625" style="2" customWidth="1"/>
    <col min="9989" max="10240" width="9" style="2"/>
    <col min="10241" max="10241" width="5.125" style="2" customWidth="1"/>
    <col min="10242" max="10242" width="5.375" style="2" customWidth="1"/>
    <col min="10243" max="10243" width="28.625" style="2" customWidth="1"/>
    <col min="10244" max="10244" width="11.625" style="2" customWidth="1"/>
    <col min="10245" max="10496" width="9" style="2"/>
    <col min="10497" max="10497" width="5.125" style="2" customWidth="1"/>
    <col min="10498" max="10498" width="5.375" style="2" customWidth="1"/>
    <col min="10499" max="10499" width="28.625" style="2" customWidth="1"/>
    <col min="10500" max="10500" width="11.625" style="2" customWidth="1"/>
    <col min="10501" max="10752" width="9" style="2"/>
    <col min="10753" max="10753" width="5.125" style="2" customWidth="1"/>
    <col min="10754" max="10754" width="5.375" style="2" customWidth="1"/>
    <col min="10755" max="10755" width="28.625" style="2" customWidth="1"/>
    <col min="10756" max="10756" width="11.625" style="2" customWidth="1"/>
    <col min="10757" max="11008" width="9" style="2"/>
    <col min="11009" max="11009" width="5.125" style="2" customWidth="1"/>
    <col min="11010" max="11010" width="5.375" style="2" customWidth="1"/>
    <col min="11011" max="11011" width="28.625" style="2" customWidth="1"/>
    <col min="11012" max="11012" width="11.625" style="2" customWidth="1"/>
    <col min="11013" max="11264" width="9" style="2"/>
    <col min="11265" max="11265" width="5.125" style="2" customWidth="1"/>
    <col min="11266" max="11266" width="5.375" style="2" customWidth="1"/>
    <col min="11267" max="11267" width="28.625" style="2" customWidth="1"/>
    <col min="11268" max="11268" width="11.625" style="2" customWidth="1"/>
    <col min="11269" max="11520" width="9" style="2"/>
    <col min="11521" max="11521" width="5.125" style="2" customWidth="1"/>
    <col min="11522" max="11522" width="5.375" style="2" customWidth="1"/>
    <col min="11523" max="11523" width="28.625" style="2" customWidth="1"/>
    <col min="11524" max="11524" width="11.625" style="2" customWidth="1"/>
    <col min="11525" max="11776" width="9" style="2"/>
    <col min="11777" max="11777" width="5.125" style="2" customWidth="1"/>
    <col min="11778" max="11778" width="5.375" style="2" customWidth="1"/>
    <col min="11779" max="11779" width="28.625" style="2" customWidth="1"/>
    <col min="11780" max="11780" width="11.625" style="2" customWidth="1"/>
    <col min="11781" max="12032" width="9" style="2"/>
    <col min="12033" max="12033" width="5.125" style="2" customWidth="1"/>
    <col min="12034" max="12034" width="5.375" style="2" customWidth="1"/>
    <col min="12035" max="12035" width="28.625" style="2" customWidth="1"/>
    <col min="12036" max="12036" width="11.625" style="2" customWidth="1"/>
    <col min="12037" max="12288" width="9" style="2"/>
    <col min="12289" max="12289" width="5.125" style="2" customWidth="1"/>
    <col min="12290" max="12290" width="5.375" style="2" customWidth="1"/>
    <col min="12291" max="12291" width="28.625" style="2" customWidth="1"/>
    <col min="12292" max="12292" width="11.625" style="2" customWidth="1"/>
    <col min="12293" max="12544" width="9" style="2"/>
    <col min="12545" max="12545" width="5.125" style="2" customWidth="1"/>
    <col min="12546" max="12546" width="5.375" style="2" customWidth="1"/>
    <col min="12547" max="12547" width="28.625" style="2" customWidth="1"/>
    <col min="12548" max="12548" width="11.625" style="2" customWidth="1"/>
    <col min="12549" max="12800" width="9" style="2"/>
    <col min="12801" max="12801" width="5.125" style="2" customWidth="1"/>
    <col min="12802" max="12802" width="5.375" style="2" customWidth="1"/>
    <col min="12803" max="12803" width="28.625" style="2" customWidth="1"/>
    <col min="12804" max="12804" width="11.625" style="2" customWidth="1"/>
    <col min="12805" max="13056" width="9" style="2"/>
    <col min="13057" max="13057" width="5.125" style="2" customWidth="1"/>
    <col min="13058" max="13058" width="5.375" style="2" customWidth="1"/>
    <col min="13059" max="13059" width="28.625" style="2" customWidth="1"/>
    <col min="13060" max="13060" width="11.625" style="2" customWidth="1"/>
    <col min="13061" max="13312" width="9" style="2"/>
    <col min="13313" max="13313" width="5.125" style="2" customWidth="1"/>
    <col min="13314" max="13314" width="5.375" style="2" customWidth="1"/>
    <col min="13315" max="13315" width="28.625" style="2" customWidth="1"/>
    <col min="13316" max="13316" width="11.625" style="2" customWidth="1"/>
    <col min="13317" max="13568" width="9" style="2"/>
    <col min="13569" max="13569" width="5.125" style="2" customWidth="1"/>
    <col min="13570" max="13570" width="5.375" style="2" customWidth="1"/>
    <col min="13571" max="13571" width="28.625" style="2" customWidth="1"/>
    <col min="13572" max="13572" width="11.625" style="2" customWidth="1"/>
    <col min="13573" max="13824" width="9" style="2"/>
    <col min="13825" max="13825" width="5.125" style="2" customWidth="1"/>
    <col min="13826" max="13826" width="5.375" style="2" customWidth="1"/>
    <col min="13827" max="13827" width="28.625" style="2" customWidth="1"/>
    <col min="13828" max="13828" width="11.625" style="2" customWidth="1"/>
    <col min="13829" max="14080" width="9" style="2"/>
    <col min="14081" max="14081" width="5.125" style="2" customWidth="1"/>
    <col min="14082" max="14082" width="5.375" style="2" customWidth="1"/>
    <col min="14083" max="14083" width="28.625" style="2" customWidth="1"/>
    <col min="14084" max="14084" width="11.625" style="2" customWidth="1"/>
    <col min="14085" max="14336" width="9" style="2"/>
    <col min="14337" max="14337" width="5.125" style="2" customWidth="1"/>
    <col min="14338" max="14338" width="5.375" style="2" customWidth="1"/>
    <col min="14339" max="14339" width="28.625" style="2" customWidth="1"/>
    <col min="14340" max="14340" width="11.625" style="2" customWidth="1"/>
    <col min="14341" max="14592" width="9" style="2"/>
    <col min="14593" max="14593" width="5.125" style="2" customWidth="1"/>
    <col min="14594" max="14594" width="5.375" style="2" customWidth="1"/>
    <col min="14595" max="14595" width="28.625" style="2" customWidth="1"/>
    <col min="14596" max="14596" width="11.625" style="2" customWidth="1"/>
    <col min="14597" max="14848" width="9" style="2"/>
    <col min="14849" max="14849" width="5.125" style="2" customWidth="1"/>
    <col min="14850" max="14850" width="5.375" style="2" customWidth="1"/>
    <col min="14851" max="14851" width="28.625" style="2" customWidth="1"/>
    <col min="14852" max="14852" width="11.625" style="2" customWidth="1"/>
    <col min="14853" max="15104" width="9" style="2"/>
    <col min="15105" max="15105" width="5.125" style="2" customWidth="1"/>
    <col min="15106" max="15106" width="5.375" style="2" customWidth="1"/>
    <col min="15107" max="15107" width="28.625" style="2" customWidth="1"/>
    <col min="15108" max="15108" width="11.625" style="2" customWidth="1"/>
    <col min="15109" max="15360" width="9" style="2"/>
    <col min="15361" max="15361" width="5.125" style="2" customWidth="1"/>
    <col min="15362" max="15362" width="5.375" style="2" customWidth="1"/>
    <col min="15363" max="15363" width="28.625" style="2" customWidth="1"/>
    <col min="15364" max="15364" width="11.625" style="2" customWidth="1"/>
    <col min="15365" max="15616" width="9" style="2"/>
    <col min="15617" max="15617" width="5.125" style="2" customWidth="1"/>
    <col min="15618" max="15618" width="5.375" style="2" customWidth="1"/>
    <col min="15619" max="15619" width="28.625" style="2" customWidth="1"/>
    <col min="15620" max="15620" width="11.625" style="2" customWidth="1"/>
    <col min="15621" max="15872" width="9" style="2"/>
    <col min="15873" max="15873" width="5.125" style="2" customWidth="1"/>
    <col min="15874" max="15874" width="5.375" style="2" customWidth="1"/>
    <col min="15875" max="15875" width="28.625" style="2" customWidth="1"/>
    <col min="15876" max="15876" width="11.625" style="2" customWidth="1"/>
    <col min="15877" max="16128" width="9" style="2"/>
    <col min="16129" max="16129" width="5.125" style="2" customWidth="1"/>
    <col min="16130" max="16130" width="5.375" style="2" customWidth="1"/>
    <col min="16131" max="16131" width="28.625" style="2" customWidth="1"/>
    <col min="16132" max="16132" width="11.625" style="2" customWidth="1"/>
    <col min="16133" max="16384" width="9" style="2"/>
  </cols>
  <sheetData>
    <row r="1" spans="1:7">
      <c r="A1" s="3"/>
      <c r="B1" s="3"/>
      <c r="C1" s="3"/>
      <c r="D1" s="3"/>
      <c r="E1" s="3"/>
      <c r="F1" s="3"/>
    </row>
    <row r="2" spans="1:7" ht="30.6" customHeight="1">
      <c r="B2" s="4"/>
      <c r="C2" s="5" t="s">
        <v>12</v>
      </c>
      <c r="D2" s="5" t="s">
        <v>5</v>
      </c>
      <c r="E2" s="5" t="s">
        <v>13</v>
      </c>
      <c r="F2" s="5" t="s">
        <v>14</v>
      </c>
      <c r="G2" s="5"/>
    </row>
    <row r="3" spans="1:7" ht="17.100000000000001" customHeight="1">
      <c r="B3" s="6">
        <v>0</v>
      </c>
      <c r="C3" s="7" t="s">
        <v>15</v>
      </c>
      <c r="D3" s="8">
        <v>2</v>
      </c>
      <c r="E3" s="8">
        <v>6</v>
      </c>
      <c r="F3" s="9">
        <f t="shared" ref="F3:F14" si="0">SUM(D3:E3)</f>
        <v>8</v>
      </c>
      <c r="G3" s="10"/>
    </row>
    <row r="4" spans="1:7" ht="17.100000000000001" customHeight="1">
      <c r="B4" s="6">
        <v>1</v>
      </c>
      <c r="C4" s="7" t="s">
        <v>16</v>
      </c>
      <c r="D4" s="8">
        <v>3</v>
      </c>
      <c r="E4" s="8">
        <v>6</v>
      </c>
      <c r="F4" s="9">
        <f t="shared" si="0"/>
        <v>9</v>
      </c>
      <c r="G4" s="10"/>
    </row>
    <row r="5" spans="1:7" ht="17.100000000000001" customHeight="1">
      <c r="B5" s="6">
        <v>2</v>
      </c>
      <c r="C5" s="7" t="s">
        <v>17</v>
      </c>
      <c r="D5" s="8">
        <v>4</v>
      </c>
      <c r="E5" s="8">
        <v>6</v>
      </c>
      <c r="F5" s="9">
        <f t="shared" si="0"/>
        <v>10</v>
      </c>
      <c r="G5" s="10"/>
    </row>
    <row r="6" spans="1:7" ht="17.100000000000001" customHeight="1">
      <c r="B6" s="6">
        <v>3</v>
      </c>
      <c r="C6" s="7" t="s">
        <v>18</v>
      </c>
      <c r="D6" s="8">
        <v>5</v>
      </c>
      <c r="E6" s="8">
        <v>6</v>
      </c>
      <c r="F6" s="9">
        <f t="shared" si="0"/>
        <v>11</v>
      </c>
      <c r="G6" s="10"/>
    </row>
    <row r="7" spans="1:7" ht="17.100000000000001" customHeight="1">
      <c r="B7" s="6">
        <v>4</v>
      </c>
      <c r="C7" s="7" t="s">
        <v>19</v>
      </c>
      <c r="D7" s="8">
        <v>6</v>
      </c>
      <c r="E7" s="8">
        <v>6</v>
      </c>
      <c r="F7" s="9">
        <f t="shared" si="0"/>
        <v>12</v>
      </c>
      <c r="G7" s="10"/>
    </row>
    <row r="8" spans="1:7" ht="17.100000000000001" customHeight="1">
      <c r="B8" s="6">
        <v>5</v>
      </c>
      <c r="C8" s="7" t="s">
        <v>20</v>
      </c>
      <c r="D8" s="8">
        <v>7</v>
      </c>
      <c r="E8" s="8">
        <v>6</v>
      </c>
      <c r="F8" s="9">
        <f t="shared" si="0"/>
        <v>13</v>
      </c>
      <c r="G8" s="10"/>
    </row>
    <row r="9" spans="1:7" ht="17.100000000000001" customHeight="1">
      <c r="B9" s="6">
        <v>6</v>
      </c>
      <c r="C9" s="7" t="s">
        <v>21</v>
      </c>
      <c r="D9" s="8">
        <v>8</v>
      </c>
      <c r="E9" s="8">
        <v>6</v>
      </c>
      <c r="F9" s="9">
        <f t="shared" si="0"/>
        <v>14</v>
      </c>
      <c r="G9" s="10"/>
    </row>
    <row r="10" spans="1:7" ht="17.100000000000001" customHeight="1">
      <c r="B10" s="6">
        <v>7</v>
      </c>
      <c r="C10" s="7" t="s">
        <v>22</v>
      </c>
      <c r="D10" s="8">
        <v>9</v>
      </c>
      <c r="E10" s="8">
        <v>6</v>
      </c>
      <c r="F10" s="9">
        <f t="shared" si="0"/>
        <v>15</v>
      </c>
      <c r="G10" s="10"/>
    </row>
    <row r="11" spans="1:7" ht="17.100000000000001" customHeight="1">
      <c r="B11" s="6">
        <v>8</v>
      </c>
      <c r="C11" s="7" t="s">
        <v>23</v>
      </c>
      <c r="D11" s="8">
        <v>10</v>
      </c>
      <c r="E11" s="8">
        <v>6</v>
      </c>
      <c r="F11" s="9">
        <f t="shared" si="0"/>
        <v>16</v>
      </c>
      <c r="G11" s="10"/>
    </row>
    <row r="12" spans="1:7" ht="17.100000000000001" customHeight="1">
      <c r="B12" s="6">
        <v>9</v>
      </c>
      <c r="C12" s="7" t="s">
        <v>24</v>
      </c>
      <c r="D12" s="8">
        <v>11</v>
      </c>
      <c r="E12" s="8">
        <v>6</v>
      </c>
      <c r="F12" s="9">
        <f t="shared" si="0"/>
        <v>17</v>
      </c>
      <c r="G12" s="10"/>
    </row>
    <row r="13" spans="1:7" ht="17.100000000000001" customHeight="1">
      <c r="B13" s="6">
        <v>10</v>
      </c>
      <c r="C13" s="7" t="s">
        <v>25</v>
      </c>
      <c r="D13" s="8">
        <v>12</v>
      </c>
      <c r="E13" s="8">
        <v>6</v>
      </c>
      <c r="F13" s="9">
        <f t="shared" si="0"/>
        <v>18</v>
      </c>
      <c r="G13" s="10"/>
    </row>
    <row r="14" spans="1:7">
      <c r="B14" s="6">
        <v>11</v>
      </c>
      <c r="C14" s="7" t="s">
        <v>272</v>
      </c>
      <c r="D14" s="8">
        <v>12</v>
      </c>
      <c r="E14" s="8">
        <v>7</v>
      </c>
      <c r="F14" s="9">
        <f t="shared" si="0"/>
        <v>19</v>
      </c>
      <c r="G14" s="10"/>
    </row>
    <row r="15" spans="1:7">
      <c r="C15" s="7"/>
      <c r="D15" s="6"/>
      <c r="E15" s="6"/>
    </row>
  </sheetData>
  <sheetProtection password="EE69" sheet="1" objects="1" scenarios="1"/>
  <phoneticPr fontId="2"/>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B868-2FD4-F744-8768-3F073885107A}">
  <sheetPr>
    <tabColor theme="1"/>
  </sheetPr>
  <dimension ref="B1:BZ91"/>
  <sheetViews>
    <sheetView showGridLines="0" workbookViewId="0">
      <selection activeCell="G16" sqref="G16:K16"/>
    </sheetView>
  </sheetViews>
  <sheetFormatPr defaultColWidth="3.375" defaultRowHeight="12"/>
  <cols>
    <col min="1" max="1" width="3.125" style="278" customWidth="1"/>
    <col min="2" max="2" width="3.5" style="278" customWidth="1"/>
    <col min="3" max="3" width="5.5" style="278" bestFit="1" customWidth="1"/>
    <col min="4" max="4" width="6.375" style="278" bestFit="1" customWidth="1"/>
    <col min="5" max="5" width="5.5" style="278" bestFit="1" customWidth="1"/>
    <col min="6" max="6" width="6.375" style="278" customWidth="1"/>
    <col min="7" max="7" width="4.875" style="278" customWidth="1"/>
    <col min="8" max="8" width="19.125" style="278" bestFit="1" customWidth="1"/>
    <col min="9" max="9" width="13" style="278" bestFit="1" customWidth="1"/>
    <col min="10" max="10" width="6" style="278" bestFit="1" customWidth="1"/>
    <col min="11" max="11" width="7.125" style="278" bestFit="1" customWidth="1"/>
    <col min="12" max="15" width="3.375" style="278"/>
    <col min="16" max="16" width="21.375" style="278" bestFit="1" customWidth="1"/>
    <col min="17" max="17" width="9.875" style="278" customWidth="1"/>
    <col min="18" max="18" width="4.5" style="278" bestFit="1" customWidth="1"/>
    <col min="19" max="24" width="5.5" style="278" bestFit="1" customWidth="1"/>
    <col min="25" max="25" width="6.875" style="278" bestFit="1" customWidth="1"/>
    <col min="26" max="26" width="4.125" style="278" bestFit="1" customWidth="1"/>
    <col min="27" max="34" width="3.375" style="278"/>
    <col min="35" max="35" width="3.875" style="278" bestFit="1" customWidth="1"/>
    <col min="36" max="37" width="3.375" style="278" customWidth="1"/>
    <col min="38" max="53" width="3.375" style="278"/>
    <col min="54" max="54" width="3.375" style="278" customWidth="1"/>
    <col min="55" max="16384" width="3.375" style="278"/>
  </cols>
  <sheetData>
    <row r="1" spans="2:58">
      <c r="P1" s="278" t="s">
        <v>362</v>
      </c>
    </row>
    <row r="2" spans="2:58" ht="94.5" customHeight="1">
      <c r="P2" s="279" t="s">
        <v>381</v>
      </c>
      <c r="Q2" s="310" t="s">
        <v>378</v>
      </c>
      <c r="R2" s="310" t="s">
        <v>364</v>
      </c>
      <c r="S2" s="280" t="s">
        <v>212</v>
      </c>
      <c r="T2" s="280" t="s">
        <v>360</v>
      </c>
      <c r="U2" s="280" t="s">
        <v>365</v>
      </c>
      <c r="V2" s="280" t="s">
        <v>366</v>
      </c>
      <c r="W2" s="280" t="s">
        <v>361</v>
      </c>
      <c r="X2" s="280" t="s">
        <v>367</v>
      </c>
      <c r="Y2" s="310" t="s">
        <v>382</v>
      </c>
      <c r="Z2" s="280" t="s">
        <v>383</v>
      </c>
      <c r="AA2" s="280" t="s">
        <v>384</v>
      </c>
      <c r="AB2" s="280" t="s">
        <v>385</v>
      </c>
      <c r="AC2" s="280"/>
    </row>
    <row r="3" spans="2:58">
      <c r="P3" s="344" t="s">
        <v>363</v>
      </c>
      <c r="Q3" s="349">
        <v>12</v>
      </c>
      <c r="R3" s="349">
        <v>21</v>
      </c>
      <c r="S3" s="349">
        <v>33</v>
      </c>
      <c r="T3" s="349">
        <v>44</v>
      </c>
      <c r="U3" s="349">
        <v>54</v>
      </c>
      <c r="V3" s="350">
        <v>79</v>
      </c>
      <c r="W3" s="349">
        <v>96</v>
      </c>
      <c r="X3" s="350">
        <v>111</v>
      </c>
      <c r="Y3" s="350">
        <v>119</v>
      </c>
      <c r="Z3" s="349">
        <v>120</v>
      </c>
      <c r="AA3" s="350">
        <v>121</v>
      </c>
      <c r="AB3" s="349">
        <v>122</v>
      </c>
    </row>
    <row r="5" spans="2:58" ht="11.1" customHeight="1">
      <c r="P5" s="278" t="s">
        <v>362</v>
      </c>
      <c r="Q5" s="278">
        <v>2</v>
      </c>
      <c r="R5" s="278">
        <v>3</v>
      </c>
      <c r="S5" s="278">
        <v>4</v>
      </c>
      <c r="T5" s="278">
        <v>5</v>
      </c>
      <c r="U5" s="278">
        <v>6</v>
      </c>
      <c r="V5" s="278">
        <v>7</v>
      </c>
      <c r="W5" s="278">
        <v>8</v>
      </c>
      <c r="X5" s="278">
        <v>9</v>
      </c>
    </row>
    <row r="6" spans="2:58" ht="80.45" customHeight="1">
      <c r="P6" s="279" t="s">
        <v>358</v>
      </c>
      <c r="Q6" s="310" t="s">
        <v>378</v>
      </c>
      <c r="R6" s="310" t="s">
        <v>364</v>
      </c>
      <c r="S6" s="280" t="s">
        <v>359</v>
      </c>
      <c r="T6" s="280" t="s">
        <v>360</v>
      </c>
      <c r="U6" s="280" t="s">
        <v>365</v>
      </c>
      <c r="V6" s="280" t="s">
        <v>366</v>
      </c>
      <c r="W6" s="280" t="s">
        <v>361</v>
      </c>
      <c r="X6" s="280" t="s">
        <v>367</v>
      </c>
      <c r="Y6" s="280"/>
    </row>
    <row r="7" spans="2:58" ht="11.1" customHeight="1">
      <c r="P7" s="344" t="s">
        <v>363</v>
      </c>
      <c r="Q7" s="344">
        <v>19</v>
      </c>
      <c r="R7" s="344">
        <v>28</v>
      </c>
      <c r="S7" s="344">
        <v>39</v>
      </c>
      <c r="T7" s="344">
        <v>50</v>
      </c>
      <c r="U7" s="344">
        <v>60</v>
      </c>
      <c r="V7" s="344">
        <v>85</v>
      </c>
      <c r="W7" s="344">
        <v>102</v>
      </c>
      <c r="X7" s="344">
        <v>117</v>
      </c>
      <c r="AC7" s="612" t="s">
        <v>203</v>
      </c>
      <c r="AD7" s="613"/>
      <c r="AE7" s="613"/>
      <c r="AF7" s="613"/>
      <c r="AG7" s="613"/>
      <c r="AH7" s="613"/>
      <c r="AI7" s="613"/>
      <c r="AJ7" s="613"/>
      <c r="AK7" s="613"/>
      <c r="AL7" s="613"/>
      <c r="AM7" s="905" t="s">
        <v>205</v>
      </c>
      <c r="AN7" s="905"/>
      <c r="AO7" s="905"/>
      <c r="AP7" s="905"/>
      <c r="AQ7" s="905"/>
      <c r="AR7" s="905"/>
      <c r="AS7" s="905"/>
      <c r="AT7" s="905"/>
      <c r="AU7" s="905"/>
      <c r="AV7" s="905"/>
      <c r="AW7" s="905"/>
      <c r="AX7" s="905"/>
      <c r="AY7" s="905"/>
      <c r="AZ7" s="905"/>
      <c r="BA7" s="905"/>
      <c r="BB7" s="905"/>
      <c r="BC7" s="905"/>
      <c r="BD7" s="905"/>
      <c r="BE7" s="905"/>
      <c r="BF7" s="905"/>
    </row>
    <row r="8" spans="2:58" ht="11.1" customHeight="1">
      <c r="P8" s="342" t="s">
        <v>134</v>
      </c>
      <c r="Q8" s="343">
        <f t="shared" ref="Q8:X8" si="0">VLOOKUP($P8,単価表,Q$7,FALSE)</f>
        <v>2.7</v>
      </c>
      <c r="R8" s="343">
        <f t="shared" si="0"/>
        <v>2.6</v>
      </c>
      <c r="S8" s="343">
        <v>0</v>
      </c>
      <c r="T8" s="343">
        <f t="shared" si="0"/>
        <v>3.7</v>
      </c>
      <c r="U8" s="343">
        <f t="shared" si="0"/>
        <v>0</v>
      </c>
      <c r="V8" s="343">
        <f t="shared" si="0"/>
        <v>6.5</v>
      </c>
      <c r="W8" s="343">
        <f t="shared" si="0"/>
        <v>2.7</v>
      </c>
      <c r="X8" s="343">
        <f t="shared" si="0"/>
        <v>1.8</v>
      </c>
      <c r="AC8" s="614"/>
      <c r="AD8" s="615"/>
      <c r="AE8" s="615"/>
      <c r="AF8" s="615"/>
      <c r="AG8" s="615"/>
      <c r="AH8" s="615"/>
      <c r="AI8" s="615"/>
      <c r="AJ8" s="615"/>
      <c r="AK8" s="615"/>
      <c r="AL8" s="615"/>
      <c r="AM8" s="905"/>
      <c r="AN8" s="905"/>
      <c r="AO8" s="905"/>
      <c r="AP8" s="905"/>
      <c r="AQ8" s="905"/>
      <c r="AR8" s="905"/>
      <c r="AS8" s="905"/>
      <c r="AT8" s="905"/>
      <c r="AU8" s="905"/>
      <c r="AV8" s="905"/>
      <c r="AW8" s="905"/>
      <c r="AX8" s="905"/>
      <c r="AY8" s="905"/>
      <c r="AZ8" s="905"/>
      <c r="BA8" s="905"/>
      <c r="BB8" s="905"/>
      <c r="BC8" s="905"/>
      <c r="BD8" s="905"/>
      <c r="BE8" s="905"/>
      <c r="BF8" s="905"/>
    </row>
    <row r="9" spans="2:58">
      <c r="P9" s="311" t="s">
        <v>135</v>
      </c>
      <c r="Q9" s="287">
        <f t="shared" ref="Q9:U18" si="1">VLOOKUP($P9,単価表,Q$7,FALSE)</f>
        <v>2.7</v>
      </c>
      <c r="R9" s="287">
        <f t="shared" si="1"/>
        <v>2.6</v>
      </c>
      <c r="S9" s="287">
        <f t="shared" si="1"/>
        <v>2.5</v>
      </c>
      <c r="T9" s="287">
        <f t="shared" si="1"/>
        <v>0</v>
      </c>
      <c r="U9" s="287">
        <f t="shared" si="1"/>
        <v>0</v>
      </c>
      <c r="V9" s="287">
        <f t="shared" ref="V9:X11" si="2">V8</f>
        <v>6.5</v>
      </c>
      <c r="W9" s="287">
        <f t="shared" si="2"/>
        <v>2.7</v>
      </c>
      <c r="X9" s="287">
        <f t="shared" si="2"/>
        <v>1.8</v>
      </c>
      <c r="AC9" s="614"/>
      <c r="AD9" s="615"/>
      <c r="AE9" s="615"/>
      <c r="AF9" s="615"/>
      <c r="AG9" s="615"/>
      <c r="AH9" s="615"/>
      <c r="AI9" s="615"/>
      <c r="AJ9" s="615"/>
      <c r="AK9" s="615"/>
      <c r="AL9" s="615"/>
      <c r="AM9" s="915" t="s">
        <v>11</v>
      </c>
      <c r="AN9" s="916"/>
      <c r="AO9" s="916"/>
      <c r="AP9" s="916"/>
      <c r="AQ9" s="915" t="s">
        <v>10</v>
      </c>
      <c r="AR9" s="916"/>
      <c r="AS9" s="916"/>
      <c r="AT9" s="917"/>
      <c r="AU9" s="915" t="s">
        <v>9</v>
      </c>
      <c r="AV9" s="916"/>
      <c r="AW9" s="916"/>
      <c r="AX9" s="917"/>
      <c r="AY9" s="915" t="s">
        <v>206</v>
      </c>
      <c r="AZ9" s="916"/>
      <c r="BA9" s="916"/>
      <c r="BB9" s="917"/>
      <c r="BC9" s="915" t="s">
        <v>59</v>
      </c>
      <c r="BD9" s="916"/>
      <c r="BE9" s="916"/>
      <c r="BF9" s="917"/>
    </row>
    <row r="10" spans="2:58">
      <c r="P10" s="311" t="s">
        <v>136</v>
      </c>
      <c r="Q10" s="287">
        <f t="shared" si="1"/>
        <v>2.6</v>
      </c>
      <c r="R10" s="287">
        <f t="shared" si="1"/>
        <v>2.6</v>
      </c>
      <c r="S10" s="287">
        <f t="shared" si="1"/>
        <v>0</v>
      </c>
      <c r="T10" s="287">
        <f t="shared" si="1"/>
        <v>0</v>
      </c>
      <c r="U10" s="287">
        <f t="shared" si="1"/>
        <v>2.5</v>
      </c>
      <c r="V10" s="287">
        <f t="shared" si="2"/>
        <v>6.5</v>
      </c>
      <c r="W10" s="287">
        <f t="shared" si="2"/>
        <v>2.7</v>
      </c>
      <c r="X10" s="287">
        <f t="shared" si="2"/>
        <v>1.8</v>
      </c>
      <c r="AC10" s="616"/>
      <c r="AD10" s="617"/>
      <c r="AE10" s="617"/>
      <c r="AF10" s="617"/>
      <c r="AG10" s="617"/>
      <c r="AH10" s="617"/>
      <c r="AI10" s="617"/>
      <c r="AJ10" s="617"/>
      <c r="AK10" s="617"/>
      <c r="AL10" s="617"/>
      <c r="AM10" s="918" t="s">
        <v>207</v>
      </c>
      <c r="AN10" s="919"/>
      <c r="AO10" s="913" t="s">
        <v>208</v>
      </c>
      <c r="AP10" s="914"/>
      <c r="AQ10" s="918" t="s">
        <v>207</v>
      </c>
      <c r="AR10" s="919"/>
      <c r="AS10" s="913" t="s">
        <v>208</v>
      </c>
      <c r="AT10" s="914"/>
      <c r="AU10" s="918" t="s">
        <v>207</v>
      </c>
      <c r="AV10" s="919"/>
      <c r="AW10" s="913" t="s">
        <v>208</v>
      </c>
      <c r="AX10" s="914"/>
      <c r="AY10" s="918" t="s">
        <v>207</v>
      </c>
      <c r="AZ10" s="919"/>
      <c r="BA10" s="913" t="s">
        <v>208</v>
      </c>
      <c r="BB10" s="914"/>
      <c r="BC10" s="918" t="s">
        <v>207</v>
      </c>
      <c r="BD10" s="919"/>
      <c r="BE10" s="913" t="s">
        <v>208</v>
      </c>
      <c r="BF10" s="914"/>
    </row>
    <row r="11" spans="2:58" ht="13.5">
      <c r="P11" s="311" t="s">
        <v>137</v>
      </c>
      <c r="Q11" s="287">
        <f t="shared" si="1"/>
        <v>2.6</v>
      </c>
      <c r="R11" s="287">
        <f t="shared" si="1"/>
        <v>2.6</v>
      </c>
      <c r="S11" s="287">
        <f t="shared" si="1"/>
        <v>0</v>
      </c>
      <c r="T11" s="287">
        <f t="shared" si="1"/>
        <v>0</v>
      </c>
      <c r="U11" s="287">
        <f t="shared" si="1"/>
        <v>0</v>
      </c>
      <c r="V11" s="287">
        <f t="shared" si="2"/>
        <v>6.5</v>
      </c>
      <c r="W11" s="287">
        <f t="shared" si="2"/>
        <v>2.7</v>
      </c>
      <c r="X11" s="287">
        <f t="shared" si="2"/>
        <v>1.8</v>
      </c>
      <c r="AC11" s="792" t="s">
        <v>210</v>
      </c>
      <c r="AD11" s="623" t="s">
        <v>211</v>
      </c>
      <c r="AE11" s="827" t="s">
        <v>300</v>
      </c>
      <c r="AF11" s="828"/>
      <c r="AG11" s="828"/>
      <c r="AH11" s="828"/>
      <c r="AI11" s="828"/>
      <c r="AJ11" s="828"/>
      <c r="AK11" s="828"/>
      <c r="AL11" s="828"/>
      <c r="AM11" s="901" t="e">
        <f>IF(積算表!$K38="○",積算表!M38*VLOOKUP($I$18,加算率C,2,0),0)</f>
        <v>#N/A</v>
      </c>
      <c r="AN11" s="902"/>
      <c r="AO11" s="903" t="e">
        <f>IF(積算表!$K38="○",積算表!O38*VLOOKUP($I$18,加算率C,3,0),0)</f>
        <v>#N/A</v>
      </c>
      <c r="AP11" s="904"/>
      <c r="AQ11" s="901" t="e">
        <f>IF(積算表!$K38="○",積算表!Q38*VLOOKUP($I$17,加算率C,2,0),0)</f>
        <v>#N/A</v>
      </c>
      <c r="AR11" s="902"/>
      <c r="AS11" s="903" t="e">
        <f>IF(積算表!$K38="○",積算表!S38*VLOOKUP($I$17,加算率C,3,0),0)</f>
        <v>#N/A</v>
      </c>
      <c r="AT11" s="904"/>
      <c r="AU11" s="901" t="e">
        <f>IF(積算表!$K38="○",積算表!U38*VLOOKUP($I$16,加算率C,2,0),0)</f>
        <v>#N/A</v>
      </c>
      <c r="AV11" s="902"/>
      <c r="AW11" s="903" t="e">
        <f>IF(積算表!$K38="○",積算表!W38*VLOOKUP($I$16,加算率C,3,0),0)</f>
        <v>#N/A</v>
      </c>
      <c r="AX11" s="904"/>
      <c r="AY11" s="901" t="e">
        <f>IF(積算表!$K38="○",積算表!Y38*VLOOKUP($I$15,加算率C,2,0),0)</f>
        <v>#N/A</v>
      </c>
      <c r="AZ11" s="902"/>
      <c r="BA11" s="903" t="e">
        <f>IF(積算表!$K38="○",積算表!AA38*VLOOKUP($I$15,加算率C,3,0),0)</f>
        <v>#N/A</v>
      </c>
      <c r="BB11" s="904"/>
      <c r="BC11" s="901" t="e">
        <f>IF(積算表!$K38="○",積算表!AC38*VLOOKUP($I$14,加算率C,2,0),0)</f>
        <v>#N/A</v>
      </c>
      <c r="BD11" s="902"/>
      <c r="BE11" s="903" t="e">
        <f>IF(積算表!$K38="○",積算表!AE38*VLOOKUP($I$14,加算率C,3,0),0)</f>
        <v>#N/A</v>
      </c>
      <c r="BF11" s="904"/>
    </row>
    <row r="12" spans="2:58" ht="12.95" customHeight="1">
      <c r="B12" s="339" t="s">
        <v>380</v>
      </c>
      <c r="C12" s="340"/>
      <c r="D12" s="282"/>
      <c r="F12" s="279" t="s">
        <v>355</v>
      </c>
      <c r="G12" s="281"/>
      <c r="H12" s="281"/>
      <c r="I12" s="282"/>
      <c r="J12" s="282"/>
      <c r="K12" s="336" t="s">
        <v>371</v>
      </c>
      <c r="P12" s="311" t="s">
        <v>321</v>
      </c>
      <c r="Q12" s="287">
        <f t="shared" si="1"/>
        <v>2.7</v>
      </c>
      <c r="R12" s="287">
        <f t="shared" si="1"/>
        <v>2.6</v>
      </c>
      <c r="S12" s="287">
        <v>0</v>
      </c>
      <c r="T12" s="287">
        <f t="shared" si="1"/>
        <v>3.7</v>
      </c>
      <c r="U12" s="287">
        <f t="shared" si="1"/>
        <v>0</v>
      </c>
      <c r="V12" s="287">
        <f>VLOOKUP($P12,単価表,V$7,FALSE)</f>
        <v>6.6</v>
      </c>
      <c r="W12" s="287">
        <f>VLOOKUP($P12,単価表,W$7,FALSE)</f>
        <v>2.6</v>
      </c>
      <c r="X12" s="287">
        <f>VLOOKUP($P12,単価表,X$7,FALSE)</f>
        <v>1.8</v>
      </c>
      <c r="AC12" s="793"/>
      <c r="AD12" s="623"/>
      <c r="AE12" s="27" t="s">
        <v>212</v>
      </c>
      <c r="AF12" s="27"/>
      <c r="AG12" s="27"/>
      <c r="AH12" s="27"/>
      <c r="AI12" s="27"/>
      <c r="AJ12" s="27"/>
      <c r="AK12" s="27"/>
      <c r="AL12" s="27"/>
      <c r="AM12" s="894"/>
      <c r="AN12" s="895"/>
      <c r="AO12" s="896"/>
      <c r="AP12" s="898"/>
      <c r="AQ12" s="894"/>
      <c r="AR12" s="895"/>
      <c r="AS12" s="896"/>
      <c r="AT12" s="898"/>
      <c r="AU12" s="894"/>
      <c r="AV12" s="895"/>
      <c r="AW12" s="896"/>
      <c r="AX12" s="898"/>
      <c r="AY12" s="873">
        <f>IF(積算表!$K39="○",積算表!Y39*VLOOKUP($I$15,加算率C,4,0),0)</f>
        <v>0</v>
      </c>
      <c r="AZ12" s="874"/>
      <c r="BA12" s="871">
        <f>IF(積算表!$K39="○",積算表!AA39*VLOOKUP($I$15,加算率C,4,0),0)</f>
        <v>0</v>
      </c>
      <c r="BB12" s="872"/>
      <c r="BC12" s="894"/>
      <c r="BD12" s="895"/>
      <c r="BE12" s="896"/>
      <c r="BF12" s="898"/>
    </row>
    <row r="13" spans="2:58" ht="13.5">
      <c r="B13" s="283"/>
      <c r="C13" s="341">
        <v>1</v>
      </c>
      <c r="D13" s="312">
        <v>20</v>
      </c>
      <c r="F13" s="283"/>
      <c r="G13" s="279" t="s">
        <v>354</v>
      </c>
      <c r="H13" s="281"/>
      <c r="I13" s="282"/>
      <c r="J13" s="313"/>
      <c r="K13" s="313"/>
      <c r="P13" s="311" t="s">
        <v>323</v>
      </c>
      <c r="Q13" s="287">
        <f t="shared" si="1"/>
        <v>2.7</v>
      </c>
      <c r="R13" s="287">
        <f t="shared" si="1"/>
        <v>2.6</v>
      </c>
      <c r="S13" s="287">
        <f t="shared" si="1"/>
        <v>2.5</v>
      </c>
      <c r="T13" s="287">
        <f t="shared" si="1"/>
        <v>0</v>
      </c>
      <c r="U13" s="287">
        <f t="shared" si="1"/>
        <v>0</v>
      </c>
      <c r="V13" s="287">
        <f t="shared" ref="V13:X15" si="3">V12</f>
        <v>6.6</v>
      </c>
      <c r="W13" s="287">
        <f t="shared" si="3"/>
        <v>2.6</v>
      </c>
      <c r="X13" s="287">
        <f t="shared" si="3"/>
        <v>1.8</v>
      </c>
      <c r="AC13" s="793"/>
      <c r="AD13" s="623"/>
      <c r="AE13" s="27" t="s">
        <v>292</v>
      </c>
      <c r="AF13" s="27"/>
      <c r="AG13" s="27"/>
      <c r="AH13" s="27"/>
      <c r="AI13" s="27"/>
      <c r="AJ13" s="27"/>
      <c r="AK13" s="27"/>
      <c r="AL13" s="27"/>
      <c r="AM13" s="894"/>
      <c r="AN13" s="895"/>
      <c r="AO13" s="896"/>
      <c r="AP13" s="897"/>
      <c r="AQ13" s="894"/>
      <c r="AR13" s="895"/>
      <c r="AS13" s="896"/>
      <c r="AT13" s="897"/>
      <c r="AU13" s="894"/>
      <c r="AV13" s="895"/>
      <c r="AW13" s="896"/>
      <c r="AX13" s="897"/>
      <c r="AY13" s="894"/>
      <c r="AZ13" s="895"/>
      <c r="BA13" s="896"/>
      <c r="BB13" s="897"/>
      <c r="BC13" s="873">
        <f>IF(積算表!$K40="○",積算表!AC40*VLOOKUP($I$14,加算率C,5,0),0)</f>
        <v>0</v>
      </c>
      <c r="BD13" s="874"/>
      <c r="BE13" s="871">
        <f>IF(積算表!$K40="○",積算表!AE40*VLOOKUP($I$14,加算率C,5,0),0)</f>
        <v>0</v>
      </c>
      <c r="BF13" s="872"/>
    </row>
    <row r="14" spans="2:58" ht="13.5">
      <c r="B14" s="283"/>
      <c r="C14" s="375">
        <v>21</v>
      </c>
      <c r="D14" s="376">
        <v>25</v>
      </c>
      <c r="F14" s="283"/>
      <c r="G14" s="283"/>
      <c r="H14" s="314" t="s">
        <v>7</v>
      </c>
      <c r="I14" s="312" t="e">
        <f>積算表!$AA$16&amp;H14</f>
        <v>#N/A</v>
      </c>
      <c r="J14" s="313"/>
      <c r="K14" s="313"/>
      <c r="P14" s="311" t="s">
        <v>324</v>
      </c>
      <c r="Q14" s="287">
        <f t="shared" si="1"/>
        <v>2.6</v>
      </c>
      <c r="R14" s="287">
        <f t="shared" si="1"/>
        <v>2.6</v>
      </c>
      <c r="S14" s="287">
        <f t="shared" si="1"/>
        <v>0</v>
      </c>
      <c r="T14" s="287">
        <f t="shared" si="1"/>
        <v>0</v>
      </c>
      <c r="U14" s="287">
        <f t="shared" si="1"/>
        <v>2.5</v>
      </c>
      <c r="V14" s="287">
        <f t="shared" si="3"/>
        <v>6.6</v>
      </c>
      <c r="W14" s="287">
        <f t="shared" si="3"/>
        <v>2.6</v>
      </c>
      <c r="X14" s="287">
        <f t="shared" si="3"/>
        <v>1.8</v>
      </c>
      <c r="AC14" s="793"/>
      <c r="AD14" s="623"/>
      <c r="AE14" s="27" t="s">
        <v>353</v>
      </c>
      <c r="AF14" s="27"/>
      <c r="AG14" s="27"/>
      <c r="AH14" s="27"/>
      <c r="AI14" s="27"/>
      <c r="AJ14" s="27"/>
      <c r="AK14" s="27"/>
      <c r="AL14" s="27"/>
      <c r="AM14" s="894"/>
      <c r="AN14" s="895"/>
      <c r="AO14" s="896"/>
      <c r="AP14" s="897"/>
      <c r="AQ14" s="873">
        <f>IF(積算表!$K41="○",積算表!Q41*VLOOKUP($I$17,加算率C,6,0),0)</f>
        <v>0</v>
      </c>
      <c r="AR14" s="874"/>
      <c r="AS14" s="871">
        <f>IF(積算表!$K41="○",積算表!S41*VLOOKUP($I$17,加算率C,6,0),0)</f>
        <v>0</v>
      </c>
      <c r="AT14" s="872"/>
      <c r="AU14" s="897"/>
      <c r="AV14" s="895"/>
      <c r="AW14" s="896"/>
      <c r="AX14" s="897"/>
      <c r="AY14" s="894"/>
      <c r="AZ14" s="895"/>
      <c r="BA14" s="896"/>
      <c r="BB14" s="898"/>
      <c r="BC14" s="894"/>
      <c r="BD14" s="895"/>
      <c r="BE14" s="896"/>
      <c r="BF14" s="898"/>
    </row>
    <row r="15" spans="2:58" ht="9.6" customHeight="1">
      <c r="B15" s="283"/>
      <c r="C15" s="375">
        <v>26</v>
      </c>
      <c r="D15" s="376">
        <v>30</v>
      </c>
      <c r="F15" s="283"/>
      <c r="G15" s="283"/>
      <c r="H15" s="315" t="s">
        <v>8</v>
      </c>
      <c r="I15" s="316" t="e">
        <f>積算表!$AA$16&amp;H15</f>
        <v>#N/A</v>
      </c>
      <c r="J15" s="313"/>
      <c r="K15" s="313"/>
      <c r="P15" s="311" t="s">
        <v>325</v>
      </c>
      <c r="Q15" s="287">
        <f t="shared" si="1"/>
        <v>2.6</v>
      </c>
      <c r="R15" s="287">
        <f t="shared" si="1"/>
        <v>2.6</v>
      </c>
      <c r="S15" s="287">
        <f t="shared" si="1"/>
        <v>0</v>
      </c>
      <c r="T15" s="287">
        <f t="shared" si="1"/>
        <v>0</v>
      </c>
      <c r="U15" s="287">
        <f t="shared" si="1"/>
        <v>0</v>
      </c>
      <c r="V15" s="287">
        <f t="shared" si="3"/>
        <v>6.6</v>
      </c>
      <c r="W15" s="287">
        <f t="shared" si="3"/>
        <v>2.6</v>
      </c>
      <c r="X15" s="287">
        <f t="shared" si="3"/>
        <v>1.8</v>
      </c>
      <c r="AC15" s="793"/>
      <c r="AD15" s="623"/>
      <c r="AE15" s="27" t="s">
        <v>222</v>
      </c>
      <c r="AF15" s="27"/>
      <c r="AG15" s="27"/>
      <c r="AH15" s="27"/>
      <c r="AI15" s="27"/>
      <c r="AJ15" s="27"/>
      <c r="AK15" s="27"/>
      <c r="AL15" s="27"/>
      <c r="AM15" s="873">
        <f>IF(積算表!$K42&gt;0,積算表!M42*VLOOKUP($D$49,休日保育,3,0),0)</f>
        <v>0</v>
      </c>
      <c r="AN15" s="874"/>
      <c r="AO15" s="871">
        <f>IF(積算表!$K42&gt;0,積算表!O42*VLOOKUP($D$49,休日保育,3,0),0)</f>
        <v>0</v>
      </c>
      <c r="AP15" s="872"/>
      <c r="AQ15" s="873">
        <f>IF(積算表!$K42&gt;0,積算表!Q42*VLOOKUP($D$49,休日保育,3,0),0)</f>
        <v>0</v>
      </c>
      <c r="AR15" s="874"/>
      <c r="AS15" s="871">
        <f>IF(積算表!$K42&gt;0,積算表!S42*VLOOKUP($D$49,休日保育,3,0),0)</f>
        <v>0</v>
      </c>
      <c r="AT15" s="872"/>
      <c r="AU15" s="873">
        <f>IF(積算表!$K42&gt;0,積算表!U42*VLOOKUP($D$49,休日保育,3,0),0)</f>
        <v>0</v>
      </c>
      <c r="AV15" s="874"/>
      <c r="AW15" s="871">
        <f>IF(積算表!$K42&gt;0,積算表!W42*VLOOKUP($D$49,休日保育,3,0),0)</f>
        <v>0</v>
      </c>
      <c r="AX15" s="872"/>
      <c r="AY15" s="873">
        <f>IF(積算表!$K42&gt;0,積算表!Y42*VLOOKUP($D$49,休日保育,3,0),0)</f>
        <v>0</v>
      </c>
      <c r="AZ15" s="874"/>
      <c r="BA15" s="871">
        <f>IF(積算表!$K42&gt;0,積算表!AA42*VLOOKUP($D$49,休日保育,3,0),0)</f>
        <v>0</v>
      </c>
      <c r="BB15" s="872"/>
      <c r="BC15" s="873">
        <f>IF(積算表!$K42&gt;0,積算表!AC42*VLOOKUP($D$49,休日保育,3,0),0)</f>
        <v>0</v>
      </c>
      <c r="BD15" s="874"/>
      <c r="BE15" s="871">
        <f>IF(積算表!$K42&gt;0,積算表!AE42*VLOOKUP($D$49,休日保育,3,0),0)</f>
        <v>0</v>
      </c>
      <c r="BF15" s="872"/>
    </row>
    <row r="16" spans="2:58" ht="9.9499999999999993" customHeight="1">
      <c r="B16" s="283"/>
      <c r="C16" s="375">
        <v>31</v>
      </c>
      <c r="D16" s="376">
        <v>35</v>
      </c>
      <c r="F16" s="283"/>
      <c r="G16" s="283"/>
      <c r="H16" s="315" t="s">
        <v>9</v>
      </c>
      <c r="I16" s="316" t="e">
        <f>積算表!$AA$16&amp;"１，２歳児"</f>
        <v>#N/A</v>
      </c>
      <c r="J16" s="313"/>
      <c r="K16" s="313"/>
      <c r="P16" s="311" t="s">
        <v>138</v>
      </c>
      <c r="Q16" s="287">
        <f t="shared" si="1"/>
        <v>2.7</v>
      </c>
      <c r="R16" s="287">
        <f t="shared" si="1"/>
        <v>2.6</v>
      </c>
      <c r="S16" s="287">
        <v>0</v>
      </c>
      <c r="T16" s="287">
        <f t="shared" si="1"/>
        <v>3.7</v>
      </c>
      <c r="U16" s="287">
        <f t="shared" si="1"/>
        <v>0</v>
      </c>
      <c r="V16" s="287">
        <f>VLOOKUP($P16,単価表,V$7,FALSE)</f>
        <v>6.6</v>
      </c>
      <c r="W16" s="287">
        <f>VLOOKUP($P16,単価表,W$7,FALSE)</f>
        <v>2.7</v>
      </c>
      <c r="X16" s="287">
        <f>VLOOKUP($P16,単価表,X$7,FALSE)</f>
        <v>1.8</v>
      </c>
      <c r="AC16" s="793"/>
      <c r="AD16" s="623"/>
      <c r="AE16" s="28" t="s">
        <v>213</v>
      </c>
      <c r="AF16" s="27"/>
      <c r="AG16" s="27"/>
      <c r="AH16" s="27"/>
      <c r="AI16" s="29"/>
      <c r="AJ16" s="27"/>
      <c r="AK16" s="27"/>
      <c r="AL16" s="27"/>
      <c r="AM16" s="873">
        <f>IF(積算表!$K43="○",積算表!M43*VLOOKUP($I$18,加算率C,7,0),0)</f>
        <v>0</v>
      </c>
      <c r="AN16" s="874"/>
      <c r="AO16" s="871">
        <f>IF(積算表!$K43="○",積算表!O43*VLOOKUP($I$18,加算率C,7,0),0)</f>
        <v>0</v>
      </c>
      <c r="AP16" s="872"/>
      <c r="AQ16" s="873">
        <f>IF(積算表!$K43="○",積算表!Q43*VLOOKUP($I$18,加算率C,7,0),0)</f>
        <v>0</v>
      </c>
      <c r="AR16" s="874"/>
      <c r="AS16" s="871">
        <f>IF(積算表!$K43="○",積算表!S43*VLOOKUP($I$18,加算率C,7,0),0)</f>
        <v>0</v>
      </c>
      <c r="AT16" s="872"/>
      <c r="AU16" s="873">
        <f>IF(積算表!$K43="○",積算表!U43*VLOOKUP($I$18,加算率C,7,0),0)</f>
        <v>0</v>
      </c>
      <c r="AV16" s="874"/>
      <c r="AW16" s="871">
        <f>IF(積算表!$K43="○",積算表!W43*VLOOKUP($I$18,加算率C,7,0),0)</f>
        <v>0</v>
      </c>
      <c r="AX16" s="872"/>
      <c r="AY16" s="873">
        <f>IF(積算表!$K43="○",積算表!Y43*VLOOKUP($I$18,加算率C,7,0),0)</f>
        <v>0</v>
      </c>
      <c r="AZ16" s="874"/>
      <c r="BA16" s="871">
        <f>IF(積算表!$K43="○",積算表!AA43*VLOOKUP($I$18,加算率C,7,0),0)</f>
        <v>0</v>
      </c>
      <c r="BB16" s="872"/>
      <c r="BC16" s="873">
        <f>IF(積算表!$K43="○",積算表!AC43*VLOOKUP($I$18,加算率C,7,0),0)</f>
        <v>0</v>
      </c>
      <c r="BD16" s="874"/>
      <c r="BE16" s="871">
        <f>IF(積算表!$K43="○",積算表!AE43*VLOOKUP($I$18,加算率C,7,0),0)</f>
        <v>0</v>
      </c>
      <c r="BF16" s="872"/>
    </row>
    <row r="17" spans="2:58" ht="14.25" thickBot="1">
      <c r="B17" s="283"/>
      <c r="C17" s="375">
        <v>36</v>
      </c>
      <c r="D17" s="376">
        <v>40</v>
      </c>
      <c r="F17" s="283"/>
      <c r="G17" s="283"/>
      <c r="H17" s="315" t="s">
        <v>10</v>
      </c>
      <c r="I17" s="316" t="e">
        <f>積算表!$AA$16&amp;"１，２歳児"</f>
        <v>#N/A</v>
      </c>
      <c r="J17" s="313"/>
      <c r="K17" s="313"/>
      <c r="P17" s="311" t="s">
        <v>139</v>
      </c>
      <c r="Q17" s="287">
        <f t="shared" si="1"/>
        <v>2.7</v>
      </c>
      <c r="R17" s="287">
        <f t="shared" si="1"/>
        <v>2.6</v>
      </c>
      <c r="S17" s="287">
        <f t="shared" si="1"/>
        <v>2.5</v>
      </c>
      <c r="T17" s="287">
        <f t="shared" si="1"/>
        <v>0</v>
      </c>
      <c r="U17" s="287">
        <f t="shared" si="1"/>
        <v>0</v>
      </c>
      <c r="V17" s="287">
        <f t="shared" ref="V17:X19" si="4">V16</f>
        <v>6.6</v>
      </c>
      <c r="W17" s="287">
        <f t="shared" si="4"/>
        <v>2.7</v>
      </c>
      <c r="X17" s="287">
        <f t="shared" si="4"/>
        <v>1.8</v>
      </c>
      <c r="AC17" s="793"/>
      <c r="AD17" s="623"/>
      <c r="AE17" s="30" t="s">
        <v>35</v>
      </c>
      <c r="AF17" s="31"/>
      <c r="AG17" s="31"/>
      <c r="AH17" s="31"/>
      <c r="AI17" s="32"/>
      <c r="AJ17" s="31"/>
      <c r="AK17" s="31"/>
      <c r="AL17" s="31"/>
      <c r="AM17" s="861">
        <f>IF(積算表!$K44&gt;0,積算表!M44*VLOOKUP($I$18,加算率C,8,0),0)</f>
        <v>0</v>
      </c>
      <c r="AN17" s="862"/>
      <c r="AO17" s="859">
        <f>IF(積算表!$K44&gt;0,積算表!O44*VLOOKUP($I$18,加算率C,8,0),0)</f>
        <v>0</v>
      </c>
      <c r="AP17" s="860"/>
      <c r="AQ17" s="861">
        <f>IF(積算表!$K44&gt;0,積算表!Q44*VLOOKUP($I$17,加算率C,8,0),0)</f>
        <v>0</v>
      </c>
      <c r="AR17" s="862"/>
      <c r="AS17" s="859">
        <f>IF(積算表!$K44&gt;0,積算表!S44*VLOOKUP($I$17,加算率C,8,0),0)</f>
        <v>0</v>
      </c>
      <c r="AT17" s="860"/>
      <c r="AU17" s="861">
        <f>IF(積算表!$K44&gt;0,積算表!U44*VLOOKUP($I$16,加算率C,8,0),0)</f>
        <v>0</v>
      </c>
      <c r="AV17" s="862"/>
      <c r="AW17" s="859">
        <f>IF(積算表!$K44&gt;0,積算表!W44*VLOOKUP($I$16,加算率C,8,0),0)</f>
        <v>0</v>
      </c>
      <c r="AX17" s="860"/>
      <c r="AY17" s="861">
        <f>IF(積算表!$K44&gt;0,積算表!Y44*VLOOKUP($I$15,加算率C,8,0),0)</f>
        <v>0</v>
      </c>
      <c r="AZ17" s="862"/>
      <c r="BA17" s="859">
        <f>IF(積算表!$K44&gt;0,積算表!AA44*VLOOKUP($I$15,加算率C,8,0),0)</f>
        <v>0</v>
      </c>
      <c r="BB17" s="860"/>
      <c r="BC17" s="861">
        <f>IF(積算表!$K44&gt;0,積算表!AC44*VLOOKUP($I$14,加算率C,8,0),0)</f>
        <v>0</v>
      </c>
      <c r="BD17" s="862"/>
      <c r="BE17" s="859">
        <f>IF(積算表!$K44&gt;0,積算表!AE44*VLOOKUP($I$14,加算率C,8,0),0)</f>
        <v>0</v>
      </c>
      <c r="BF17" s="860"/>
    </row>
    <row r="18" spans="2:58" ht="14.25" thickTop="1">
      <c r="B18" s="283"/>
      <c r="C18" s="375">
        <v>41</v>
      </c>
      <c r="D18" s="376">
        <v>45</v>
      </c>
      <c r="F18" s="283"/>
      <c r="G18" s="289"/>
      <c r="H18" s="317" t="s">
        <v>11</v>
      </c>
      <c r="I18" s="318" t="e">
        <f>積算表!$AA$16&amp;H18</f>
        <v>#N/A</v>
      </c>
      <c r="J18" s="313"/>
      <c r="K18" s="313"/>
      <c r="P18" s="311" t="s">
        <v>140</v>
      </c>
      <c r="Q18" s="287">
        <f t="shared" si="1"/>
        <v>2.6</v>
      </c>
      <c r="R18" s="287">
        <f t="shared" si="1"/>
        <v>2.6</v>
      </c>
      <c r="S18" s="287">
        <f t="shared" si="1"/>
        <v>0</v>
      </c>
      <c r="T18" s="287">
        <f t="shared" si="1"/>
        <v>0</v>
      </c>
      <c r="U18" s="287">
        <f t="shared" si="1"/>
        <v>2.5</v>
      </c>
      <c r="V18" s="287">
        <f t="shared" si="4"/>
        <v>6.6</v>
      </c>
      <c r="W18" s="287">
        <f t="shared" si="4"/>
        <v>2.7</v>
      </c>
      <c r="X18" s="287">
        <f t="shared" si="4"/>
        <v>1.8</v>
      </c>
      <c r="AC18" s="793"/>
      <c r="AD18" s="623"/>
      <c r="AE18" s="880" t="s">
        <v>393</v>
      </c>
      <c r="AF18" s="881"/>
      <c r="AG18" s="881"/>
      <c r="AH18" s="881"/>
      <c r="AI18" s="881"/>
      <c r="AJ18" s="881"/>
      <c r="AK18" s="881"/>
      <c r="AL18" s="882"/>
      <c r="AM18" s="911" t="e">
        <f>SUM(AM11:AN17)</f>
        <v>#N/A</v>
      </c>
      <c r="AN18" s="912"/>
      <c r="AO18" s="911" t="e">
        <f>SUM(AO11:AP17)</f>
        <v>#N/A</v>
      </c>
      <c r="AP18" s="912"/>
      <c r="AQ18" s="911" t="e">
        <f>SUM(AQ11:AR17)</f>
        <v>#N/A</v>
      </c>
      <c r="AR18" s="912"/>
      <c r="AS18" s="911" t="e">
        <f>SUM(AS11:AT17)</f>
        <v>#N/A</v>
      </c>
      <c r="AT18" s="912"/>
      <c r="AU18" s="911" t="e">
        <f>SUM(AU11:AV17)</f>
        <v>#N/A</v>
      </c>
      <c r="AV18" s="912"/>
      <c r="AW18" s="911" t="e">
        <f>SUM(AW11:AX17)</f>
        <v>#N/A</v>
      </c>
      <c r="AX18" s="912"/>
      <c r="AY18" s="911" t="e">
        <f>SUM(AY11:AZ17)</f>
        <v>#N/A</v>
      </c>
      <c r="AZ18" s="912"/>
      <c r="BA18" s="911" t="e">
        <f>SUM(BA11:BB17)</f>
        <v>#N/A</v>
      </c>
      <c r="BB18" s="912"/>
      <c r="BC18" s="911" t="e">
        <f>SUM(BC11:BD17)</f>
        <v>#N/A</v>
      </c>
      <c r="BD18" s="912"/>
      <c r="BE18" s="911" t="e">
        <f>SUM(BE11:BF17)</f>
        <v>#N/A</v>
      </c>
      <c r="BF18" s="920"/>
    </row>
    <row r="19" spans="2:58" ht="13.5">
      <c r="B19" s="283"/>
      <c r="C19" s="375">
        <v>46</v>
      </c>
      <c r="D19" s="376">
        <v>50</v>
      </c>
      <c r="F19" s="283"/>
      <c r="J19" s="313"/>
      <c r="K19" s="313"/>
      <c r="P19" s="311" t="s">
        <v>141</v>
      </c>
      <c r="Q19" s="287">
        <f t="shared" ref="Q19:U28" si="5">VLOOKUP($P19,単価表,Q$7,FALSE)</f>
        <v>2.6</v>
      </c>
      <c r="R19" s="287">
        <f t="shared" si="5"/>
        <v>2.6</v>
      </c>
      <c r="S19" s="287">
        <f t="shared" si="5"/>
        <v>0</v>
      </c>
      <c r="T19" s="287">
        <f t="shared" si="5"/>
        <v>0</v>
      </c>
      <c r="U19" s="287">
        <f t="shared" si="5"/>
        <v>0</v>
      </c>
      <c r="V19" s="287">
        <f t="shared" si="4"/>
        <v>6.6</v>
      </c>
      <c r="W19" s="287">
        <f t="shared" si="4"/>
        <v>2.7</v>
      </c>
      <c r="X19" s="287">
        <f t="shared" si="4"/>
        <v>1.8</v>
      </c>
      <c r="AC19" s="793"/>
      <c r="AD19" s="829" t="s">
        <v>215</v>
      </c>
      <c r="AE19" s="832" t="s">
        <v>258</v>
      </c>
      <c r="AF19" s="833"/>
      <c r="AG19" s="833"/>
      <c r="AH19" s="833"/>
      <c r="AI19" s="833"/>
      <c r="AJ19" s="833"/>
      <c r="AK19" s="833"/>
      <c r="AL19" s="834"/>
      <c r="AM19" s="873">
        <f>IF(積算表!$K46="○",積算表!M46*VLOOKUP($I$14,加算率C,9,0),0)</f>
        <v>0</v>
      </c>
      <c r="AN19" s="874"/>
      <c r="AO19" s="871">
        <f>IF(積算表!$K46="○",積算表!O46*VLOOKUP($I$14,加算率C,9,0),0)</f>
        <v>0</v>
      </c>
      <c r="AP19" s="872"/>
      <c r="AQ19" s="873">
        <f>IF(積算表!$K46="○",積算表!Q46*VLOOKUP($I$14,加算率C,9,0),0)</f>
        <v>0</v>
      </c>
      <c r="AR19" s="874"/>
      <c r="AS19" s="871">
        <f>IF(積算表!$K46="○",積算表!S46*VLOOKUP($I$14,加算率C,9,0),0)</f>
        <v>0</v>
      </c>
      <c r="AT19" s="872"/>
      <c r="AU19" s="873">
        <f>IF(積算表!$K46="○",積算表!U46*VLOOKUP($I$14,加算率C,9,0),0)</f>
        <v>0</v>
      </c>
      <c r="AV19" s="874"/>
      <c r="AW19" s="871">
        <f>IF(積算表!$K46="○",積算表!W46*VLOOKUP($I$14,加算率C,9,0),0)</f>
        <v>0</v>
      </c>
      <c r="AX19" s="872"/>
      <c r="AY19" s="873">
        <f>IF(積算表!$K46="○",積算表!Y46*VLOOKUP($I$14,加算率C,9,0),0)</f>
        <v>0</v>
      </c>
      <c r="AZ19" s="874"/>
      <c r="BA19" s="871">
        <f>IF(積算表!$K46="○",積算表!AA46*VLOOKUP($I$14,加算率C,9,0),0)</f>
        <v>0</v>
      </c>
      <c r="BB19" s="872"/>
      <c r="BC19" s="873">
        <f>IF(積算表!$K46="○",積算表!AC46*VLOOKUP($I$14,加算率C,9,0),0)</f>
        <v>0</v>
      </c>
      <c r="BD19" s="874"/>
      <c r="BE19" s="871">
        <f>IF(積算表!$K46="○",積算表!AE46*VLOOKUP($I$14,加算率C,9,0),0)</f>
        <v>0</v>
      </c>
      <c r="BF19" s="872"/>
    </row>
    <row r="20" spans="2:58" ht="12.95" customHeight="1" thickBot="1">
      <c r="B20" s="283"/>
      <c r="C20" s="375">
        <v>51</v>
      </c>
      <c r="D20" s="376">
        <v>55</v>
      </c>
      <c r="F20" s="283"/>
      <c r="G20" s="279" t="s">
        <v>356</v>
      </c>
      <c r="H20" s="281"/>
      <c r="I20" s="281"/>
      <c r="J20" s="282"/>
      <c r="K20" s="336"/>
      <c r="P20" s="311" t="s">
        <v>327</v>
      </c>
      <c r="Q20" s="287">
        <f t="shared" si="5"/>
        <v>2.6</v>
      </c>
      <c r="R20" s="287">
        <f t="shared" si="5"/>
        <v>2.5</v>
      </c>
      <c r="S20" s="287">
        <v>0</v>
      </c>
      <c r="T20" s="287">
        <f t="shared" si="5"/>
        <v>3.7</v>
      </c>
      <c r="U20" s="287">
        <f t="shared" si="5"/>
        <v>0</v>
      </c>
      <c r="V20" s="287">
        <f>VLOOKUP($P20,単価表,V$7,FALSE)</f>
        <v>6.6</v>
      </c>
      <c r="W20" s="287">
        <f>VLOOKUP($P20,単価表,W$7,FALSE)</f>
        <v>2.7</v>
      </c>
      <c r="X20" s="287">
        <f>VLOOKUP($P20,単価表,X$7,FALSE)</f>
        <v>1.9</v>
      </c>
      <c r="AC20" s="793"/>
      <c r="AD20" s="830"/>
      <c r="AE20" s="835" t="s">
        <v>267</v>
      </c>
      <c r="AF20" s="836"/>
      <c r="AG20" s="836"/>
      <c r="AH20" s="836"/>
      <c r="AI20" s="836"/>
      <c r="AJ20" s="836"/>
      <c r="AK20" s="836"/>
      <c r="AL20" s="836"/>
      <c r="AM20" s="861">
        <f>-(IF(設定値!AM$44=0, 0, IF(設定値!AM$44&lt;10, INT(設定値!AM$44), ROUNDDOWN(設定値!AM$44, -1))))</f>
        <v>0</v>
      </c>
      <c r="AN20" s="862"/>
      <c r="AO20" s="859">
        <f>-(IF(設定値!AO$44=0, 0, IF(設定値!AO$44&lt;10, INT(設定値!AO$44), ROUNDDOWN(設定値!AO$44, -1))))</f>
        <v>0</v>
      </c>
      <c r="AP20" s="860"/>
      <c r="AQ20" s="861">
        <f>-(IF(設定値!AQ$44=0, 0, IF(設定値!AQ$44&lt;10, INT(設定値!AQ$44), ROUNDDOWN(設定値!AQ$44, -1))))</f>
        <v>0</v>
      </c>
      <c r="AR20" s="862"/>
      <c r="AS20" s="859">
        <f>-(IF(設定値!AS$44=0, 0, IF(設定値!AS$44&lt;10, INT(設定値!AS$44), ROUNDDOWN(設定値!AS$44, -1))))</f>
        <v>0</v>
      </c>
      <c r="AT20" s="860"/>
      <c r="AU20" s="861">
        <f>-(IF(設定値!AU$44=0, 0, IF(設定値!AU$44&lt;10, INT(設定値!AU$44), ROUNDDOWN(設定値!AU$44, -1))))</f>
        <v>0</v>
      </c>
      <c r="AV20" s="862"/>
      <c r="AW20" s="859">
        <f>-(IF(設定値!AW$44=0, 0, IF(設定値!AW$44&lt;10, INT(設定値!AW$44), ROUNDDOWN(設定値!AW$44, -1))))</f>
        <v>0</v>
      </c>
      <c r="AX20" s="860"/>
      <c r="AY20" s="861">
        <f>-(IF(設定値!AY$44=0, 0, IF(設定値!AY$44&lt;10, INT(設定値!AY$44), ROUNDDOWN(設定値!AY$44, -1))))</f>
        <v>0</v>
      </c>
      <c r="AZ20" s="862"/>
      <c r="BA20" s="859">
        <f>-(IF(設定値!BA$44=0, 0, IF(設定値!BA$44&lt;10, INT(設定値!BA$44), ROUNDDOWN(設定値!BA$44, -1))))</f>
        <v>0</v>
      </c>
      <c r="BB20" s="860"/>
      <c r="BC20" s="861">
        <f>-(IF(設定値!BC$44=0, 0, IF(設定値!BC$44&lt;10, INT(設定値!BC$44), ROUNDDOWN(設定値!BC$44, -1))))</f>
        <v>0</v>
      </c>
      <c r="BD20" s="862"/>
      <c r="BE20" s="859">
        <f>-(IF(設定値!BE$44=0, 0, IF(設定値!BE$44&lt;10, INT(設定値!BE$44), ROUNDDOWN(設定値!BE$44, -1))))</f>
        <v>0</v>
      </c>
      <c r="BF20" s="860"/>
    </row>
    <row r="21" spans="2:58" ht="14.25" thickTop="1">
      <c r="B21" s="283"/>
      <c r="C21" s="375">
        <v>56</v>
      </c>
      <c r="D21" s="376">
        <v>60</v>
      </c>
      <c r="F21" s="283"/>
      <c r="G21" s="283"/>
      <c r="H21" s="319" t="s">
        <v>230</v>
      </c>
      <c r="I21" s="320"/>
      <c r="J21" s="282"/>
      <c r="K21" s="336"/>
      <c r="P21" s="311" t="s">
        <v>329</v>
      </c>
      <c r="Q21" s="287">
        <f t="shared" si="5"/>
        <v>2.6</v>
      </c>
      <c r="R21" s="287">
        <f t="shared" si="5"/>
        <v>2.5</v>
      </c>
      <c r="S21" s="287">
        <f t="shared" si="5"/>
        <v>2.5</v>
      </c>
      <c r="T21" s="287">
        <f t="shared" si="5"/>
        <v>0</v>
      </c>
      <c r="U21" s="287">
        <f t="shared" si="5"/>
        <v>0</v>
      </c>
      <c r="V21" s="287">
        <f t="shared" ref="V21:X23" si="6">V20</f>
        <v>6.6</v>
      </c>
      <c r="W21" s="287">
        <f t="shared" si="6"/>
        <v>2.7</v>
      </c>
      <c r="X21" s="287">
        <f t="shared" si="6"/>
        <v>1.9</v>
      </c>
      <c r="AC21" s="793"/>
      <c r="AD21" s="831"/>
      <c r="AE21" s="837" t="s">
        <v>259</v>
      </c>
      <c r="AF21" s="838"/>
      <c r="AG21" s="838"/>
      <c r="AH21" s="838"/>
      <c r="AI21" s="838"/>
      <c r="AJ21" s="838"/>
      <c r="AK21" s="838"/>
      <c r="AL21" s="838"/>
      <c r="AM21" s="867">
        <f>SUM(AM19:AN20)</f>
        <v>0</v>
      </c>
      <c r="AN21" s="868"/>
      <c r="AO21" s="869">
        <f>SUM(AO19:AP20)</f>
        <v>0</v>
      </c>
      <c r="AP21" s="870"/>
      <c r="AQ21" s="867">
        <f>SUM(AQ19:AR20)</f>
        <v>0</v>
      </c>
      <c r="AR21" s="868"/>
      <c r="AS21" s="869">
        <f>SUM(AS19:AT20)</f>
        <v>0</v>
      </c>
      <c r="AT21" s="870"/>
      <c r="AU21" s="867">
        <f>SUM(AU19:AV20)</f>
        <v>0</v>
      </c>
      <c r="AV21" s="868"/>
      <c r="AW21" s="869">
        <f>SUM(AW19:AX20)</f>
        <v>0</v>
      </c>
      <c r="AX21" s="870"/>
      <c r="AY21" s="867">
        <f>SUM(AY19:AZ20)</f>
        <v>0</v>
      </c>
      <c r="AZ21" s="868"/>
      <c r="BA21" s="869">
        <f>SUM(BA19:BB20)</f>
        <v>0</v>
      </c>
      <c r="BB21" s="870"/>
      <c r="BC21" s="867">
        <f>SUM(BC19:BD20)</f>
        <v>0</v>
      </c>
      <c r="BD21" s="868"/>
      <c r="BE21" s="869">
        <f>SUM(BE19:BF20)</f>
        <v>0</v>
      </c>
      <c r="BF21" s="910"/>
    </row>
    <row r="22" spans="2:58" ht="13.5">
      <c r="B22" s="283"/>
      <c r="C22" s="375">
        <v>61</v>
      </c>
      <c r="D22" s="376">
        <v>70</v>
      </c>
      <c r="F22" s="283"/>
      <c r="G22" s="283"/>
      <c r="H22" s="289"/>
      <c r="I22" s="321"/>
      <c r="J22" s="346">
        <f>保育単価表②!J4</f>
        <v>2700</v>
      </c>
      <c r="K22" s="336">
        <f>保育単価表②!Y4</f>
        <v>4.9000000000000004</v>
      </c>
      <c r="P22" s="311" t="s">
        <v>330</v>
      </c>
      <c r="Q22" s="287">
        <f t="shared" si="5"/>
        <v>2.6</v>
      </c>
      <c r="R22" s="287">
        <f t="shared" si="5"/>
        <v>2.5</v>
      </c>
      <c r="S22" s="287">
        <f t="shared" si="5"/>
        <v>0</v>
      </c>
      <c r="T22" s="287">
        <f t="shared" si="5"/>
        <v>0</v>
      </c>
      <c r="U22" s="287">
        <f t="shared" si="5"/>
        <v>2.5</v>
      </c>
      <c r="V22" s="287">
        <f t="shared" si="6"/>
        <v>6.6</v>
      </c>
      <c r="W22" s="287">
        <f t="shared" si="6"/>
        <v>2.7</v>
      </c>
      <c r="X22" s="287">
        <f t="shared" si="6"/>
        <v>1.9</v>
      </c>
      <c r="AC22" s="793"/>
      <c r="AD22" s="734" t="s">
        <v>216</v>
      </c>
      <c r="AE22" s="34" t="s">
        <v>101</v>
      </c>
      <c r="AF22" s="34"/>
      <c r="AG22" s="34"/>
      <c r="AH22" s="34"/>
      <c r="AI22" s="35"/>
      <c r="AJ22" s="34"/>
      <c r="AK22" s="34"/>
      <c r="AL22" s="34"/>
      <c r="AM22" s="863">
        <f>IF(積算表!$K50="○",積算表!M50*$K$22,0)</f>
        <v>0</v>
      </c>
      <c r="AN22" s="863"/>
      <c r="AO22" s="863"/>
      <c r="AP22" s="863"/>
      <c r="AQ22" s="863"/>
      <c r="AR22" s="863"/>
      <c r="AS22" s="863"/>
      <c r="AT22" s="863"/>
      <c r="AU22" s="863"/>
      <c r="AV22" s="863"/>
      <c r="AW22" s="863"/>
      <c r="AX22" s="863"/>
      <c r="AY22" s="863"/>
      <c r="AZ22" s="863"/>
      <c r="BA22" s="863"/>
      <c r="BB22" s="863"/>
      <c r="BC22" s="863"/>
      <c r="BD22" s="863"/>
      <c r="BE22" s="863"/>
      <c r="BF22" s="864"/>
    </row>
    <row r="23" spans="2:58" ht="12.95" customHeight="1">
      <c r="B23" s="283"/>
      <c r="C23" s="375">
        <v>71</v>
      </c>
      <c r="D23" s="376">
        <v>80</v>
      </c>
      <c r="F23" s="283"/>
      <c r="G23" s="283"/>
      <c r="H23" s="319" t="s">
        <v>231</v>
      </c>
      <c r="I23" s="281"/>
      <c r="J23" s="282"/>
      <c r="K23" s="336"/>
      <c r="P23" s="311" t="s">
        <v>331</v>
      </c>
      <c r="Q23" s="287">
        <f t="shared" si="5"/>
        <v>2.6</v>
      </c>
      <c r="R23" s="287">
        <f t="shared" si="5"/>
        <v>2.6</v>
      </c>
      <c r="S23" s="287">
        <f t="shared" si="5"/>
        <v>0</v>
      </c>
      <c r="T23" s="287">
        <f t="shared" si="5"/>
        <v>0</v>
      </c>
      <c r="U23" s="287">
        <f t="shared" si="5"/>
        <v>0</v>
      </c>
      <c r="V23" s="287">
        <f t="shared" si="6"/>
        <v>6.6</v>
      </c>
      <c r="W23" s="287">
        <f t="shared" si="6"/>
        <v>2.7</v>
      </c>
      <c r="X23" s="287">
        <f t="shared" si="6"/>
        <v>1.9</v>
      </c>
      <c r="AC23" s="793"/>
      <c r="AD23" s="734"/>
      <c r="AE23" s="360" t="s">
        <v>108</v>
      </c>
      <c r="AF23" s="360"/>
      <c r="AG23" s="360"/>
      <c r="AH23" s="360"/>
      <c r="AI23" s="361"/>
      <c r="AJ23" s="360"/>
      <c r="AK23" s="360"/>
      <c r="AL23" s="360"/>
      <c r="AM23" s="865">
        <f>IF(OR(積算表!$K51="A",積算表!$K51="B"),積算表!M51*VLOOKUP(積算表!$K51,$I$24:$K$25,3,0),0)</f>
        <v>0</v>
      </c>
      <c r="AN23" s="865"/>
      <c r="AO23" s="865"/>
      <c r="AP23" s="865"/>
      <c r="AQ23" s="865"/>
      <c r="AR23" s="865"/>
      <c r="AS23" s="865"/>
      <c r="AT23" s="865"/>
      <c r="AU23" s="865"/>
      <c r="AV23" s="865"/>
      <c r="AW23" s="865"/>
      <c r="AX23" s="865"/>
      <c r="AY23" s="865"/>
      <c r="AZ23" s="865"/>
      <c r="BA23" s="865"/>
      <c r="BB23" s="865"/>
      <c r="BC23" s="865"/>
      <c r="BD23" s="865"/>
      <c r="BE23" s="865"/>
      <c r="BF23" s="866"/>
    </row>
    <row r="24" spans="2:58" ht="13.5">
      <c r="B24" s="283"/>
      <c r="C24" s="375">
        <v>81</v>
      </c>
      <c r="D24" s="376">
        <v>90</v>
      </c>
      <c r="F24" s="283"/>
      <c r="G24" s="283"/>
      <c r="H24" s="322"/>
      <c r="I24" s="323" t="s">
        <v>232</v>
      </c>
      <c r="J24" s="327">
        <f>保育単価表②!J8</f>
        <v>520</v>
      </c>
      <c r="K24" s="336">
        <f>保育単価表②!Y8</f>
        <v>8.5</v>
      </c>
      <c r="P24" s="324" t="s">
        <v>142</v>
      </c>
      <c r="Q24" s="287">
        <f t="shared" si="5"/>
        <v>2.6</v>
      </c>
      <c r="R24" s="287">
        <f t="shared" si="5"/>
        <v>2.5</v>
      </c>
      <c r="S24" s="287">
        <v>0</v>
      </c>
      <c r="T24" s="287">
        <f t="shared" si="5"/>
        <v>3.7</v>
      </c>
      <c r="U24" s="287">
        <f t="shared" si="5"/>
        <v>0</v>
      </c>
      <c r="V24" s="287">
        <f>VLOOKUP($P24,単価表,V$7,FALSE)</f>
        <v>6.8</v>
      </c>
      <c r="W24" s="287">
        <f>VLOOKUP($P24,単価表,W$7,FALSE)</f>
        <v>2.8</v>
      </c>
      <c r="X24" s="287">
        <f>VLOOKUP($P24,単価表,X$7,FALSE)</f>
        <v>1.8</v>
      </c>
      <c r="AC24" s="793"/>
      <c r="AD24" s="734"/>
      <c r="AE24" s="362" t="s">
        <v>217</v>
      </c>
      <c r="AF24" s="363"/>
      <c r="AG24" s="363"/>
      <c r="AH24" s="363"/>
      <c r="AI24" s="364"/>
      <c r="AJ24" s="363"/>
      <c r="AK24" s="363"/>
      <c r="AL24" s="365"/>
      <c r="AM24" s="863">
        <f>IF(積算表!$K52="○",積算表!M52*$K$27,0)</f>
        <v>0</v>
      </c>
      <c r="AN24" s="863"/>
      <c r="AO24" s="863"/>
      <c r="AP24" s="863"/>
      <c r="AQ24" s="863"/>
      <c r="AR24" s="863"/>
      <c r="AS24" s="863"/>
      <c r="AT24" s="863"/>
      <c r="AU24" s="863"/>
      <c r="AV24" s="863"/>
      <c r="AW24" s="863"/>
      <c r="AX24" s="863"/>
      <c r="AY24" s="863"/>
      <c r="AZ24" s="863"/>
      <c r="BA24" s="863"/>
      <c r="BB24" s="863"/>
      <c r="BC24" s="863"/>
      <c r="BD24" s="863"/>
      <c r="BE24" s="863"/>
      <c r="BF24" s="864"/>
    </row>
    <row r="25" spans="2:58" ht="14.25" thickBot="1">
      <c r="B25" s="283"/>
      <c r="C25" s="375">
        <v>91</v>
      </c>
      <c r="D25" s="376">
        <v>100</v>
      </c>
      <c r="F25" s="283"/>
      <c r="G25" s="283"/>
      <c r="H25" s="289"/>
      <c r="I25" s="325" t="s">
        <v>233</v>
      </c>
      <c r="J25" s="347">
        <f>保育単価表②!J11</f>
        <v>340</v>
      </c>
      <c r="K25" s="336">
        <f>保育単価表②!Y11</f>
        <v>9.6999999999999993</v>
      </c>
      <c r="P25" s="324" t="s">
        <v>143</v>
      </c>
      <c r="Q25" s="287">
        <f t="shared" si="5"/>
        <v>2.6</v>
      </c>
      <c r="R25" s="287">
        <f t="shared" si="5"/>
        <v>2.5</v>
      </c>
      <c r="S25" s="287">
        <f t="shared" si="5"/>
        <v>2.5</v>
      </c>
      <c r="T25" s="287">
        <f t="shared" si="5"/>
        <v>0</v>
      </c>
      <c r="U25" s="287">
        <f t="shared" si="5"/>
        <v>0</v>
      </c>
      <c r="V25" s="287">
        <f t="shared" ref="V25:X27" si="7">V24</f>
        <v>6.8</v>
      </c>
      <c r="W25" s="287">
        <f t="shared" si="7"/>
        <v>2.8</v>
      </c>
      <c r="X25" s="287">
        <f t="shared" si="7"/>
        <v>1.8</v>
      </c>
      <c r="AC25" s="793"/>
      <c r="AD25" s="734"/>
      <c r="AE25" s="30" t="s">
        <v>260</v>
      </c>
      <c r="AF25" s="31"/>
      <c r="AG25" s="31"/>
      <c r="AH25" s="31"/>
      <c r="AI25" s="32"/>
      <c r="AJ25" s="31"/>
      <c r="AK25" s="31"/>
      <c r="AL25" s="31"/>
      <c r="AM25" s="906">
        <f>IF(OR(積算表!$K53="配置", 積算表!$K53="兼務"), CHOOSE(IF(積算表!$K53="配置", 1, 2), $K$29, $K$30)*積算表!M53, 0)</f>
        <v>0</v>
      </c>
      <c r="AN25" s="906"/>
      <c r="AO25" s="906"/>
      <c r="AP25" s="906"/>
      <c r="AQ25" s="906"/>
      <c r="AR25" s="906"/>
      <c r="AS25" s="906"/>
      <c r="AT25" s="906"/>
      <c r="AU25" s="906"/>
      <c r="AV25" s="906"/>
      <c r="AW25" s="906"/>
      <c r="AX25" s="906"/>
      <c r="AY25" s="906"/>
      <c r="AZ25" s="906"/>
      <c r="BA25" s="906"/>
      <c r="BB25" s="906"/>
      <c r="BC25" s="906"/>
      <c r="BD25" s="906"/>
      <c r="BE25" s="906"/>
      <c r="BF25" s="907"/>
    </row>
    <row r="26" spans="2:58" ht="14.25" thickTop="1">
      <c r="B26" s="283"/>
      <c r="C26" s="375">
        <v>101</v>
      </c>
      <c r="D26" s="376">
        <v>110</v>
      </c>
      <c r="F26" s="283"/>
      <c r="G26" s="283"/>
      <c r="H26" s="319" t="s">
        <v>234</v>
      </c>
      <c r="I26" s="320"/>
      <c r="J26" s="282"/>
      <c r="K26" s="336"/>
      <c r="P26" s="324" t="s">
        <v>144</v>
      </c>
      <c r="Q26" s="287">
        <f t="shared" si="5"/>
        <v>2.6</v>
      </c>
      <c r="R26" s="287">
        <f t="shared" si="5"/>
        <v>2.5</v>
      </c>
      <c r="S26" s="287">
        <f t="shared" si="5"/>
        <v>0</v>
      </c>
      <c r="T26" s="287">
        <f t="shared" si="5"/>
        <v>0</v>
      </c>
      <c r="U26" s="287">
        <f t="shared" si="5"/>
        <v>2.5</v>
      </c>
      <c r="V26" s="287">
        <f t="shared" si="7"/>
        <v>6.8</v>
      </c>
      <c r="W26" s="287">
        <f t="shared" si="7"/>
        <v>2.8</v>
      </c>
      <c r="X26" s="287">
        <f t="shared" si="7"/>
        <v>1.8</v>
      </c>
      <c r="AC26" s="794"/>
      <c r="AD26" s="734"/>
      <c r="AE26" s="883" t="s">
        <v>394</v>
      </c>
      <c r="AF26" s="884"/>
      <c r="AG26" s="884"/>
      <c r="AH26" s="884"/>
      <c r="AI26" s="884"/>
      <c r="AJ26" s="884"/>
      <c r="AK26" s="884"/>
      <c r="AL26" s="885"/>
      <c r="AM26" s="908">
        <f>SUM(AM22:BF25)</f>
        <v>0</v>
      </c>
      <c r="AN26" s="908"/>
      <c r="AO26" s="908"/>
      <c r="AP26" s="908"/>
      <c r="AQ26" s="908"/>
      <c r="AR26" s="908"/>
      <c r="AS26" s="908"/>
      <c r="AT26" s="908"/>
      <c r="AU26" s="908"/>
      <c r="AV26" s="908"/>
      <c r="AW26" s="908"/>
      <c r="AX26" s="908"/>
      <c r="AY26" s="908"/>
      <c r="AZ26" s="908"/>
      <c r="BA26" s="908"/>
      <c r="BB26" s="908"/>
      <c r="BC26" s="908"/>
      <c r="BD26" s="908"/>
      <c r="BE26" s="908"/>
      <c r="BF26" s="909"/>
    </row>
    <row r="27" spans="2:58" ht="15.75">
      <c r="B27" s="283"/>
      <c r="C27" s="375">
        <v>111</v>
      </c>
      <c r="D27" s="376">
        <v>120</v>
      </c>
      <c r="F27" s="283"/>
      <c r="G27" s="283"/>
      <c r="H27" s="289"/>
      <c r="I27" s="321"/>
      <c r="J27" s="348">
        <f>保育単価表②!J15</f>
        <v>480</v>
      </c>
      <c r="K27" s="336">
        <f>保育単価表②!Y15</f>
        <v>9.1999999999999993</v>
      </c>
      <c r="P27" s="324" t="s">
        <v>145</v>
      </c>
      <c r="Q27" s="287">
        <f t="shared" si="5"/>
        <v>2.6</v>
      </c>
      <c r="R27" s="287">
        <f t="shared" si="5"/>
        <v>2.6</v>
      </c>
      <c r="S27" s="287">
        <f t="shared" si="5"/>
        <v>0</v>
      </c>
      <c r="T27" s="287">
        <f t="shared" si="5"/>
        <v>0</v>
      </c>
      <c r="U27" s="287">
        <f t="shared" si="5"/>
        <v>0</v>
      </c>
      <c r="V27" s="287">
        <f t="shared" si="7"/>
        <v>6.8</v>
      </c>
      <c r="W27" s="287">
        <f t="shared" si="7"/>
        <v>2.8</v>
      </c>
      <c r="X27" s="287">
        <f t="shared" si="7"/>
        <v>1.8</v>
      </c>
      <c r="AC27" s="878" t="s">
        <v>389</v>
      </c>
      <c r="AD27" s="848"/>
      <c r="AE27" s="848"/>
      <c r="AF27" s="848"/>
      <c r="AG27" s="848"/>
      <c r="AH27" s="848"/>
      <c r="AI27" s="848"/>
      <c r="AJ27" s="848"/>
      <c r="AK27" s="879"/>
      <c r="AL27" s="338" t="s">
        <v>390</v>
      </c>
      <c r="AM27" s="857" t="e">
        <f>AM18+AM21+$AM$26</f>
        <v>#N/A</v>
      </c>
      <c r="AN27" s="858"/>
      <c r="AO27" s="857" t="e">
        <f>AO18+AO21+$AM$26</f>
        <v>#N/A</v>
      </c>
      <c r="AP27" s="858"/>
      <c r="AQ27" s="857" t="e">
        <f>AQ18+AQ21+$AM$26</f>
        <v>#N/A</v>
      </c>
      <c r="AR27" s="858"/>
      <c r="AS27" s="857" t="e">
        <f>AS18+AS21+$AM$26</f>
        <v>#N/A</v>
      </c>
      <c r="AT27" s="858"/>
      <c r="AU27" s="857" t="e">
        <f>AU18+AU21+$AM$26</f>
        <v>#N/A</v>
      </c>
      <c r="AV27" s="858"/>
      <c r="AW27" s="857" t="e">
        <f>AW18+AW21+$AM$26</f>
        <v>#N/A</v>
      </c>
      <c r="AX27" s="858"/>
      <c r="AY27" s="857" t="e">
        <f>AY18+AY21+$AM$26</f>
        <v>#N/A</v>
      </c>
      <c r="AZ27" s="858"/>
      <c r="BA27" s="857" t="e">
        <f>BA18+BA21+$AM$26</f>
        <v>#N/A</v>
      </c>
      <c r="BB27" s="858"/>
      <c r="BC27" s="857" t="e">
        <f>BC18+BC21+$AM$26</f>
        <v>#N/A</v>
      </c>
      <c r="BD27" s="858"/>
      <c r="BE27" s="857" t="e">
        <f>BE18+BE21+$AM$26</f>
        <v>#N/A</v>
      </c>
      <c r="BF27" s="858"/>
    </row>
    <row r="28" spans="2:58" ht="15.75">
      <c r="B28" s="283"/>
      <c r="C28" s="375">
        <v>121</v>
      </c>
      <c r="D28" s="376">
        <v>130</v>
      </c>
      <c r="F28" s="283"/>
      <c r="G28" s="283"/>
      <c r="H28" s="319" t="s">
        <v>255</v>
      </c>
      <c r="I28" s="281"/>
      <c r="J28" s="282"/>
      <c r="K28" s="336"/>
      <c r="P28" s="324" t="s">
        <v>333</v>
      </c>
      <c r="Q28" s="287">
        <f t="shared" si="5"/>
        <v>2.6</v>
      </c>
      <c r="R28" s="287">
        <f t="shared" si="5"/>
        <v>2.6</v>
      </c>
      <c r="S28" s="287">
        <v>0</v>
      </c>
      <c r="T28" s="287">
        <f t="shared" si="5"/>
        <v>3.7</v>
      </c>
      <c r="U28" s="287">
        <f t="shared" si="5"/>
        <v>0</v>
      </c>
      <c r="V28" s="287">
        <f>VLOOKUP($P28,単価表,V$7,FALSE)</f>
        <v>6.6</v>
      </c>
      <c r="W28" s="287">
        <f>VLOOKUP($P28,単価表,W$7,FALSE)</f>
        <v>2.7</v>
      </c>
      <c r="X28" s="287">
        <f>VLOOKUP($P28,単価表,X$7,FALSE)</f>
        <v>1.9</v>
      </c>
      <c r="AC28" s="878" t="s">
        <v>391</v>
      </c>
      <c r="AD28" s="848"/>
      <c r="AE28" s="848"/>
      <c r="AF28" s="848"/>
      <c r="AG28" s="848"/>
      <c r="AH28" s="848"/>
      <c r="AI28" s="848"/>
      <c r="AJ28" s="848"/>
      <c r="AK28" s="879"/>
      <c r="AL28" s="338" t="s">
        <v>392</v>
      </c>
      <c r="AM28" s="921" t="e">
        <f>AM27*積算表!M37</f>
        <v>#N/A</v>
      </c>
      <c r="AN28" s="921"/>
      <c r="AO28" s="921" t="e">
        <f>AO27*積算表!O37</f>
        <v>#N/A</v>
      </c>
      <c r="AP28" s="921"/>
      <c r="AQ28" s="921" t="e">
        <f>AQ27*積算表!Q37</f>
        <v>#N/A</v>
      </c>
      <c r="AR28" s="921"/>
      <c r="AS28" s="921" t="e">
        <f>AS27*積算表!S37</f>
        <v>#N/A</v>
      </c>
      <c r="AT28" s="921"/>
      <c r="AU28" s="921" t="e">
        <f>AU27*積算表!U37</f>
        <v>#N/A</v>
      </c>
      <c r="AV28" s="921"/>
      <c r="AW28" s="921" t="e">
        <f>AW27*積算表!W37</f>
        <v>#N/A</v>
      </c>
      <c r="AX28" s="921"/>
      <c r="AY28" s="921" t="e">
        <f>AY27*積算表!Y37</f>
        <v>#N/A</v>
      </c>
      <c r="AZ28" s="921"/>
      <c r="BA28" s="921" t="e">
        <f>BA27*積算表!AA37</f>
        <v>#N/A</v>
      </c>
      <c r="BB28" s="921"/>
      <c r="BC28" s="921" t="e">
        <f>BC27*積算表!AC37</f>
        <v>#N/A</v>
      </c>
      <c r="BD28" s="921"/>
      <c r="BE28" s="921" t="e">
        <f>BE27*積算表!AE37</f>
        <v>#N/A</v>
      </c>
      <c r="BF28" s="921"/>
    </row>
    <row r="29" spans="2:58" ht="15.75">
      <c r="B29" s="283"/>
      <c r="C29" s="375">
        <v>131</v>
      </c>
      <c r="D29" s="376">
        <v>140</v>
      </c>
      <c r="F29" s="283"/>
      <c r="G29" s="283"/>
      <c r="H29" s="322"/>
      <c r="I29" s="326" t="s">
        <v>256</v>
      </c>
      <c r="J29" s="327">
        <f>保育単価表②!J43</f>
        <v>790</v>
      </c>
      <c r="K29" s="336">
        <f>保育単価表②!Y43</f>
        <v>8.4</v>
      </c>
      <c r="P29" s="324" t="s">
        <v>335</v>
      </c>
      <c r="Q29" s="287">
        <f t="shared" ref="Q29:U38" si="8">VLOOKUP($P29,単価表,Q$7,FALSE)</f>
        <v>2.6</v>
      </c>
      <c r="R29" s="287">
        <f t="shared" si="8"/>
        <v>2.6</v>
      </c>
      <c r="S29" s="287">
        <f t="shared" si="8"/>
        <v>2.5</v>
      </c>
      <c r="T29" s="287">
        <f t="shared" si="8"/>
        <v>0</v>
      </c>
      <c r="U29" s="287">
        <f t="shared" si="8"/>
        <v>0</v>
      </c>
      <c r="V29" s="287">
        <f t="shared" ref="V29:X31" si="9">V28</f>
        <v>6.6</v>
      </c>
      <c r="W29" s="287">
        <f t="shared" si="9"/>
        <v>2.7</v>
      </c>
      <c r="X29" s="287">
        <f t="shared" si="9"/>
        <v>1.9</v>
      </c>
      <c r="AC29" s="355" t="s">
        <v>379</v>
      </c>
      <c r="AD29" s="356"/>
      <c r="AE29" s="356"/>
      <c r="AF29" s="356"/>
      <c r="AG29" s="356"/>
      <c r="AH29" s="356"/>
      <c r="AI29" s="356"/>
      <c r="AJ29" s="356"/>
      <c r="AK29" s="356"/>
      <c r="AL29" s="357"/>
      <c r="AM29" s="856" t="e">
        <f>SUM(AM28:BF28)</f>
        <v>#N/A</v>
      </c>
      <c r="AN29" s="856"/>
      <c r="AO29" s="856"/>
      <c r="AP29" s="856"/>
      <c r="AQ29" s="856"/>
      <c r="AR29" s="856"/>
      <c r="AS29" s="856"/>
      <c r="AT29" s="856"/>
      <c r="AU29" s="856"/>
      <c r="AV29" s="856"/>
      <c r="AW29" s="856"/>
      <c r="AX29" s="856"/>
      <c r="AY29" s="856"/>
      <c r="AZ29" s="856"/>
      <c r="BA29" s="856"/>
      <c r="BB29" s="856"/>
      <c r="BC29" s="856"/>
      <c r="BD29" s="856"/>
      <c r="BE29" s="856"/>
      <c r="BF29" s="856"/>
    </row>
    <row r="30" spans="2:58">
      <c r="B30" s="283"/>
      <c r="C30" s="375">
        <v>141</v>
      </c>
      <c r="D30" s="376">
        <v>150</v>
      </c>
      <c r="F30" s="283"/>
      <c r="G30" s="283"/>
      <c r="H30" s="283"/>
      <c r="I30" s="328" t="s">
        <v>257</v>
      </c>
      <c r="J30" s="329">
        <f>保育単価表②!J46</f>
        <v>500</v>
      </c>
      <c r="K30" s="336"/>
      <c r="P30" s="324" t="s">
        <v>336</v>
      </c>
      <c r="Q30" s="287">
        <f t="shared" si="8"/>
        <v>2.6</v>
      </c>
      <c r="R30" s="287">
        <f t="shared" si="8"/>
        <v>2.5</v>
      </c>
      <c r="S30" s="287">
        <f t="shared" si="8"/>
        <v>0</v>
      </c>
      <c r="T30" s="287">
        <f t="shared" si="8"/>
        <v>0</v>
      </c>
      <c r="U30" s="287">
        <f t="shared" si="8"/>
        <v>2.5</v>
      </c>
      <c r="V30" s="287">
        <f t="shared" si="9"/>
        <v>6.6</v>
      </c>
      <c r="W30" s="287">
        <f t="shared" si="9"/>
        <v>2.7</v>
      </c>
      <c r="X30" s="287">
        <f t="shared" si="9"/>
        <v>1.9</v>
      </c>
    </row>
    <row r="31" spans="2:58" ht="13.5">
      <c r="B31" s="283"/>
      <c r="C31" s="375">
        <v>151</v>
      </c>
      <c r="D31" s="376">
        <v>160</v>
      </c>
      <c r="F31" s="289"/>
      <c r="G31" s="289"/>
      <c r="H31" s="289"/>
      <c r="I31" s="330" t="s">
        <v>357</v>
      </c>
      <c r="J31" s="309"/>
      <c r="K31" s="336"/>
      <c r="P31" s="324" t="s">
        <v>338</v>
      </c>
      <c r="Q31" s="287">
        <f t="shared" si="8"/>
        <v>2.6</v>
      </c>
      <c r="R31" s="287">
        <f t="shared" si="8"/>
        <v>2.6</v>
      </c>
      <c r="S31" s="287">
        <f t="shared" si="8"/>
        <v>0</v>
      </c>
      <c r="T31" s="287">
        <f t="shared" si="8"/>
        <v>0</v>
      </c>
      <c r="U31" s="287">
        <f t="shared" si="8"/>
        <v>0</v>
      </c>
      <c r="V31" s="287">
        <f t="shared" si="9"/>
        <v>6.6</v>
      </c>
      <c r="W31" s="287">
        <f t="shared" si="9"/>
        <v>2.7</v>
      </c>
      <c r="X31" s="287">
        <f t="shared" si="9"/>
        <v>1.9</v>
      </c>
      <c r="AC31" s="25" t="s">
        <v>268</v>
      </c>
      <c r="AD31" s="25"/>
      <c r="AE31" s="25"/>
      <c r="AM31" s="25"/>
      <c r="AN31" s="25"/>
      <c r="AO31" s="25"/>
      <c r="AP31" s="25"/>
      <c r="AQ31" s="25"/>
      <c r="AR31" s="25"/>
      <c r="AS31" s="25"/>
      <c r="AT31" s="25"/>
      <c r="AU31" s="25"/>
      <c r="AV31" s="25"/>
      <c r="AW31" s="25"/>
      <c r="AX31" s="25"/>
      <c r="AY31" s="25"/>
      <c r="AZ31" s="25"/>
      <c r="BA31" s="25"/>
      <c r="BB31" s="25"/>
      <c r="BC31" s="153" t="s">
        <v>296</v>
      </c>
      <c r="BD31" s="25"/>
      <c r="BE31" s="154" t="s">
        <v>295</v>
      </c>
      <c r="BF31" s="25"/>
    </row>
    <row r="32" spans="2:58" ht="13.5">
      <c r="B32" s="283"/>
      <c r="C32" s="375">
        <v>161</v>
      </c>
      <c r="D32" s="376">
        <v>170</v>
      </c>
      <c r="P32" s="311" t="s">
        <v>146</v>
      </c>
      <c r="Q32" s="287">
        <f t="shared" si="8"/>
        <v>2.6</v>
      </c>
      <c r="R32" s="287">
        <f t="shared" si="8"/>
        <v>2.6</v>
      </c>
      <c r="S32" s="287">
        <v>0</v>
      </c>
      <c r="T32" s="287">
        <f t="shared" si="8"/>
        <v>3.7</v>
      </c>
      <c r="U32" s="287">
        <f t="shared" si="8"/>
        <v>0</v>
      </c>
      <c r="V32" s="287">
        <f>VLOOKUP($P32,単価表,V$7,FALSE)</f>
        <v>6.6</v>
      </c>
      <c r="W32" s="287">
        <f>VLOOKUP($P32,単価表,W$7,FALSE)</f>
        <v>2.6</v>
      </c>
      <c r="X32" s="287">
        <f>VLOOKUP($P32,単価表,X$7,FALSE)</f>
        <v>1.8</v>
      </c>
      <c r="AC32" s="886" t="s">
        <v>406</v>
      </c>
      <c r="AD32" s="887"/>
      <c r="AE32" s="887"/>
      <c r="AF32" s="887"/>
      <c r="AG32" s="887"/>
      <c r="AH32" s="887"/>
      <c r="AI32" s="887"/>
      <c r="AJ32" s="887"/>
      <c r="AK32" s="887"/>
      <c r="AL32" s="888"/>
      <c r="AM32" s="928"/>
      <c r="AN32" s="526"/>
      <c r="AO32" s="526"/>
      <c r="AP32" s="527"/>
      <c r="AQ32" s="528">
        <f>IFERROR(積算表!Q65*K35,0)</f>
        <v>0</v>
      </c>
      <c r="AR32" s="529"/>
      <c r="AS32" s="529"/>
      <c r="AT32" s="530"/>
      <c r="AU32" s="528">
        <f>IFERROR(積算表!U65*K37,0)</f>
        <v>0</v>
      </c>
      <c r="AV32" s="529"/>
      <c r="AW32" s="529"/>
      <c r="AX32" s="530"/>
      <c r="AY32" s="740"/>
      <c r="AZ32" s="741"/>
      <c r="BA32" s="741"/>
      <c r="BB32" s="742"/>
      <c r="BC32" s="528">
        <f>IFERROR(積算表!AC65*K39,0)</f>
        <v>0</v>
      </c>
      <c r="BD32" s="925"/>
      <c r="BE32" s="528">
        <f>IFERROR(積算表!AE65*K38,0)</f>
        <v>0</v>
      </c>
      <c r="BF32" s="926"/>
    </row>
    <row r="33" spans="2:78" ht="12.95" customHeight="1" thickBot="1">
      <c r="B33" s="289"/>
      <c r="C33" s="307">
        <v>171</v>
      </c>
      <c r="D33" s="309">
        <v>180</v>
      </c>
      <c r="P33" s="311" t="s">
        <v>147</v>
      </c>
      <c r="Q33" s="287">
        <f t="shared" si="8"/>
        <v>2.6</v>
      </c>
      <c r="R33" s="287">
        <f t="shared" si="8"/>
        <v>2.6</v>
      </c>
      <c r="S33" s="287">
        <f t="shared" si="8"/>
        <v>2.5</v>
      </c>
      <c r="T33" s="287">
        <f t="shared" si="8"/>
        <v>0</v>
      </c>
      <c r="U33" s="287">
        <f t="shared" si="8"/>
        <v>0</v>
      </c>
      <c r="V33" s="287">
        <f t="shared" ref="V33:X35" si="10">V32</f>
        <v>6.6</v>
      </c>
      <c r="W33" s="287">
        <f t="shared" si="10"/>
        <v>2.6</v>
      </c>
      <c r="X33" s="287">
        <f t="shared" si="10"/>
        <v>1.8</v>
      </c>
      <c r="AC33" s="889" t="s">
        <v>407</v>
      </c>
      <c r="AD33" s="890"/>
      <c r="AE33" s="890"/>
      <c r="AF33" s="890"/>
      <c r="AG33" s="890"/>
      <c r="AH33" s="890"/>
      <c r="AI33" s="890"/>
      <c r="AJ33" s="890"/>
      <c r="AK33" s="890"/>
      <c r="AL33" s="891"/>
      <c r="AM33" s="927">
        <f>IFERROR(積算表!M66*VLOOKUP(設定値!D49,休日保育,3,0),0)</f>
        <v>0</v>
      </c>
      <c r="AN33" s="497"/>
      <c r="AO33" s="497"/>
      <c r="AP33" s="497"/>
      <c r="AQ33" s="497"/>
      <c r="AR33" s="497"/>
      <c r="AS33" s="497"/>
      <c r="AT33" s="497"/>
      <c r="AU33" s="497"/>
      <c r="AV33" s="497"/>
      <c r="AW33" s="497"/>
      <c r="AX33" s="497"/>
      <c r="AY33" s="497"/>
      <c r="AZ33" s="497"/>
      <c r="BA33" s="497"/>
      <c r="BB33" s="497"/>
      <c r="BC33" s="497"/>
      <c r="BD33" s="497"/>
      <c r="BE33" s="497"/>
      <c r="BF33" s="498"/>
    </row>
    <row r="34" spans="2:78" ht="14.25" thickTop="1">
      <c r="H34" s="319" t="s">
        <v>271</v>
      </c>
      <c r="I34" s="281"/>
      <c r="J34" s="281"/>
      <c r="K34" s="282" t="s">
        <v>371</v>
      </c>
      <c r="P34" s="311" t="s">
        <v>148</v>
      </c>
      <c r="Q34" s="287">
        <f t="shared" si="8"/>
        <v>2.6</v>
      </c>
      <c r="R34" s="287">
        <f t="shared" si="8"/>
        <v>2.5</v>
      </c>
      <c r="S34" s="287">
        <f t="shared" si="8"/>
        <v>0</v>
      </c>
      <c r="T34" s="287">
        <f t="shared" si="8"/>
        <v>0</v>
      </c>
      <c r="U34" s="287">
        <f t="shared" si="8"/>
        <v>2.5</v>
      </c>
      <c r="V34" s="287">
        <f t="shared" si="10"/>
        <v>6.6</v>
      </c>
      <c r="W34" s="287">
        <f t="shared" si="10"/>
        <v>2.6</v>
      </c>
      <c r="X34" s="287">
        <f t="shared" si="10"/>
        <v>1.8</v>
      </c>
      <c r="AC34" s="922" t="s">
        <v>282</v>
      </c>
      <c r="AD34" s="923"/>
      <c r="AE34" s="923"/>
      <c r="AF34" s="923"/>
      <c r="AG34" s="923"/>
      <c r="AH34" s="923"/>
      <c r="AI34" s="923"/>
      <c r="AJ34" s="923"/>
      <c r="AK34" s="923"/>
      <c r="AL34" s="924"/>
      <c r="AM34" s="713"/>
      <c r="AN34" s="714"/>
      <c r="AO34" s="714"/>
      <c r="AP34" s="715"/>
      <c r="AQ34" s="493">
        <f>(AQ32*SUM(積算表!Q37:T37))</f>
        <v>0</v>
      </c>
      <c r="AR34" s="494"/>
      <c r="AS34" s="494"/>
      <c r="AT34" s="495"/>
      <c r="AU34" s="493">
        <f>(AU32*SUM(積算表!U37:X37))</f>
        <v>0</v>
      </c>
      <c r="AV34" s="494"/>
      <c r="AW34" s="494"/>
      <c r="AX34" s="495"/>
      <c r="AY34" s="743"/>
      <c r="AZ34" s="744"/>
      <c r="BA34" s="744"/>
      <c r="BB34" s="745"/>
      <c r="BC34" s="493">
        <f>(SUM(BC32:BF32)*SUM(積算表!AC37:AF37))</f>
        <v>0</v>
      </c>
      <c r="BD34" s="494"/>
      <c r="BE34" s="494"/>
      <c r="BF34" s="495"/>
    </row>
    <row r="35" spans="2:78" ht="15.75">
      <c r="B35" s="279" t="s">
        <v>368</v>
      </c>
      <c r="C35" s="281"/>
      <c r="D35" s="282"/>
      <c r="H35" s="283"/>
      <c r="I35" s="352" t="s">
        <v>388</v>
      </c>
      <c r="J35" s="352">
        <v>460</v>
      </c>
      <c r="K35" s="305" t="e">
        <f>VLOOKUP($I$17,加算率C,6,0)</f>
        <v>#N/A</v>
      </c>
      <c r="P35" s="311" t="s">
        <v>149</v>
      </c>
      <c r="Q35" s="287">
        <f t="shared" si="8"/>
        <v>2.6</v>
      </c>
      <c r="R35" s="287">
        <f t="shared" si="8"/>
        <v>2.6</v>
      </c>
      <c r="S35" s="287">
        <f t="shared" si="8"/>
        <v>0</v>
      </c>
      <c r="T35" s="287">
        <f t="shared" si="8"/>
        <v>0</v>
      </c>
      <c r="U35" s="287">
        <f t="shared" si="8"/>
        <v>0</v>
      </c>
      <c r="V35" s="287">
        <f t="shared" si="10"/>
        <v>6.6</v>
      </c>
      <c r="W35" s="287">
        <f t="shared" si="10"/>
        <v>2.6</v>
      </c>
      <c r="X35" s="287">
        <f t="shared" si="10"/>
        <v>1.8</v>
      </c>
      <c r="AC35" s="366" t="s">
        <v>418</v>
      </c>
      <c r="AD35" s="367"/>
      <c r="AE35" s="367"/>
      <c r="AF35" s="367"/>
      <c r="AG35" s="367"/>
      <c r="AH35" s="367"/>
      <c r="AI35" s="367"/>
      <c r="AJ35" s="367"/>
      <c r="AK35" s="367"/>
      <c r="AL35" s="368"/>
      <c r="AM35" s="855">
        <f>SUM(AM34:BF34)+AM33</f>
        <v>0</v>
      </c>
      <c r="AN35" s="856"/>
      <c r="AO35" s="856"/>
      <c r="AP35" s="856"/>
      <c r="AQ35" s="856"/>
      <c r="AR35" s="856"/>
      <c r="AS35" s="856"/>
      <c r="AT35" s="856"/>
      <c r="AU35" s="856"/>
      <c r="AV35" s="856"/>
      <c r="AW35" s="856"/>
      <c r="AX35" s="856"/>
      <c r="AY35" s="856"/>
      <c r="AZ35" s="856"/>
      <c r="BA35" s="856"/>
      <c r="BB35" s="856"/>
      <c r="BC35" s="856"/>
      <c r="BD35" s="856"/>
      <c r="BE35" s="856"/>
      <c r="BF35" s="856"/>
    </row>
    <row r="36" spans="2:78">
      <c r="B36" s="283"/>
      <c r="C36" s="304">
        <v>1</v>
      </c>
      <c r="D36" s="305"/>
      <c r="H36" s="283"/>
      <c r="I36" s="353" t="s">
        <v>235</v>
      </c>
      <c r="J36" s="353">
        <v>280</v>
      </c>
      <c r="K36" s="329" t="e">
        <f>VLOOKUP($I$17,加算率C,6,0)</f>
        <v>#N/A</v>
      </c>
      <c r="P36" s="311" t="s">
        <v>413</v>
      </c>
      <c r="Q36" s="287">
        <f t="shared" si="8"/>
        <v>2.6</v>
      </c>
      <c r="R36" s="287">
        <f t="shared" si="8"/>
        <v>2.6</v>
      </c>
      <c r="S36" s="287">
        <v>0</v>
      </c>
      <c r="T36" s="287">
        <f t="shared" si="8"/>
        <v>3.7</v>
      </c>
      <c r="U36" s="287">
        <f t="shared" si="8"/>
        <v>0</v>
      </c>
      <c r="V36" s="287">
        <f>VLOOKUP($P36,単価表,V$7,FALSE)</f>
        <v>6.8</v>
      </c>
      <c r="W36" s="287">
        <f>VLOOKUP($P36,単価表,W$7,FALSE)</f>
        <v>2.6</v>
      </c>
      <c r="X36" s="287">
        <f>VLOOKUP($P36,単価表,X$7,FALSE)</f>
        <v>1.8</v>
      </c>
    </row>
    <row r="37" spans="2:78">
      <c r="B37" s="283"/>
      <c r="C37" s="306">
        <v>2</v>
      </c>
      <c r="D37" s="331"/>
      <c r="H37" s="283"/>
      <c r="I37" s="353" t="s">
        <v>236</v>
      </c>
      <c r="J37" s="353">
        <v>190</v>
      </c>
      <c r="K37" s="329" t="e">
        <f>VLOOKUP($I$16,加算率C,6,0)</f>
        <v>#N/A</v>
      </c>
      <c r="P37" s="311" t="s">
        <v>414</v>
      </c>
      <c r="Q37" s="287">
        <f t="shared" si="8"/>
        <v>2.6</v>
      </c>
      <c r="R37" s="287">
        <f t="shared" si="8"/>
        <v>2.5</v>
      </c>
      <c r="S37" s="287">
        <f t="shared" si="8"/>
        <v>2.5</v>
      </c>
      <c r="T37" s="287">
        <f t="shared" si="8"/>
        <v>0</v>
      </c>
      <c r="U37" s="287">
        <f t="shared" si="8"/>
        <v>0</v>
      </c>
      <c r="V37" s="287">
        <f t="shared" ref="V37:X39" si="11">V36</f>
        <v>6.8</v>
      </c>
      <c r="W37" s="287">
        <f t="shared" si="11"/>
        <v>2.6</v>
      </c>
      <c r="X37" s="287">
        <f t="shared" si="11"/>
        <v>1.8</v>
      </c>
    </row>
    <row r="38" spans="2:78">
      <c r="B38" s="283"/>
      <c r="C38" s="306">
        <v>3</v>
      </c>
      <c r="D38" s="331"/>
      <c r="H38" s="283"/>
      <c r="I38" s="353" t="s">
        <v>294</v>
      </c>
      <c r="J38" s="353">
        <v>50</v>
      </c>
      <c r="K38" s="331" t="e">
        <f>VLOOKUP($I$14,加算率C,5,0)</f>
        <v>#N/A</v>
      </c>
      <c r="P38" s="311" t="s">
        <v>415</v>
      </c>
      <c r="Q38" s="287">
        <f t="shared" si="8"/>
        <v>2.6</v>
      </c>
      <c r="R38" s="287">
        <f t="shared" si="8"/>
        <v>2.5</v>
      </c>
      <c r="S38" s="287">
        <f t="shared" si="8"/>
        <v>0</v>
      </c>
      <c r="T38" s="287">
        <f t="shared" si="8"/>
        <v>0</v>
      </c>
      <c r="U38" s="287">
        <f t="shared" si="8"/>
        <v>2.5</v>
      </c>
      <c r="V38" s="287">
        <f t="shared" si="11"/>
        <v>6.8</v>
      </c>
      <c r="W38" s="287">
        <f t="shared" si="11"/>
        <v>2.6</v>
      </c>
      <c r="X38" s="287">
        <f t="shared" si="11"/>
        <v>1.8</v>
      </c>
      <c r="AC38" s="278" t="s">
        <v>373</v>
      </c>
    </row>
    <row r="39" spans="2:78" ht="12.75" thickBot="1">
      <c r="B39" s="283"/>
      <c r="C39" s="306">
        <v>4</v>
      </c>
      <c r="D39" s="331"/>
      <c r="H39" s="289"/>
      <c r="I39" s="354" t="s">
        <v>293</v>
      </c>
      <c r="J39" s="354">
        <v>20</v>
      </c>
      <c r="K39" s="309" t="e">
        <f>VLOOKUP($I$14,加算率C,5,0)</f>
        <v>#N/A</v>
      </c>
      <c r="P39" s="311" t="s">
        <v>416</v>
      </c>
      <c r="Q39" s="287">
        <f t="shared" ref="Q39:U48" si="12">VLOOKUP($P39,単価表,Q$7,FALSE)</f>
        <v>2.6</v>
      </c>
      <c r="R39" s="287">
        <f t="shared" si="12"/>
        <v>2.6</v>
      </c>
      <c r="S39" s="287">
        <f t="shared" si="12"/>
        <v>0</v>
      </c>
      <c r="T39" s="287">
        <f t="shared" si="12"/>
        <v>0</v>
      </c>
      <c r="U39" s="287">
        <f t="shared" si="12"/>
        <v>0</v>
      </c>
      <c r="V39" s="287">
        <f t="shared" si="11"/>
        <v>6.8</v>
      </c>
      <c r="W39" s="287">
        <f t="shared" si="11"/>
        <v>2.6</v>
      </c>
      <c r="X39" s="287">
        <f t="shared" si="11"/>
        <v>1.8</v>
      </c>
      <c r="AC39" s="296" t="s">
        <v>222</v>
      </c>
      <c r="AD39" s="303"/>
      <c r="AE39" s="303"/>
      <c r="AF39" s="303"/>
      <c r="AG39" s="839" t="s">
        <v>374</v>
      </c>
      <c r="AH39" s="840"/>
      <c r="AI39" s="840"/>
      <c r="AJ39" s="840"/>
      <c r="AK39" s="840"/>
      <c r="AL39" s="841"/>
      <c r="AM39" s="899">
        <f>IF(積算表!$K$42&gt;0, VLOOKUP(設定値!$D$49,休日保育,2,1)/SUM(積算表!$M$37:$AF$37), 0)</f>
        <v>0</v>
      </c>
      <c r="AN39" s="900"/>
      <c r="AO39" s="303"/>
      <c r="AP39" s="303"/>
      <c r="AQ39" s="304"/>
      <c r="AR39" s="303"/>
      <c r="AS39" s="303"/>
      <c r="AT39" s="305"/>
      <c r="AU39" s="303"/>
      <c r="AV39" s="303"/>
      <c r="AW39" s="303"/>
      <c r="AX39" s="303"/>
      <c r="AY39" s="304"/>
      <c r="AZ39" s="303"/>
      <c r="BA39" s="303"/>
      <c r="BB39" s="305"/>
      <c r="BC39" s="303"/>
      <c r="BD39" s="303"/>
      <c r="BE39" s="303"/>
      <c r="BF39" s="305"/>
    </row>
    <row r="40" spans="2:78">
      <c r="B40" s="283"/>
      <c r="C40" s="306">
        <v>5</v>
      </c>
      <c r="D40" s="331"/>
      <c r="P40" s="324" t="s">
        <v>150</v>
      </c>
      <c r="Q40" s="287">
        <f t="shared" si="12"/>
        <v>2.6</v>
      </c>
      <c r="R40" s="287">
        <f t="shared" si="12"/>
        <v>2.6</v>
      </c>
      <c r="S40" s="287">
        <v>0</v>
      </c>
      <c r="T40" s="287">
        <f t="shared" si="12"/>
        <v>3.7</v>
      </c>
      <c r="U40" s="287">
        <f t="shared" si="12"/>
        <v>0</v>
      </c>
      <c r="V40" s="287">
        <f>VLOOKUP($P40,単価表,V$7,FALSE)</f>
        <v>7.1</v>
      </c>
      <c r="W40" s="287">
        <f>VLOOKUP($P40,単価表,W$7,FALSE)</f>
        <v>2.7</v>
      </c>
      <c r="X40" s="287">
        <f>VLOOKUP($P40,単価表,X$7,FALSE)</f>
        <v>1.8</v>
      </c>
      <c r="AC40" s="819" t="s">
        <v>375</v>
      </c>
      <c r="AD40" s="820"/>
      <c r="AE40" s="820"/>
      <c r="AF40" s="820"/>
      <c r="AG40" s="810" t="s">
        <v>376</v>
      </c>
      <c r="AH40" s="811"/>
      <c r="AI40" s="811"/>
      <c r="AJ40" s="811"/>
      <c r="AK40" s="811"/>
      <c r="AL40" s="812"/>
      <c r="AM40" s="850" t="e">
        <f>CHOOSE(MATCH(積算表!$K$48,{"1日","2日","3日以上","全て"},0),Y3,Z3,AA3,AB3)</f>
        <v>#N/A</v>
      </c>
      <c r="AN40" s="850"/>
      <c r="AO40" s="850"/>
      <c r="AP40" s="850"/>
      <c r="AQ40" s="851"/>
      <c r="AR40" s="850"/>
      <c r="AS40" s="850"/>
      <c r="AT40" s="852"/>
      <c r="AU40" s="850"/>
      <c r="AV40" s="850"/>
      <c r="AW40" s="850"/>
      <c r="AX40" s="850"/>
      <c r="AY40" s="851"/>
      <c r="AZ40" s="850"/>
      <c r="BA40" s="850"/>
      <c r="BB40" s="852"/>
      <c r="BC40" s="850"/>
      <c r="BD40" s="850"/>
      <c r="BE40" s="850"/>
      <c r="BF40" s="850"/>
      <c r="BG40" s="374"/>
      <c r="BH40" s="369"/>
      <c r="BI40" s="369"/>
      <c r="BJ40" s="369"/>
      <c r="BK40" s="369"/>
      <c r="BL40" s="369"/>
      <c r="BM40" s="369"/>
      <c r="BN40" s="369"/>
      <c r="BO40" s="369"/>
      <c r="BP40" s="369"/>
      <c r="BQ40" s="369"/>
      <c r="BR40" s="369"/>
      <c r="BS40" s="369"/>
      <c r="BT40" s="369"/>
      <c r="BU40" s="369"/>
      <c r="BV40" s="369"/>
      <c r="BW40" s="369"/>
      <c r="BX40" s="369"/>
      <c r="BY40" s="369"/>
      <c r="BZ40" s="370"/>
    </row>
    <row r="41" spans="2:78">
      <c r="B41" s="283"/>
      <c r="C41" s="306">
        <v>6</v>
      </c>
      <c r="D41" s="331"/>
      <c r="P41" s="324" t="s">
        <v>151</v>
      </c>
      <c r="Q41" s="287">
        <f t="shared" si="12"/>
        <v>2.6</v>
      </c>
      <c r="R41" s="287">
        <f t="shared" si="12"/>
        <v>2.6</v>
      </c>
      <c r="S41" s="287">
        <f t="shared" si="12"/>
        <v>2.5</v>
      </c>
      <c r="T41" s="287">
        <f t="shared" si="12"/>
        <v>0</v>
      </c>
      <c r="U41" s="287">
        <f t="shared" si="12"/>
        <v>0</v>
      </c>
      <c r="V41" s="287">
        <f t="shared" ref="V41:X43" si="13">V40</f>
        <v>7.1</v>
      </c>
      <c r="W41" s="287">
        <f t="shared" si="13"/>
        <v>2.7</v>
      </c>
      <c r="X41" s="287">
        <f t="shared" si="13"/>
        <v>1.8</v>
      </c>
      <c r="AC41" s="821"/>
      <c r="AD41" s="822"/>
      <c r="AE41" s="822"/>
      <c r="AF41" s="822"/>
      <c r="AG41" s="842"/>
      <c r="AH41" s="842"/>
      <c r="AI41" s="842"/>
      <c r="AJ41" s="842"/>
      <c r="AK41" s="842"/>
      <c r="AL41" s="843"/>
      <c r="AM41" s="892" t="s">
        <v>398</v>
      </c>
      <c r="AN41" s="893"/>
      <c r="AO41" s="893"/>
      <c r="AP41" s="893"/>
      <c r="AQ41" s="893"/>
      <c r="AR41" s="893"/>
      <c r="AS41" s="893"/>
      <c r="AT41" s="893"/>
      <c r="AU41" s="893"/>
      <c r="AV41" s="893"/>
      <c r="AW41" s="893"/>
      <c r="AX41" s="893"/>
      <c r="AY41" s="893"/>
      <c r="AZ41" s="893"/>
      <c r="BA41" s="893"/>
      <c r="BB41" s="893"/>
      <c r="BC41" s="893"/>
      <c r="BD41" s="893"/>
      <c r="BE41" s="893"/>
      <c r="BF41" s="893"/>
      <c r="BG41" s="847" t="s">
        <v>399</v>
      </c>
      <c r="BH41" s="848"/>
      <c r="BI41" s="848"/>
      <c r="BJ41" s="848"/>
      <c r="BK41" s="848"/>
      <c r="BL41" s="848"/>
      <c r="BM41" s="848"/>
      <c r="BN41" s="848"/>
      <c r="BO41" s="848"/>
      <c r="BP41" s="848"/>
      <c r="BQ41" s="848"/>
      <c r="BR41" s="848"/>
      <c r="BS41" s="848"/>
      <c r="BT41" s="848"/>
      <c r="BU41" s="848"/>
      <c r="BV41" s="848"/>
      <c r="BW41" s="848"/>
      <c r="BX41" s="848"/>
      <c r="BY41" s="848"/>
      <c r="BZ41" s="849"/>
    </row>
    <row r="42" spans="2:78">
      <c r="B42" s="283"/>
      <c r="C42" s="306">
        <v>7</v>
      </c>
      <c r="D42" s="331"/>
      <c r="P42" s="324" t="s">
        <v>152</v>
      </c>
      <c r="Q42" s="287">
        <f t="shared" si="12"/>
        <v>2.6</v>
      </c>
      <c r="R42" s="287">
        <f t="shared" si="12"/>
        <v>2.6</v>
      </c>
      <c r="S42" s="287">
        <f t="shared" si="12"/>
        <v>0</v>
      </c>
      <c r="T42" s="287">
        <f t="shared" si="12"/>
        <v>0</v>
      </c>
      <c r="U42" s="287">
        <f t="shared" si="12"/>
        <v>2.5</v>
      </c>
      <c r="V42" s="287">
        <f t="shared" si="13"/>
        <v>7.1</v>
      </c>
      <c r="W42" s="287">
        <f t="shared" si="13"/>
        <v>2.7</v>
      </c>
      <c r="X42" s="287">
        <f t="shared" si="13"/>
        <v>1.8</v>
      </c>
      <c r="AC42" s="821"/>
      <c r="AD42" s="822"/>
      <c r="AE42" s="822"/>
      <c r="AF42" s="822"/>
      <c r="AG42" s="844" t="s">
        <v>395</v>
      </c>
      <c r="AH42" s="845"/>
      <c r="AI42" s="845"/>
      <c r="AJ42" s="845"/>
      <c r="AK42" s="845"/>
      <c r="AL42" s="846"/>
      <c r="AM42" s="803">
        <f>IFERROR((積算表!M$38+積算表!M$39+積算表!M$40+積算表!M$41+積算表!M$43) * VLOOKUP($I$16, 単価表, $AM$40, 0), 0)*積算表!$L$21*積算表!M$37</f>
        <v>0</v>
      </c>
      <c r="AN42" s="854"/>
      <c r="AO42" s="800">
        <f>IFERROR((積算表!O$38+積算表!O$39+積算表!O$40+積算表!O$41+積算表!O$43) * VLOOKUP($I$16, 単価表, $AM$40, 0), 0)*積算表!$L$21*積算表!O$37</f>
        <v>0</v>
      </c>
      <c r="AP42" s="801"/>
      <c r="AQ42" s="802">
        <f>IFERROR((積算表!Q$38+積算表!Q$39+積算表!Q$40+積算表!Q$41+積算表!Q$43) * VLOOKUP($I$16, 単価表, $AM$40, 0), 0)*積算表!$L$21*積算表!Q$37</f>
        <v>0</v>
      </c>
      <c r="AR42" s="803"/>
      <c r="AS42" s="800">
        <f>IFERROR((積算表!S$38+積算表!S$39+積算表!S$40+積算表!S$41+積算表!S$43) * VLOOKUP($I$16, 単価表, $AM$40, 0), 0)*積算表!$L$21*積算表!S$37</f>
        <v>0</v>
      </c>
      <c r="AT42" s="801"/>
      <c r="AU42" s="802">
        <f>IFERROR((積算表!U$38+積算表!U$39+積算表!U$40+積算表!U$41+積算表!U$43) * VLOOKUP($I$16, 単価表, $AM$40, 0), 0)*積算表!$L$21*積算表!U$37</f>
        <v>0</v>
      </c>
      <c r="AV42" s="803"/>
      <c r="AW42" s="800">
        <f>IFERROR((積算表!W$38+積算表!W$39+積算表!W$40+積算表!W$41+積算表!W$43) * VLOOKUP($I$16, 単価表, $AM$40, 0), 0)*積算表!$L$21*積算表!W$37</f>
        <v>0</v>
      </c>
      <c r="AX42" s="801"/>
      <c r="AY42" s="802">
        <f>IFERROR((積算表!Y$38+積算表!Y$39+積算表!Y$40+積算表!Y$41+積算表!Y$43) * VLOOKUP($I$16, 単価表, $AM$40, 0), 0)*積算表!$L$21*積算表!Y$37</f>
        <v>0</v>
      </c>
      <c r="AZ42" s="803"/>
      <c r="BA42" s="800">
        <f>IFERROR((積算表!AA$38+積算表!AA$39+積算表!AA$40+積算表!AA$41+積算表!AA$43) * VLOOKUP($I$16, 単価表, $AM$40, 0), 0)*積算表!$L$21*積算表!AA$37</f>
        <v>0</v>
      </c>
      <c r="BB42" s="801"/>
      <c r="BC42" s="802">
        <f>IFERROR((積算表!AC$38+積算表!AC$39+積算表!AC$40+積算表!AC$41+積算表!AC$43) * VLOOKUP($I$16, 単価表, $AM$40, 0), 0)*積算表!$L$21*積算表!AC$37</f>
        <v>0</v>
      </c>
      <c r="BD42" s="803"/>
      <c r="BE42" s="800">
        <f>IFERROR((積算表!AE$38+積算表!AE$39+積算表!AE$40+積算表!AE$41+積算表!AE$43) * VLOOKUP($I$16, 単価表, $AM$40, 0), 0)*積算表!$L$21*積算表!AE$37</f>
        <v>0</v>
      </c>
      <c r="BF42" s="825"/>
      <c r="BG42" s="853">
        <f>-IF(AM$42=0,0,IF(AM$42&lt;10,INT(AM$42),ROUNDDOWN(AM$42,-1)))</f>
        <v>0</v>
      </c>
      <c r="BH42" s="854"/>
      <c r="BI42" s="800">
        <f t="shared" ref="BI42" si="14">-IF(AO$42=0,0,IF(AO$42&lt;10,INT(AO$42),ROUNDDOWN(AO$42,-1)))</f>
        <v>0</v>
      </c>
      <c r="BJ42" s="801"/>
      <c r="BK42" s="802">
        <f t="shared" ref="BK42" si="15">-IF(AQ$42=0,0,IF(AQ$42&lt;10,INT(AQ$42),ROUNDDOWN(AQ$42,-1)))</f>
        <v>0</v>
      </c>
      <c r="BL42" s="803"/>
      <c r="BM42" s="800">
        <f t="shared" ref="BM42" si="16">-IF(AS$42=0,0,IF(AS$42&lt;10,INT(AS$42),ROUNDDOWN(AS$42,-1)))</f>
        <v>0</v>
      </c>
      <c r="BN42" s="801"/>
      <c r="BO42" s="802">
        <f t="shared" ref="BO42" si="17">-IF(AU$42=0,0,IF(AU$42&lt;10,INT(AU$42),ROUNDDOWN(AU$42,-1)))</f>
        <v>0</v>
      </c>
      <c r="BP42" s="803"/>
      <c r="BQ42" s="800">
        <f t="shared" ref="BQ42" si="18">-IF(AW$42=0,0,IF(AW$42&lt;10,INT(AW$42),ROUNDDOWN(AW$42,-1)))</f>
        <v>0</v>
      </c>
      <c r="BR42" s="801"/>
      <c r="BS42" s="802">
        <f t="shared" ref="BS42" si="19">-IF(AY$42=0,0,IF(AY$42&lt;10,INT(AY$42),ROUNDDOWN(AY$42,-1)))</f>
        <v>0</v>
      </c>
      <c r="BT42" s="803"/>
      <c r="BU42" s="800">
        <f t="shared" ref="BU42" si="20">-IF(BA$42=0,0,IF(BA$42&lt;10,INT(BA$42),ROUNDDOWN(BA$42,-1)))</f>
        <v>0</v>
      </c>
      <c r="BV42" s="801"/>
      <c r="BW42" s="802">
        <f t="shared" ref="BW42" si="21">-IF(BC$42=0,0,IF(BC$42&lt;10,INT(BC$42),ROUNDDOWN(BC$42,-1)))</f>
        <v>0</v>
      </c>
      <c r="BX42" s="803"/>
      <c r="BY42" s="800">
        <f t="shared" ref="BY42" si="22">-IF(BE$42=0,0,IF(BE$42&lt;10,INT(BE$42),ROUNDDOWN(BE$42,-1)))</f>
        <v>0</v>
      </c>
      <c r="BZ42" s="825"/>
    </row>
    <row r="43" spans="2:78">
      <c r="B43" s="283"/>
      <c r="C43" s="332">
        <v>8</v>
      </c>
      <c r="D43" s="331"/>
      <c r="P43" s="324" t="s">
        <v>153</v>
      </c>
      <c r="Q43" s="287">
        <f t="shared" si="12"/>
        <v>2.6</v>
      </c>
      <c r="R43" s="287">
        <f t="shared" si="12"/>
        <v>2.6</v>
      </c>
      <c r="S43" s="287">
        <f t="shared" si="12"/>
        <v>0</v>
      </c>
      <c r="T43" s="287">
        <f t="shared" si="12"/>
        <v>0</v>
      </c>
      <c r="U43" s="287">
        <f t="shared" si="12"/>
        <v>0</v>
      </c>
      <c r="V43" s="287">
        <f t="shared" si="13"/>
        <v>7.1</v>
      </c>
      <c r="W43" s="287">
        <f t="shared" si="13"/>
        <v>2.7</v>
      </c>
      <c r="X43" s="287">
        <f t="shared" si="13"/>
        <v>1.8</v>
      </c>
      <c r="AC43" s="821"/>
      <c r="AD43" s="822"/>
      <c r="AE43" s="822"/>
      <c r="AF43" s="822"/>
      <c r="AG43" s="804" t="s">
        <v>396</v>
      </c>
      <c r="AH43" s="805"/>
      <c r="AI43" s="805"/>
      <c r="AJ43" s="805"/>
      <c r="AK43" s="805"/>
      <c r="AL43" s="806"/>
      <c r="AM43" s="877">
        <f>IFERROR((積算表!M$38+積算表!M$39+積算表!M$40+積算表!M$41+積算表!M$43) * VLOOKUP($I$16, 単価表, $AM$40, 0), 0)*積算表!$Q$21*積算表!M$37</f>
        <v>0</v>
      </c>
      <c r="AN43" s="796"/>
      <c r="AO43" s="797">
        <f>IFERROR((積算表!O$38+積算表!O$39+積算表!O$40+積算表!O$41+積算表!O$43) * VLOOKUP($I$16, 単価表, $AM$40, 0), 0)*積算表!$Q$21*積算表!O$37</f>
        <v>0</v>
      </c>
      <c r="AP43" s="798"/>
      <c r="AQ43" s="795">
        <f>IFERROR((積算表!Q$38+積算表!Q$39+積算表!Q$40+積算表!Q$41+積算表!Q$43) * VLOOKUP($I$16, 単価表, $AM$40, 0), 0)*積算表!$Q$21*積算表!Q$37</f>
        <v>0</v>
      </c>
      <c r="AR43" s="796"/>
      <c r="AS43" s="797">
        <f>IFERROR((積算表!S$38+積算表!S$39+積算表!S$40+積算表!S$41+積算表!S$43) * VLOOKUP($I$16, 単価表, $AM$40, 0), 0)*積算表!$Q$21*積算表!S$37</f>
        <v>0</v>
      </c>
      <c r="AT43" s="798"/>
      <c r="AU43" s="795">
        <f>IFERROR((積算表!U$38+積算表!U$39+積算表!U$40+積算表!U$41+積算表!U$43) * VLOOKUP($I$16, 単価表, $AM$40, 0), 0)*積算表!$Q$21*積算表!U$37</f>
        <v>0</v>
      </c>
      <c r="AV43" s="796"/>
      <c r="AW43" s="797">
        <f>IFERROR((積算表!W$38+積算表!W$39+積算表!W$40+積算表!W$41+積算表!W$43) * VLOOKUP($I$16, 単価表, $AM$40, 0), 0)*積算表!$Q$21*積算表!W$37</f>
        <v>0</v>
      </c>
      <c r="AX43" s="798"/>
      <c r="AY43" s="795">
        <f>IFERROR((積算表!Y$38+積算表!Y$39+積算表!Y$40+積算表!Y$41+積算表!Y$43) * VLOOKUP($I$16, 単価表, $AM$40, 0), 0)*積算表!$Q$21*積算表!Y$37</f>
        <v>0</v>
      </c>
      <c r="AZ43" s="796"/>
      <c r="BA43" s="797">
        <f>IFERROR((積算表!AA$38+積算表!AA$39+積算表!AA$40+積算表!AA$41+積算表!AA$43) * VLOOKUP($I$16, 単価表, $AM$40, 0), 0)*積算表!$Q$21*積算表!AA$37</f>
        <v>0</v>
      </c>
      <c r="BB43" s="798"/>
      <c r="BC43" s="795">
        <f>IFERROR((積算表!AC$38+積算表!AC$39+積算表!AC$40+積算表!AC$41+積算表!AC$43) * VLOOKUP($I$16, 単価表, $AM$40, 0), 0)*積算表!$Q$21*積算表!AC$37</f>
        <v>0</v>
      </c>
      <c r="BD43" s="796"/>
      <c r="BE43" s="797">
        <f>IFERROR((積算表!AE$38+積算表!AE$39+積算表!AE$40+積算表!AE$41+積算表!AE$43) * VLOOKUP($I$16, 単価表, $AM$40, 0), 0)*積算表!$Q$21*積算表!AE$37</f>
        <v>0</v>
      </c>
      <c r="BF43" s="799"/>
      <c r="BG43" s="826">
        <f>-IF(AM$43=0,0,IF(AM$43&lt;10,INT(AM$43),ROUNDDOWN(AM$43,-1)))</f>
        <v>0</v>
      </c>
      <c r="BH43" s="796"/>
      <c r="BI43" s="797">
        <f t="shared" ref="BI43" si="23">-IF(AO$43=0,0,IF(AO$43&lt;10,INT(AO$43),ROUNDDOWN(AO$43,-1)))</f>
        <v>0</v>
      </c>
      <c r="BJ43" s="798"/>
      <c r="BK43" s="795">
        <f t="shared" ref="BK43" si="24">-IF(AQ$43=0,0,IF(AQ$43&lt;10,INT(AQ$43),ROUNDDOWN(AQ$43,-1)))</f>
        <v>0</v>
      </c>
      <c r="BL43" s="796"/>
      <c r="BM43" s="797">
        <f t="shared" ref="BM43" si="25">-IF(AS$43=0,0,IF(AS$43&lt;10,INT(AS$43),ROUNDDOWN(AS$43,-1)))</f>
        <v>0</v>
      </c>
      <c r="BN43" s="798"/>
      <c r="BO43" s="795">
        <f t="shared" ref="BO43" si="26">-IF(AU$43=0,0,IF(AU$43&lt;10,INT(AU$43),ROUNDDOWN(AU$43,-1)))</f>
        <v>0</v>
      </c>
      <c r="BP43" s="796"/>
      <c r="BQ43" s="797">
        <f t="shared" ref="BQ43" si="27">-IF(AW$43=0,0,IF(AW$43&lt;10,INT(AW$43),ROUNDDOWN(AW$43,-1)))</f>
        <v>0</v>
      </c>
      <c r="BR43" s="798"/>
      <c r="BS43" s="795">
        <f t="shared" ref="BS43" si="28">-IF(AY$43=0,0,IF(AY$43&lt;10,INT(AY$43),ROUNDDOWN(AY$43,-1)))</f>
        <v>0</v>
      </c>
      <c r="BT43" s="796"/>
      <c r="BU43" s="797">
        <f t="shared" ref="BU43" si="29">-IF(BA$43=0,0,IF(BA$43&lt;10,INT(BA$43),ROUNDDOWN(BA$43,-1)))</f>
        <v>0</v>
      </c>
      <c r="BV43" s="798"/>
      <c r="BW43" s="795">
        <f t="shared" ref="BW43" si="30">-IF(BC$43=0,0,IF(BC$43&lt;10,INT(BC$43),ROUNDDOWN(BC$43,-1)))</f>
        <v>0</v>
      </c>
      <c r="BX43" s="796"/>
      <c r="BY43" s="797">
        <f t="shared" ref="BY43" si="31">-IF(BE$43=0,0,IF(BE$43&lt;10,INT(BE$43),ROUNDDOWN(BE$43,-1)))</f>
        <v>0</v>
      </c>
      <c r="BZ43" s="799"/>
    </row>
    <row r="44" spans="2:78" ht="12.75" thickBot="1">
      <c r="B44" s="283"/>
      <c r="C44" s="332">
        <v>9</v>
      </c>
      <c r="D44" s="331"/>
      <c r="P44" s="324" t="s">
        <v>154</v>
      </c>
      <c r="Q44" s="287">
        <f t="shared" si="12"/>
        <v>2.6</v>
      </c>
      <c r="R44" s="287">
        <f t="shared" si="12"/>
        <v>2.6</v>
      </c>
      <c r="S44" s="287">
        <v>0</v>
      </c>
      <c r="T44" s="287">
        <f t="shared" si="12"/>
        <v>3.7</v>
      </c>
      <c r="U44" s="287">
        <f t="shared" si="12"/>
        <v>0</v>
      </c>
      <c r="V44" s="287">
        <f>VLOOKUP($P44,単価表,V$7,FALSE)</f>
        <v>7.1</v>
      </c>
      <c r="W44" s="287">
        <f>VLOOKUP($P44,単価表,W$7,FALSE)</f>
        <v>2.9</v>
      </c>
      <c r="X44" s="287">
        <f>VLOOKUP($P44,単価表,X$7,FALSE)</f>
        <v>2</v>
      </c>
      <c r="AC44" s="823"/>
      <c r="AD44" s="824"/>
      <c r="AE44" s="824"/>
      <c r="AF44" s="824"/>
      <c r="AG44" s="807" t="s">
        <v>397</v>
      </c>
      <c r="AH44" s="808"/>
      <c r="AI44" s="808"/>
      <c r="AJ44" s="808"/>
      <c r="AK44" s="808"/>
      <c r="AL44" s="809"/>
      <c r="AM44" s="817">
        <f>IFERROR(SUM(AM11:AN14,AM16) * VLOOKUP($I$16, 単価表, $AM$40, 0), 0)</f>
        <v>0</v>
      </c>
      <c r="AN44" s="818"/>
      <c r="AO44" s="815">
        <f>IFERROR(SUM(AO11:AP14,AO16) * VLOOKUP($I$16, 単価表, $AM$40, 0), 0)</f>
        <v>0</v>
      </c>
      <c r="AP44" s="816"/>
      <c r="AQ44" s="817">
        <f>IFERROR(SUM(AQ11:AR14,AQ16) * VLOOKUP($I$16, 単価表, $AM$40, 0), 0)</f>
        <v>0</v>
      </c>
      <c r="AR44" s="818"/>
      <c r="AS44" s="815">
        <f>IFERROR(SUM(AS11:AT14,AS16) * VLOOKUP($I$16, 単価表, $AM$40, 0), 0)</f>
        <v>0</v>
      </c>
      <c r="AT44" s="816"/>
      <c r="AU44" s="817">
        <f>IFERROR(SUM(AU11:AV14,AU16) * VLOOKUP($I$16, 単価表, $AM$40, 0), 0)</f>
        <v>0</v>
      </c>
      <c r="AV44" s="818"/>
      <c r="AW44" s="815">
        <f>IFERROR(SUM(AW11:AX14,AW16) * VLOOKUP($I$16, 単価表, $AM$40, 0), 0)</f>
        <v>0</v>
      </c>
      <c r="AX44" s="816"/>
      <c r="AY44" s="817">
        <f>IFERROR(SUM(AY11:AZ14,AY16) * VLOOKUP($I$16, 単価表, $AM$40, 0), 0)</f>
        <v>0</v>
      </c>
      <c r="AZ44" s="818"/>
      <c r="BA44" s="815">
        <f>IFERROR(SUM(BA11:BB14,BA16) * VLOOKUP($I$16, 単価表, $AM$40, 0), 0)</f>
        <v>0</v>
      </c>
      <c r="BB44" s="816"/>
      <c r="BC44" s="817">
        <f>IFERROR(SUM(BC11:BD14,BC16) * VLOOKUP($I$16, 単価表, $AM$40, 0), 0)</f>
        <v>0</v>
      </c>
      <c r="BD44" s="818"/>
      <c r="BE44" s="815">
        <f>IFERROR(SUM(BE11:BF14,BE16) * VLOOKUP($I$16, 単価表, $AM$40, 0), 0)</f>
        <v>0</v>
      </c>
      <c r="BF44" s="816"/>
      <c r="BG44" s="371"/>
      <c r="BH44" s="372"/>
      <c r="BI44" s="372"/>
      <c r="BJ44" s="372"/>
      <c r="BK44" s="372"/>
      <c r="BL44" s="372"/>
      <c r="BM44" s="372"/>
      <c r="BN44" s="372"/>
      <c r="BO44" s="372"/>
      <c r="BP44" s="372"/>
      <c r="BQ44" s="372"/>
      <c r="BR44" s="372"/>
      <c r="BS44" s="372"/>
      <c r="BT44" s="372"/>
      <c r="BU44" s="372"/>
      <c r="BV44" s="372"/>
      <c r="BW44" s="372"/>
      <c r="BX44" s="372"/>
      <c r="BY44" s="372"/>
      <c r="BZ44" s="373"/>
    </row>
    <row r="45" spans="2:78">
      <c r="B45" s="283"/>
      <c r="C45" s="333">
        <v>10</v>
      </c>
      <c r="D45" s="331"/>
      <c r="P45" s="324" t="s">
        <v>155</v>
      </c>
      <c r="Q45" s="287">
        <f t="shared" si="12"/>
        <v>2.6</v>
      </c>
      <c r="R45" s="287">
        <f t="shared" si="12"/>
        <v>2.5</v>
      </c>
      <c r="S45" s="287">
        <f t="shared" si="12"/>
        <v>2.5</v>
      </c>
      <c r="T45" s="287">
        <f t="shared" si="12"/>
        <v>0</v>
      </c>
      <c r="U45" s="287">
        <f t="shared" si="12"/>
        <v>0</v>
      </c>
      <c r="V45" s="287">
        <f t="shared" ref="V45:X47" si="32">V44</f>
        <v>7.1</v>
      </c>
      <c r="W45" s="287">
        <f t="shared" si="32"/>
        <v>2.9</v>
      </c>
      <c r="X45" s="287">
        <f t="shared" si="32"/>
        <v>2</v>
      </c>
      <c r="AC45" s="307" t="s">
        <v>377</v>
      </c>
      <c r="AD45" s="308"/>
      <c r="AE45" s="308"/>
      <c r="AF45" s="308"/>
      <c r="AG45" s="810" t="s">
        <v>374</v>
      </c>
      <c r="AH45" s="811"/>
      <c r="AI45" s="811"/>
      <c r="AJ45" s="811"/>
      <c r="AK45" s="811"/>
      <c r="AL45" s="812"/>
      <c r="AM45" s="813">
        <f>IF(OR(積算表!$K53="配置", 積算表!$K53="兼務"), CHOOSE(IF(積算表!$K53="配置", 1, 2), J29, J30)/SUM(積算表!M37:AF37), 0)</f>
        <v>0</v>
      </c>
      <c r="AN45" s="814"/>
      <c r="AO45" s="308"/>
      <c r="AP45" s="308"/>
      <c r="AQ45" s="307"/>
      <c r="AR45" s="308"/>
      <c r="AS45" s="308"/>
      <c r="AT45" s="309"/>
      <c r="AU45" s="308"/>
      <c r="AV45" s="308"/>
      <c r="AW45" s="308"/>
      <c r="AX45" s="308"/>
      <c r="AY45" s="307"/>
      <c r="AZ45" s="308"/>
      <c r="BA45" s="308"/>
      <c r="BB45" s="309"/>
      <c r="BC45" s="308"/>
      <c r="BD45" s="308"/>
      <c r="BE45" s="308"/>
      <c r="BF45" s="309"/>
    </row>
    <row r="46" spans="2:78">
      <c r="B46" s="283"/>
      <c r="C46" s="333">
        <v>11</v>
      </c>
      <c r="D46" s="331"/>
      <c r="P46" s="324" t="s">
        <v>156</v>
      </c>
      <c r="Q46" s="287">
        <f t="shared" si="12"/>
        <v>2.6</v>
      </c>
      <c r="R46" s="287">
        <f t="shared" si="12"/>
        <v>2.6</v>
      </c>
      <c r="S46" s="287">
        <f t="shared" si="12"/>
        <v>0</v>
      </c>
      <c r="T46" s="287">
        <f t="shared" si="12"/>
        <v>0</v>
      </c>
      <c r="U46" s="287">
        <f t="shared" si="12"/>
        <v>2.5</v>
      </c>
      <c r="V46" s="287">
        <f t="shared" si="32"/>
        <v>7.1</v>
      </c>
      <c r="W46" s="287">
        <f t="shared" si="32"/>
        <v>2.9</v>
      </c>
      <c r="X46" s="287">
        <f t="shared" si="32"/>
        <v>2</v>
      </c>
    </row>
    <row r="47" spans="2:78">
      <c r="B47" s="289"/>
      <c r="C47" s="334">
        <v>12</v>
      </c>
      <c r="D47" s="309"/>
      <c r="P47" s="324" t="s">
        <v>157</v>
      </c>
      <c r="Q47" s="287">
        <f t="shared" si="12"/>
        <v>2.6</v>
      </c>
      <c r="R47" s="287">
        <f t="shared" si="12"/>
        <v>2.6</v>
      </c>
      <c r="S47" s="287">
        <f t="shared" si="12"/>
        <v>0</v>
      </c>
      <c r="T47" s="287">
        <f t="shared" si="12"/>
        <v>0</v>
      </c>
      <c r="U47" s="287">
        <f t="shared" si="12"/>
        <v>0</v>
      </c>
      <c r="V47" s="287">
        <f t="shared" si="32"/>
        <v>7.1</v>
      </c>
      <c r="W47" s="287">
        <f t="shared" si="32"/>
        <v>2.9</v>
      </c>
      <c r="X47" s="287">
        <f t="shared" si="32"/>
        <v>2</v>
      </c>
    </row>
    <row r="48" spans="2:78">
      <c r="H48" s="279" t="s">
        <v>372</v>
      </c>
      <c r="I48" s="282"/>
      <c r="P48" s="324" t="s">
        <v>158</v>
      </c>
      <c r="Q48" s="287">
        <f t="shared" si="12"/>
        <v>2.7</v>
      </c>
      <c r="R48" s="287">
        <f t="shared" si="12"/>
        <v>2.6</v>
      </c>
      <c r="S48" s="287">
        <v>0</v>
      </c>
      <c r="T48" s="287">
        <f t="shared" si="12"/>
        <v>3.7</v>
      </c>
      <c r="U48" s="287">
        <f t="shared" si="12"/>
        <v>0</v>
      </c>
      <c r="V48" s="287">
        <f>VLOOKUP($P48,単価表,V$7,FALSE)</f>
        <v>7.5</v>
      </c>
      <c r="W48" s="287">
        <f>VLOOKUP($P48,単価表,W$7,FALSE)</f>
        <v>3</v>
      </c>
      <c r="X48" s="287">
        <f>VLOOKUP($P48,単価表,X$7,FALSE)</f>
        <v>2</v>
      </c>
    </row>
    <row r="49" spans="2:24">
      <c r="B49" s="279" t="s">
        <v>223</v>
      </c>
      <c r="C49" s="281"/>
      <c r="D49" s="281" t="e">
        <f>VLOOKUP(積算表!K42,休日人数,2,1)</f>
        <v>#N/A</v>
      </c>
      <c r="E49" s="281"/>
      <c r="F49" s="282"/>
      <c r="H49" s="283"/>
      <c r="I49" s="299" t="s">
        <v>273</v>
      </c>
      <c r="P49" s="324" t="s">
        <v>159</v>
      </c>
      <c r="Q49" s="287">
        <f t="shared" ref="Q49:U58" si="33">VLOOKUP($P49,単価表,Q$7,FALSE)</f>
        <v>2.6</v>
      </c>
      <c r="R49" s="287">
        <f t="shared" si="33"/>
        <v>2.5</v>
      </c>
      <c r="S49" s="287">
        <f t="shared" si="33"/>
        <v>2.5</v>
      </c>
      <c r="T49" s="287">
        <f t="shared" si="33"/>
        <v>0</v>
      </c>
      <c r="U49" s="287">
        <f t="shared" si="33"/>
        <v>0</v>
      </c>
      <c r="V49" s="287">
        <f t="shared" ref="V49:X51" si="34">V48</f>
        <v>7.5</v>
      </c>
      <c r="W49" s="287">
        <f t="shared" si="34"/>
        <v>3</v>
      </c>
      <c r="X49" s="287">
        <f t="shared" si="34"/>
        <v>2</v>
      </c>
    </row>
    <row r="50" spans="2:24" ht="12.95" customHeight="1">
      <c r="B50" s="283"/>
      <c r="C50" s="292" t="s">
        <v>369</v>
      </c>
      <c r="D50" s="284"/>
      <c r="E50" s="285"/>
      <c r="F50" s="285"/>
      <c r="H50" s="283"/>
      <c r="I50" s="300" t="s">
        <v>274</v>
      </c>
      <c r="P50" s="324" t="s">
        <v>160</v>
      </c>
      <c r="Q50" s="287">
        <f t="shared" si="33"/>
        <v>2.6</v>
      </c>
      <c r="R50" s="287">
        <f t="shared" si="33"/>
        <v>2.6</v>
      </c>
      <c r="S50" s="287">
        <f t="shared" si="33"/>
        <v>0</v>
      </c>
      <c r="T50" s="287">
        <f t="shared" si="33"/>
        <v>0</v>
      </c>
      <c r="U50" s="287">
        <f t="shared" si="33"/>
        <v>2.5</v>
      </c>
      <c r="V50" s="287">
        <f t="shared" si="34"/>
        <v>7.5</v>
      </c>
      <c r="W50" s="287">
        <f t="shared" si="34"/>
        <v>3</v>
      </c>
      <c r="X50" s="287">
        <f t="shared" si="34"/>
        <v>2</v>
      </c>
    </row>
    <row r="51" spans="2:24">
      <c r="B51" s="283"/>
      <c r="C51" s="294"/>
      <c r="D51" s="875" t="s">
        <v>370</v>
      </c>
      <c r="E51" s="876"/>
      <c r="F51" s="295" t="s">
        <v>371</v>
      </c>
      <c r="H51" s="283"/>
      <c r="I51" s="301" t="s">
        <v>275</v>
      </c>
      <c r="P51" s="324" t="s">
        <v>161</v>
      </c>
      <c r="Q51" s="287">
        <f t="shared" si="33"/>
        <v>2.6</v>
      </c>
      <c r="R51" s="287">
        <f t="shared" si="33"/>
        <v>2.6</v>
      </c>
      <c r="S51" s="287">
        <f t="shared" si="33"/>
        <v>0</v>
      </c>
      <c r="T51" s="287">
        <f t="shared" si="33"/>
        <v>0</v>
      </c>
      <c r="U51" s="287">
        <f t="shared" si="33"/>
        <v>0</v>
      </c>
      <c r="V51" s="287">
        <f t="shared" si="34"/>
        <v>7.5</v>
      </c>
      <c r="W51" s="287">
        <f t="shared" si="34"/>
        <v>3</v>
      </c>
      <c r="X51" s="287">
        <f t="shared" si="34"/>
        <v>2</v>
      </c>
    </row>
    <row r="52" spans="2:24">
      <c r="B52" s="283"/>
      <c r="C52" s="286">
        <v>1</v>
      </c>
      <c r="D52" s="296">
        <v>210</v>
      </c>
      <c r="E52" s="297">
        <f>保育単価表!BM30</f>
        <v>3080</v>
      </c>
      <c r="F52" s="296">
        <f>VLOOKUP(E52,保育単価表!$BM$30:$BS$69,7,FALSE)</f>
        <v>1.8</v>
      </c>
      <c r="H52" s="283"/>
      <c r="I52" s="301" t="s">
        <v>276</v>
      </c>
      <c r="P52" s="324" t="s">
        <v>162</v>
      </c>
      <c r="Q52" s="287">
        <f t="shared" si="33"/>
        <v>2.6</v>
      </c>
      <c r="R52" s="287">
        <f t="shared" si="33"/>
        <v>2.5</v>
      </c>
      <c r="S52" s="287">
        <v>0</v>
      </c>
      <c r="T52" s="287">
        <f t="shared" si="33"/>
        <v>3.7</v>
      </c>
      <c r="U52" s="287">
        <f t="shared" si="33"/>
        <v>0</v>
      </c>
      <c r="V52" s="287">
        <f>VLOOKUP($P52,単価表,V$7,FALSE)</f>
        <v>6.6</v>
      </c>
      <c r="W52" s="287">
        <f>VLOOKUP($P52,単価表,W$7,FALSE)</f>
        <v>2.7</v>
      </c>
      <c r="X52" s="287">
        <f>VLOOKUP($P52,単価表,X$7,FALSE)</f>
        <v>2</v>
      </c>
    </row>
    <row r="53" spans="2:24">
      <c r="B53" s="283"/>
      <c r="C53" s="288">
        <v>211</v>
      </c>
      <c r="D53" s="287">
        <v>279</v>
      </c>
      <c r="E53" s="293">
        <f>保育単価表!BM33</f>
        <v>3300</v>
      </c>
      <c r="F53" s="287">
        <f>VLOOKUP(E53,保育単価表!$BM$30:$BS$69,7,FALSE)</f>
        <v>1.7</v>
      </c>
      <c r="H53" s="289"/>
      <c r="I53" s="302" t="s">
        <v>277</v>
      </c>
      <c r="P53" s="324" t="s">
        <v>163</v>
      </c>
      <c r="Q53" s="287">
        <f t="shared" si="33"/>
        <v>2.6</v>
      </c>
      <c r="R53" s="287">
        <f t="shared" si="33"/>
        <v>2.5</v>
      </c>
      <c r="S53" s="287">
        <f t="shared" si="33"/>
        <v>2.5</v>
      </c>
      <c r="T53" s="287">
        <f t="shared" si="33"/>
        <v>0</v>
      </c>
      <c r="U53" s="287">
        <f t="shared" si="33"/>
        <v>0</v>
      </c>
      <c r="V53" s="287">
        <f t="shared" ref="V53:X55" si="35">V52</f>
        <v>6.6</v>
      </c>
      <c r="W53" s="287">
        <f t="shared" si="35"/>
        <v>2.7</v>
      </c>
      <c r="X53" s="287">
        <f t="shared" si="35"/>
        <v>2</v>
      </c>
    </row>
    <row r="54" spans="2:24">
      <c r="B54" s="283"/>
      <c r="C54" s="288">
        <v>280</v>
      </c>
      <c r="D54" s="287">
        <v>349</v>
      </c>
      <c r="E54" s="293">
        <f>保育単価表!BM36</f>
        <v>3750</v>
      </c>
      <c r="F54" s="287">
        <f>VLOOKUP(E54,保育単価表!$BM$30:$BS$69,7,FALSE)</f>
        <v>1.8</v>
      </c>
      <c r="P54" s="324" t="s">
        <v>164</v>
      </c>
      <c r="Q54" s="287">
        <f t="shared" si="33"/>
        <v>2.6</v>
      </c>
      <c r="R54" s="287">
        <f t="shared" si="33"/>
        <v>2.6</v>
      </c>
      <c r="S54" s="287">
        <f t="shared" si="33"/>
        <v>0</v>
      </c>
      <c r="T54" s="287">
        <f t="shared" si="33"/>
        <v>0</v>
      </c>
      <c r="U54" s="287">
        <f t="shared" si="33"/>
        <v>2.5</v>
      </c>
      <c r="V54" s="287">
        <f t="shared" si="35"/>
        <v>6.6</v>
      </c>
      <c r="W54" s="287">
        <f t="shared" si="35"/>
        <v>2.7</v>
      </c>
      <c r="X54" s="287">
        <f t="shared" si="35"/>
        <v>2</v>
      </c>
    </row>
    <row r="55" spans="2:24">
      <c r="B55" s="283"/>
      <c r="C55" s="288">
        <v>350</v>
      </c>
      <c r="D55" s="287">
        <v>419</v>
      </c>
      <c r="E55" s="293">
        <f>保育単価表!BM39</f>
        <v>4200</v>
      </c>
      <c r="F55" s="287">
        <f>VLOOKUP(E55,保育単価表!$BM$30:$BS$69,7,FALSE)</f>
        <v>1.8</v>
      </c>
      <c r="P55" s="324" t="s">
        <v>165</v>
      </c>
      <c r="Q55" s="287">
        <f t="shared" si="33"/>
        <v>2.6</v>
      </c>
      <c r="R55" s="287">
        <f t="shared" si="33"/>
        <v>2.6</v>
      </c>
      <c r="S55" s="287">
        <f t="shared" si="33"/>
        <v>0</v>
      </c>
      <c r="T55" s="287">
        <f t="shared" si="33"/>
        <v>0</v>
      </c>
      <c r="U55" s="287">
        <f t="shared" si="33"/>
        <v>0</v>
      </c>
      <c r="V55" s="287">
        <f t="shared" si="35"/>
        <v>6.6</v>
      </c>
      <c r="W55" s="287">
        <f t="shared" si="35"/>
        <v>2.7</v>
      </c>
      <c r="X55" s="287">
        <f t="shared" si="35"/>
        <v>2</v>
      </c>
    </row>
    <row r="56" spans="2:24">
      <c r="B56" s="283"/>
      <c r="C56" s="288">
        <v>420</v>
      </c>
      <c r="D56" s="287">
        <v>489</v>
      </c>
      <c r="E56" s="293">
        <f>保育単価表!BM42</f>
        <v>4650</v>
      </c>
      <c r="F56" s="287">
        <f>VLOOKUP(E56,保育単価表!$BM$30:$BS$69,7,FALSE)</f>
        <v>1.9</v>
      </c>
      <c r="P56" s="324" t="s">
        <v>166</v>
      </c>
      <c r="Q56" s="287">
        <f t="shared" si="33"/>
        <v>2.8</v>
      </c>
      <c r="R56" s="287">
        <f t="shared" si="33"/>
        <v>2.7</v>
      </c>
      <c r="S56" s="287">
        <v>0</v>
      </c>
      <c r="T56" s="287">
        <f t="shared" si="33"/>
        <v>3.7</v>
      </c>
      <c r="U56" s="287">
        <f t="shared" si="33"/>
        <v>0</v>
      </c>
      <c r="V56" s="287">
        <f>VLOOKUP($P56,単価表,V$7,FALSE)</f>
        <v>0</v>
      </c>
      <c r="W56" s="287">
        <f>VLOOKUP($P56,単価表,W$7,FALSE)</f>
        <v>2.9</v>
      </c>
      <c r="X56" s="287">
        <f>VLOOKUP($P56,単価表,X$7,FALSE)</f>
        <v>1.8</v>
      </c>
    </row>
    <row r="57" spans="2:24">
      <c r="B57" s="283"/>
      <c r="C57" s="288">
        <v>490</v>
      </c>
      <c r="D57" s="287">
        <v>559</v>
      </c>
      <c r="E57" s="293">
        <f>保育単価表!BM45</f>
        <v>5100</v>
      </c>
      <c r="F57" s="287">
        <f>VLOOKUP(E57,保育単価表!$BM$30:$BS$69,7,FALSE)</f>
        <v>1.7</v>
      </c>
      <c r="P57" s="324" t="s">
        <v>167</v>
      </c>
      <c r="Q57" s="287">
        <f t="shared" si="33"/>
        <v>2.7</v>
      </c>
      <c r="R57" s="287">
        <f t="shared" si="33"/>
        <v>2.7</v>
      </c>
      <c r="S57" s="287">
        <f t="shared" si="33"/>
        <v>2.5</v>
      </c>
      <c r="T57" s="287">
        <f t="shared" si="33"/>
        <v>0</v>
      </c>
      <c r="U57" s="287">
        <f t="shared" si="33"/>
        <v>0</v>
      </c>
      <c r="V57" s="287">
        <f t="shared" ref="V57:X59" si="36">V56</f>
        <v>0</v>
      </c>
      <c r="W57" s="287">
        <f t="shared" si="36"/>
        <v>2.9</v>
      </c>
      <c r="X57" s="287">
        <f t="shared" si="36"/>
        <v>1.8</v>
      </c>
    </row>
    <row r="58" spans="2:24">
      <c r="B58" s="283"/>
      <c r="C58" s="288">
        <v>560</v>
      </c>
      <c r="D58" s="287">
        <v>629</v>
      </c>
      <c r="E58" s="293">
        <f>保育単価表!BM48</f>
        <v>5550</v>
      </c>
      <c r="F58" s="287">
        <f>VLOOKUP(E58,保育単価表!$BM$30:$BS$69,7,FALSE)</f>
        <v>1.8</v>
      </c>
      <c r="P58" s="324" t="s">
        <v>168</v>
      </c>
      <c r="Q58" s="287">
        <f t="shared" si="33"/>
        <v>2.7</v>
      </c>
      <c r="R58" s="287">
        <f t="shared" si="33"/>
        <v>2.6</v>
      </c>
      <c r="S58" s="287">
        <f t="shared" si="33"/>
        <v>0</v>
      </c>
      <c r="T58" s="287">
        <f t="shared" si="33"/>
        <v>0</v>
      </c>
      <c r="U58" s="287">
        <f t="shared" si="33"/>
        <v>2.5</v>
      </c>
      <c r="V58" s="287">
        <f t="shared" si="36"/>
        <v>0</v>
      </c>
      <c r="W58" s="287">
        <f t="shared" si="36"/>
        <v>2.9</v>
      </c>
      <c r="X58" s="287">
        <f t="shared" si="36"/>
        <v>1.8</v>
      </c>
    </row>
    <row r="59" spans="2:24">
      <c r="B59" s="283"/>
      <c r="C59" s="288">
        <v>630</v>
      </c>
      <c r="D59" s="287">
        <v>699</v>
      </c>
      <c r="E59" s="293">
        <f>保育単価表!BM51</f>
        <v>6000</v>
      </c>
      <c r="F59" s="287">
        <f>VLOOKUP(E59,保育単価表!$BM$30:$BS$69,7,FALSE)</f>
        <v>1.8</v>
      </c>
      <c r="P59" s="324" t="s">
        <v>169</v>
      </c>
      <c r="Q59" s="287">
        <f t="shared" ref="Q59:U68" si="37">VLOOKUP($P59,単価表,Q$7,FALSE)</f>
        <v>2.6</v>
      </c>
      <c r="R59" s="287">
        <f t="shared" si="37"/>
        <v>2.6</v>
      </c>
      <c r="S59" s="287">
        <f t="shared" si="37"/>
        <v>0</v>
      </c>
      <c r="T59" s="287">
        <f t="shared" si="37"/>
        <v>0</v>
      </c>
      <c r="U59" s="287">
        <f t="shared" si="37"/>
        <v>0</v>
      </c>
      <c r="V59" s="287">
        <f t="shared" si="36"/>
        <v>0</v>
      </c>
      <c r="W59" s="287">
        <f t="shared" si="36"/>
        <v>2.9</v>
      </c>
      <c r="X59" s="287">
        <f t="shared" si="36"/>
        <v>1.8</v>
      </c>
    </row>
    <row r="60" spans="2:24">
      <c r="B60" s="283"/>
      <c r="C60" s="288">
        <v>700</v>
      </c>
      <c r="D60" s="287">
        <v>769</v>
      </c>
      <c r="E60" s="293">
        <f>保育単価表!BM54</f>
        <v>6450</v>
      </c>
      <c r="F60" s="287">
        <f>VLOOKUP(E60,保育単価表!$BM$30:$BS$69,7,FALSE)</f>
        <v>1.9</v>
      </c>
      <c r="P60" s="324" t="s">
        <v>170</v>
      </c>
      <c r="Q60" s="287">
        <f t="shared" si="37"/>
        <v>2.8</v>
      </c>
      <c r="R60" s="287">
        <f t="shared" si="37"/>
        <v>2.8</v>
      </c>
      <c r="S60" s="287">
        <v>0</v>
      </c>
      <c r="T60" s="287">
        <f t="shared" si="37"/>
        <v>3.7</v>
      </c>
      <c r="U60" s="287">
        <f t="shared" si="37"/>
        <v>0</v>
      </c>
      <c r="V60" s="287">
        <f>VLOOKUP($P60,単価表,V$7,FALSE)</f>
        <v>0</v>
      </c>
      <c r="W60" s="287">
        <f>VLOOKUP($P60,単価表,W$7,FALSE)</f>
        <v>2.6</v>
      </c>
      <c r="X60" s="287">
        <f>VLOOKUP($P60,単価表,X$7,FALSE)</f>
        <v>2</v>
      </c>
    </row>
    <row r="61" spans="2:24">
      <c r="B61" s="283"/>
      <c r="C61" s="288">
        <v>770</v>
      </c>
      <c r="D61" s="287">
        <v>839</v>
      </c>
      <c r="E61" s="293">
        <f>保育単価表!BM57</f>
        <v>6890</v>
      </c>
      <c r="F61" s="287">
        <f>VLOOKUP(E61,保育単価表!$BM$30:$BS$69,7,FALSE)</f>
        <v>1.8</v>
      </c>
      <c r="P61" s="324" t="s">
        <v>171</v>
      </c>
      <c r="Q61" s="287">
        <f t="shared" si="37"/>
        <v>2.7</v>
      </c>
      <c r="R61" s="287">
        <f t="shared" si="37"/>
        <v>2.7</v>
      </c>
      <c r="S61" s="287">
        <f t="shared" si="37"/>
        <v>2.5</v>
      </c>
      <c r="T61" s="287">
        <f t="shared" si="37"/>
        <v>0</v>
      </c>
      <c r="U61" s="287">
        <f t="shared" si="37"/>
        <v>0</v>
      </c>
      <c r="V61" s="287">
        <f t="shared" ref="V61:X63" si="38">V60</f>
        <v>0</v>
      </c>
      <c r="W61" s="287">
        <f t="shared" si="38"/>
        <v>2.6</v>
      </c>
      <c r="X61" s="287">
        <f t="shared" si="38"/>
        <v>2</v>
      </c>
    </row>
    <row r="62" spans="2:24">
      <c r="B62" s="283"/>
      <c r="C62" s="288">
        <v>840</v>
      </c>
      <c r="D62" s="287">
        <v>909</v>
      </c>
      <c r="E62" s="293">
        <f>保育単価表!BM60</f>
        <v>7340</v>
      </c>
      <c r="F62" s="287">
        <f>VLOOKUP(E62,保育単価表!$BM$30:$BS$69,7,FALSE)</f>
        <v>1.8</v>
      </c>
      <c r="P62" s="324" t="s">
        <v>172</v>
      </c>
      <c r="Q62" s="287">
        <f t="shared" si="37"/>
        <v>2.6</v>
      </c>
      <c r="R62" s="287">
        <f t="shared" si="37"/>
        <v>2.6</v>
      </c>
      <c r="S62" s="287">
        <f t="shared" si="37"/>
        <v>0</v>
      </c>
      <c r="T62" s="287">
        <f t="shared" si="37"/>
        <v>0</v>
      </c>
      <c r="U62" s="287">
        <f t="shared" si="37"/>
        <v>2.5</v>
      </c>
      <c r="V62" s="287">
        <f t="shared" si="38"/>
        <v>0</v>
      </c>
      <c r="W62" s="287">
        <f t="shared" si="38"/>
        <v>2.6</v>
      </c>
      <c r="X62" s="287">
        <f t="shared" si="38"/>
        <v>2</v>
      </c>
    </row>
    <row r="63" spans="2:24">
      <c r="B63" s="283"/>
      <c r="C63" s="288">
        <v>910</v>
      </c>
      <c r="D63" s="287">
        <v>979</v>
      </c>
      <c r="E63" s="293">
        <f>保育単価表!BM63</f>
        <v>7790</v>
      </c>
      <c r="F63" s="287">
        <f>VLOOKUP(E63,保育単価表!$BM$30:$BS$69,7,FALSE)</f>
        <v>1.8</v>
      </c>
      <c r="P63" s="324" t="s">
        <v>173</v>
      </c>
      <c r="Q63" s="287">
        <f t="shared" si="37"/>
        <v>2.6</v>
      </c>
      <c r="R63" s="287">
        <f t="shared" si="37"/>
        <v>2.6</v>
      </c>
      <c r="S63" s="287">
        <f t="shared" si="37"/>
        <v>0</v>
      </c>
      <c r="T63" s="287">
        <f t="shared" si="37"/>
        <v>0</v>
      </c>
      <c r="U63" s="287">
        <f t="shared" si="37"/>
        <v>0</v>
      </c>
      <c r="V63" s="287">
        <f t="shared" si="38"/>
        <v>0</v>
      </c>
      <c r="W63" s="287">
        <f t="shared" si="38"/>
        <v>2.6</v>
      </c>
      <c r="X63" s="287">
        <f t="shared" si="38"/>
        <v>2</v>
      </c>
    </row>
    <row r="64" spans="2:24">
      <c r="B64" s="283"/>
      <c r="C64" s="288">
        <v>980</v>
      </c>
      <c r="D64" s="287">
        <v>1049</v>
      </c>
      <c r="E64" s="293">
        <f>保育単価表!BM66</f>
        <v>8240</v>
      </c>
      <c r="F64" s="287">
        <f>VLOOKUP(E64,保育単価表!$BM$30:$BS$69,7,FALSE)</f>
        <v>1.9</v>
      </c>
      <c r="P64" s="324" t="s">
        <v>174</v>
      </c>
      <c r="Q64" s="287">
        <f t="shared" si="37"/>
        <v>2.8</v>
      </c>
      <c r="R64" s="287">
        <f t="shared" si="37"/>
        <v>2.7</v>
      </c>
      <c r="S64" s="287">
        <v>0</v>
      </c>
      <c r="T64" s="287">
        <f t="shared" si="37"/>
        <v>3.7</v>
      </c>
      <c r="U64" s="287">
        <f t="shared" si="37"/>
        <v>0</v>
      </c>
      <c r="V64" s="287">
        <f>VLOOKUP($P64,単価表,V$7,FALSE)</f>
        <v>0</v>
      </c>
      <c r="W64" s="287">
        <f>VLOOKUP($P64,単価表,W$7,FALSE)</f>
        <v>3</v>
      </c>
      <c r="X64" s="287">
        <f>VLOOKUP($P64,単価表,X$7,FALSE)</f>
        <v>1.8</v>
      </c>
    </row>
    <row r="65" spans="2:24">
      <c r="B65" s="289"/>
      <c r="C65" s="290">
        <v>1050</v>
      </c>
      <c r="D65" s="291">
        <v>1050</v>
      </c>
      <c r="E65" s="298">
        <f>保育単価表!BM69</f>
        <v>8690</v>
      </c>
      <c r="F65" s="291">
        <f>VLOOKUP(E65,保育単価表!$BM$30:$BS$69,7,FALSE)</f>
        <v>1.9</v>
      </c>
      <c r="P65" s="324" t="s">
        <v>175</v>
      </c>
      <c r="Q65" s="287">
        <f t="shared" si="37"/>
        <v>2.7</v>
      </c>
      <c r="R65" s="287">
        <f t="shared" si="37"/>
        <v>2.7</v>
      </c>
      <c r="S65" s="287">
        <f t="shared" si="37"/>
        <v>2.5</v>
      </c>
      <c r="T65" s="287">
        <f t="shared" si="37"/>
        <v>0</v>
      </c>
      <c r="U65" s="287">
        <f t="shared" si="37"/>
        <v>0</v>
      </c>
      <c r="V65" s="287">
        <f t="shared" ref="V65:X67" si="39">V64</f>
        <v>0</v>
      </c>
      <c r="W65" s="287">
        <f t="shared" si="39"/>
        <v>3</v>
      </c>
      <c r="X65" s="287">
        <f t="shared" si="39"/>
        <v>1.8</v>
      </c>
    </row>
    <row r="66" spans="2:24">
      <c r="P66" s="324" t="s">
        <v>176</v>
      </c>
      <c r="Q66" s="287">
        <f t="shared" si="37"/>
        <v>2.6</v>
      </c>
      <c r="R66" s="287">
        <f t="shared" si="37"/>
        <v>2.6</v>
      </c>
      <c r="S66" s="287">
        <f t="shared" si="37"/>
        <v>0</v>
      </c>
      <c r="T66" s="287">
        <f t="shared" si="37"/>
        <v>0</v>
      </c>
      <c r="U66" s="287">
        <f t="shared" si="37"/>
        <v>2.5</v>
      </c>
      <c r="V66" s="287">
        <f t="shared" si="39"/>
        <v>0</v>
      </c>
      <c r="W66" s="287">
        <f t="shared" si="39"/>
        <v>3</v>
      </c>
      <c r="X66" s="287">
        <f t="shared" si="39"/>
        <v>1.8</v>
      </c>
    </row>
    <row r="67" spans="2:24">
      <c r="P67" s="324" t="s">
        <v>177</v>
      </c>
      <c r="Q67" s="287">
        <f t="shared" si="37"/>
        <v>2.6</v>
      </c>
      <c r="R67" s="287">
        <f t="shared" si="37"/>
        <v>2.6</v>
      </c>
      <c r="S67" s="287">
        <f t="shared" si="37"/>
        <v>0</v>
      </c>
      <c r="T67" s="287">
        <f t="shared" si="37"/>
        <v>0</v>
      </c>
      <c r="U67" s="287">
        <f t="shared" si="37"/>
        <v>0</v>
      </c>
      <c r="V67" s="287">
        <f t="shared" si="39"/>
        <v>0</v>
      </c>
      <c r="W67" s="287">
        <f t="shared" si="39"/>
        <v>3</v>
      </c>
      <c r="X67" s="287">
        <f t="shared" si="39"/>
        <v>1.8</v>
      </c>
    </row>
    <row r="68" spans="2:24">
      <c r="P68" s="324" t="s">
        <v>178</v>
      </c>
      <c r="Q68" s="287">
        <f t="shared" si="37"/>
        <v>2.8</v>
      </c>
      <c r="R68" s="287">
        <f t="shared" si="37"/>
        <v>2.8</v>
      </c>
      <c r="S68" s="287">
        <v>0</v>
      </c>
      <c r="T68" s="287">
        <f t="shared" si="37"/>
        <v>3.7</v>
      </c>
      <c r="U68" s="287">
        <f t="shared" si="37"/>
        <v>0</v>
      </c>
      <c r="V68" s="287">
        <f>VLOOKUP($P68,単価表,V$7,FALSE)</f>
        <v>0</v>
      </c>
      <c r="W68" s="287">
        <f>VLOOKUP($P68,単価表,W$7,FALSE)</f>
        <v>2.8</v>
      </c>
      <c r="X68" s="287">
        <f>VLOOKUP($P68,単価表,X$7,FALSE)</f>
        <v>2.1</v>
      </c>
    </row>
    <row r="69" spans="2:24">
      <c r="P69" s="324" t="s">
        <v>179</v>
      </c>
      <c r="Q69" s="287">
        <f t="shared" ref="Q69:U78" si="40">VLOOKUP($P69,単価表,Q$7,FALSE)</f>
        <v>2.7</v>
      </c>
      <c r="R69" s="287">
        <f t="shared" si="40"/>
        <v>2.7</v>
      </c>
      <c r="S69" s="287">
        <f t="shared" si="40"/>
        <v>2.5</v>
      </c>
      <c r="T69" s="287">
        <f t="shared" si="40"/>
        <v>0</v>
      </c>
      <c r="U69" s="287">
        <f t="shared" si="40"/>
        <v>0</v>
      </c>
      <c r="V69" s="287">
        <f t="shared" ref="V69:X71" si="41">V68</f>
        <v>0</v>
      </c>
      <c r="W69" s="287">
        <f t="shared" si="41"/>
        <v>2.8</v>
      </c>
      <c r="X69" s="287">
        <f t="shared" si="41"/>
        <v>2.1</v>
      </c>
    </row>
    <row r="70" spans="2:24">
      <c r="P70" s="324" t="s">
        <v>180</v>
      </c>
      <c r="Q70" s="287">
        <f t="shared" si="40"/>
        <v>2.6</v>
      </c>
      <c r="R70" s="287">
        <f t="shared" si="40"/>
        <v>2.6</v>
      </c>
      <c r="S70" s="287">
        <f t="shared" si="40"/>
        <v>0</v>
      </c>
      <c r="T70" s="287">
        <f t="shared" si="40"/>
        <v>0</v>
      </c>
      <c r="U70" s="287">
        <f t="shared" si="40"/>
        <v>2.5</v>
      </c>
      <c r="V70" s="287">
        <f t="shared" si="41"/>
        <v>0</v>
      </c>
      <c r="W70" s="287">
        <f t="shared" si="41"/>
        <v>2.8</v>
      </c>
      <c r="X70" s="287">
        <f t="shared" si="41"/>
        <v>2.1</v>
      </c>
    </row>
    <row r="71" spans="2:24">
      <c r="P71" s="324" t="s">
        <v>181</v>
      </c>
      <c r="Q71" s="287">
        <f t="shared" si="40"/>
        <v>2.6</v>
      </c>
      <c r="R71" s="287">
        <f t="shared" si="40"/>
        <v>2.6</v>
      </c>
      <c r="S71" s="287">
        <f t="shared" si="40"/>
        <v>0</v>
      </c>
      <c r="T71" s="287">
        <f t="shared" si="40"/>
        <v>0</v>
      </c>
      <c r="U71" s="287">
        <f t="shared" si="40"/>
        <v>0</v>
      </c>
      <c r="V71" s="287">
        <f t="shared" si="41"/>
        <v>0</v>
      </c>
      <c r="W71" s="287">
        <f t="shared" si="41"/>
        <v>2.8</v>
      </c>
      <c r="X71" s="287">
        <f t="shared" si="41"/>
        <v>2.1</v>
      </c>
    </row>
    <row r="72" spans="2:24">
      <c r="P72" s="324" t="s">
        <v>182</v>
      </c>
      <c r="Q72" s="287">
        <f t="shared" si="40"/>
        <v>2.7</v>
      </c>
      <c r="R72" s="287">
        <f t="shared" si="40"/>
        <v>2.8</v>
      </c>
      <c r="S72" s="287">
        <v>0</v>
      </c>
      <c r="T72" s="287">
        <f t="shared" si="40"/>
        <v>3.7</v>
      </c>
      <c r="U72" s="287">
        <f t="shared" si="40"/>
        <v>0</v>
      </c>
      <c r="V72" s="287">
        <f>VLOOKUP($P72,単価表,V$7,FALSE)</f>
        <v>0</v>
      </c>
      <c r="W72" s="287">
        <f>VLOOKUP($P72,単価表,W$7,FALSE)</f>
        <v>3.4</v>
      </c>
      <c r="X72" s="287">
        <f>VLOOKUP($P72,単価表,X$7,FALSE)</f>
        <v>2</v>
      </c>
    </row>
    <row r="73" spans="2:24">
      <c r="P73" s="324" t="s">
        <v>183</v>
      </c>
      <c r="Q73" s="287">
        <f t="shared" si="40"/>
        <v>2.7</v>
      </c>
      <c r="R73" s="287">
        <f t="shared" si="40"/>
        <v>2.7</v>
      </c>
      <c r="S73" s="287">
        <f t="shared" si="40"/>
        <v>2.5</v>
      </c>
      <c r="T73" s="287">
        <f t="shared" si="40"/>
        <v>0</v>
      </c>
      <c r="U73" s="287">
        <f t="shared" si="40"/>
        <v>0</v>
      </c>
      <c r="V73" s="287">
        <f t="shared" ref="V73:X75" si="42">V72</f>
        <v>0</v>
      </c>
      <c r="W73" s="287">
        <f t="shared" si="42"/>
        <v>3.4</v>
      </c>
      <c r="X73" s="287">
        <f t="shared" si="42"/>
        <v>2</v>
      </c>
    </row>
    <row r="74" spans="2:24">
      <c r="P74" s="324" t="s">
        <v>184</v>
      </c>
      <c r="Q74" s="287">
        <f t="shared" si="40"/>
        <v>2.6</v>
      </c>
      <c r="R74" s="287">
        <f t="shared" si="40"/>
        <v>2.6</v>
      </c>
      <c r="S74" s="287">
        <f t="shared" si="40"/>
        <v>0</v>
      </c>
      <c r="T74" s="287">
        <f t="shared" si="40"/>
        <v>0</v>
      </c>
      <c r="U74" s="287">
        <f t="shared" si="40"/>
        <v>2.5</v>
      </c>
      <c r="V74" s="287">
        <f t="shared" si="42"/>
        <v>0</v>
      </c>
      <c r="W74" s="287">
        <f t="shared" si="42"/>
        <v>3.4</v>
      </c>
      <c r="X74" s="287">
        <f t="shared" si="42"/>
        <v>2</v>
      </c>
    </row>
    <row r="75" spans="2:24">
      <c r="P75" s="324" t="s">
        <v>185</v>
      </c>
      <c r="Q75" s="287">
        <f t="shared" si="40"/>
        <v>2.6</v>
      </c>
      <c r="R75" s="287">
        <f t="shared" si="40"/>
        <v>2.6</v>
      </c>
      <c r="S75" s="287">
        <f t="shared" si="40"/>
        <v>0</v>
      </c>
      <c r="T75" s="287">
        <f t="shared" si="40"/>
        <v>0</v>
      </c>
      <c r="U75" s="287">
        <f t="shared" si="40"/>
        <v>0</v>
      </c>
      <c r="V75" s="287">
        <f t="shared" si="42"/>
        <v>0</v>
      </c>
      <c r="W75" s="287">
        <f t="shared" si="42"/>
        <v>3.4</v>
      </c>
      <c r="X75" s="287">
        <f t="shared" si="42"/>
        <v>2</v>
      </c>
    </row>
    <row r="76" spans="2:24">
      <c r="P76" s="324" t="s">
        <v>186</v>
      </c>
      <c r="Q76" s="287">
        <f t="shared" si="40"/>
        <v>2.8</v>
      </c>
      <c r="R76" s="287">
        <f t="shared" si="40"/>
        <v>2.8</v>
      </c>
      <c r="S76" s="287">
        <v>0</v>
      </c>
      <c r="T76" s="287">
        <f t="shared" si="40"/>
        <v>3.7</v>
      </c>
      <c r="U76" s="287">
        <f t="shared" si="40"/>
        <v>0</v>
      </c>
      <c r="V76" s="287">
        <f>VLOOKUP($P76,単価表,V$7,FALSE)</f>
        <v>0</v>
      </c>
      <c r="W76" s="287">
        <f>VLOOKUP($P76,単価表,W$7,FALSE)</f>
        <v>3.2</v>
      </c>
      <c r="X76" s="287">
        <f>VLOOKUP($P76,単価表,X$7,FALSE)</f>
        <v>1.8</v>
      </c>
    </row>
    <row r="77" spans="2:24">
      <c r="P77" s="324" t="s">
        <v>187</v>
      </c>
      <c r="Q77" s="287">
        <f t="shared" si="40"/>
        <v>2.7</v>
      </c>
      <c r="R77" s="287">
        <f t="shared" si="40"/>
        <v>2.7</v>
      </c>
      <c r="S77" s="287">
        <f t="shared" si="40"/>
        <v>2.5</v>
      </c>
      <c r="T77" s="287">
        <f t="shared" si="40"/>
        <v>0</v>
      </c>
      <c r="U77" s="287">
        <f t="shared" si="40"/>
        <v>0</v>
      </c>
      <c r="V77" s="287">
        <f t="shared" ref="V77:X79" si="43">V76</f>
        <v>0</v>
      </c>
      <c r="W77" s="287">
        <f t="shared" si="43"/>
        <v>3.2</v>
      </c>
      <c r="X77" s="287">
        <f t="shared" si="43"/>
        <v>1.8</v>
      </c>
    </row>
    <row r="78" spans="2:24">
      <c r="P78" s="324" t="s">
        <v>188</v>
      </c>
      <c r="Q78" s="287">
        <f t="shared" si="40"/>
        <v>2.6</v>
      </c>
      <c r="R78" s="287">
        <f t="shared" si="40"/>
        <v>2.6</v>
      </c>
      <c r="S78" s="287">
        <f t="shared" si="40"/>
        <v>0</v>
      </c>
      <c r="T78" s="287">
        <f t="shared" si="40"/>
        <v>0</v>
      </c>
      <c r="U78" s="287">
        <f t="shared" si="40"/>
        <v>2.5</v>
      </c>
      <c r="V78" s="287">
        <f t="shared" si="43"/>
        <v>0</v>
      </c>
      <c r="W78" s="287">
        <f t="shared" si="43"/>
        <v>3.2</v>
      </c>
      <c r="X78" s="287">
        <f t="shared" si="43"/>
        <v>1.8</v>
      </c>
    </row>
    <row r="79" spans="2:24">
      <c r="P79" s="324" t="s">
        <v>189</v>
      </c>
      <c r="Q79" s="287">
        <f t="shared" ref="Q79:U91" si="44">VLOOKUP($P79,単価表,Q$7,FALSE)</f>
        <v>2.6</v>
      </c>
      <c r="R79" s="287">
        <f t="shared" si="44"/>
        <v>2.6</v>
      </c>
      <c r="S79" s="287">
        <f t="shared" si="44"/>
        <v>0</v>
      </c>
      <c r="T79" s="287">
        <f t="shared" si="44"/>
        <v>0</v>
      </c>
      <c r="U79" s="287">
        <f t="shared" si="44"/>
        <v>0</v>
      </c>
      <c r="V79" s="287">
        <f t="shared" si="43"/>
        <v>0</v>
      </c>
      <c r="W79" s="287">
        <f t="shared" si="43"/>
        <v>3.2</v>
      </c>
      <c r="X79" s="287">
        <f t="shared" si="43"/>
        <v>1.8</v>
      </c>
    </row>
    <row r="80" spans="2:24">
      <c r="P80" s="324" t="s">
        <v>190</v>
      </c>
      <c r="Q80" s="287">
        <f t="shared" si="44"/>
        <v>2.9</v>
      </c>
      <c r="R80" s="287">
        <f t="shared" si="44"/>
        <v>2.9</v>
      </c>
      <c r="S80" s="287">
        <v>0</v>
      </c>
      <c r="T80" s="287">
        <f t="shared" si="44"/>
        <v>3.7</v>
      </c>
      <c r="U80" s="287">
        <f t="shared" si="44"/>
        <v>0</v>
      </c>
      <c r="V80" s="287">
        <f>VLOOKUP($P80,単価表,V$7,FALSE)</f>
        <v>0</v>
      </c>
      <c r="W80" s="287">
        <f>VLOOKUP($P80,単価表,W$7,FALSE)</f>
        <v>3</v>
      </c>
      <c r="X80" s="287">
        <f>VLOOKUP($P80,単価表,X$7,FALSE)</f>
        <v>2.2999999999999998</v>
      </c>
    </row>
    <row r="81" spans="16:24">
      <c r="P81" s="324" t="s">
        <v>191</v>
      </c>
      <c r="Q81" s="287">
        <f t="shared" si="44"/>
        <v>2.8</v>
      </c>
      <c r="R81" s="287">
        <f t="shared" si="44"/>
        <v>2.8</v>
      </c>
      <c r="S81" s="287">
        <f t="shared" si="44"/>
        <v>2.5</v>
      </c>
      <c r="T81" s="287">
        <f t="shared" si="44"/>
        <v>0</v>
      </c>
      <c r="U81" s="287">
        <f t="shared" si="44"/>
        <v>0</v>
      </c>
      <c r="V81" s="287">
        <f t="shared" ref="V81:X83" si="45">V80</f>
        <v>0</v>
      </c>
      <c r="W81" s="287">
        <f t="shared" si="45"/>
        <v>3</v>
      </c>
      <c r="X81" s="287">
        <f t="shared" si="45"/>
        <v>2.2999999999999998</v>
      </c>
    </row>
    <row r="82" spans="16:24">
      <c r="P82" s="324" t="s">
        <v>192</v>
      </c>
      <c r="Q82" s="287">
        <f t="shared" si="44"/>
        <v>2.7</v>
      </c>
      <c r="R82" s="287">
        <f t="shared" si="44"/>
        <v>2.7</v>
      </c>
      <c r="S82" s="287">
        <f t="shared" si="44"/>
        <v>0</v>
      </c>
      <c r="T82" s="287">
        <f t="shared" si="44"/>
        <v>0</v>
      </c>
      <c r="U82" s="287">
        <f t="shared" si="44"/>
        <v>2.5</v>
      </c>
      <c r="V82" s="287">
        <f t="shared" si="45"/>
        <v>0</v>
      </c>
      <c r="W82" s="287">
        <f t="shared" si="45"/>
        <v>3</v>
      </c>
      <c r="X82" s="287">
        <f t="shared" si="45"/>
        <v>2.2999999999999998</v>
      </c>
    </row>
    <row r="83" spans="16:24">
      <c r="P83" s="324" t="s">
        <v>193</v>
      </c>
      <c r="Q83" s="287">
        <f t="shared" si="44"/>
        <v>2.7</v>
      </c>
      <c r="R83" s="287">
        <f t="shared" si="44"/>
        <v>2.6</v>
      </c>
      <c r="S83" s="287">
        <f t="shared" si="44"/>
        <v>0</v>
      </c>
      <c r="T83" s="287">
        <f t="shared" si="44"/>
        <v>0</v>
      </c>
      <c r="U83" s="287">
        <f t="shared" si="44"/>
        <v>0</v>
      </c>
      <c r="V83" s="287">
        <f t="shared" si="45"/>
        <v>0</v>
      </c>
      <c r="W83" s="287">
        <f t="shared" si="45"/>
        <v>3</v>
      </c>
      <c r="X83" s="287">
        <f t="shared" si="45"/>
        <v>2.2999999999999998</v>
      </c>
    </row>
    <row r="84" spans="16:24">
      <c r="P84" s="324" t="s">
        <v>194</v>
      </c>
      <c r="Q84" s="287">
        <f t="shared" si="44"/>
        <v>2.9</v>
      </c>
      <c r="R84" s="287">
        <f t="shared" si="44"/>
        <v>2.9</v>
      </c>
      <c r="S84" s="287">
        <v>0</v>
      </c>
      <c r="T84" s="287">
        <f t="shared" si="44"/>
        <v>3.7</v>
      </c>
      <c r="U84" s="287">
        <f t="shared" si="44"/>
        <v>0</v>
      </c>
      <c r="V84" s="287">
        <f>VLOOKUP($P84,単価表,V$7,FALSE)</f>
        <v>0</v>
      </c>
      <c r="W84" s="287">
        <f>VLOOKUP($P84,単価表,W$7,FALSE)</f>
        <v>2.8</v>
      </c>
      <c r="X84" s="287">
        <f>VLOOKUP($P84,単価表,X$7,FALSE)</f>
        <v>2.2000000000000002</v>
      </c>
    </row>
    <row r="85" spans="16:24">
      <c r="P85" s="324" t="s">
        <v>195</v>
      </c>
      <c r="Q85" s="287">
        <f t="shared" si="44"/>
        <v>2.8</v>
      </c>
      <c r="R85" s="287">
        <f t="shared" si="44"/>
        <v>2.8</v>
      </c>
      <c r="S85" s="287">
        <f t="shared" si="44"/>
        <v>2.5</v>
      </c>
      <c r="T85" s="287">
        <f t="shared" si="44"/>
        <v>0</v>
      </c>
      <c r="U85" s="287">
        <f t="shared" si="44"/>
        <v>0</v>
      </c>
      <c r="V85" s="287">
        <f t="shared" ref="V85:X87" si="46">V84</f>
        <v>0</v>
      </c>
      <c r="W85" s="287">
        <f t="shared" si="46"/>
        <v>2.8</v>
      </c>
      <c r="X85" s="287">
        <f t="shared" si="46"/>
        <v>2.2000000000000002</v>
      </c>
    </row>
    <row r="86" spans="16:24">
      <c r="P86" s="324" t="s">
        <v>196</v>
      </c>
      <c r="Q86" s="287">
        <f t="shared" si="44"/>
        <v>2.7</v>
      </c>
      <c r="R86" s="287">
        <f t="shared" si="44"/>
        <v>2.7</v>
      </c>
      <c r="S86" s="287">
        <f t="shared" si="44"/>
        <v>0</v>
      </c>
      <c r="T86" s="287">
        <f t="shared" si="44"/>
        <v>0</v>
      </c>
      <c r="U86" s="287">
        <f t="shared" si="44"/>
        <v>2.5</v>
      </c>
      <c r="V86" s="287">
        <f t="shared" si="46"/>
        <v>0</v>
      </c>
      <c r="W86" s="287">
        <f t="shared" si="46"/>
        <v>2.8</v>
      </c>
      <c r="X86" s="287">
        <f t="shared" si="46"/>
        <v>2.2000000000000002</v>
      </c>
    </row>
    <row r="87" spans="16:24">
      <c r="P87" s="324" t="s">
        <v>197</v>
      </c>
      <c r="Q87" s="287">
        <f t="shared" si="44"/>
        <v>2.7</v>
      </c>
      <c r="R87" s="287">
        <f t="shared" si="44"/>
        <v>2.6</v>
      </c>
      <c r="S87" s="287">
        <f t="shared" si="44"/>
        <v>0</v>
      </c>
      <c r="T87" s="287">
        <f t="shared" si="44"/>
        <v>0</v>
      </c>
      <c r="U87" s="287">
        <f t="shared" si="44"/>
        <v>0</v>
      </c>
      <c r="V87" s="287">
        <f t="shared" si="46"/>
        <v>0</v>
      </c>
      <c r="W87" s="287">
        <f t="shared" si="46"/>
        <v>2.8</v>
      </c>
      <c r="X87" s="287">
        <f t="shared" si="46"/>
        <v>2.2000000000000002</v>
      </c>
    </row>
    <row r="88" spans="16:24">
      <c r="P88" s="324" t="s">
        <v>198</v>
      </c>
      <c r="Q88" s="287">
        <f t="shared" si="44"/>
        <v>2.9</v>
      </c>
      <c r="R88" s="287">
        <f t="shared" si="44"/>
        <v>2.9</v>
      </c>
      <c r="S88" s="287">
        <v>0</v>
      </c>
      <c r="T88" s="287">
        <f t="shared" si="44"/>
        <v>3.7</v>
      </c>
      <c r="U88" s="287">
        <f t="shared" si="44"/>
        <v>0</v>
      </c>
      <c r="V88" s="287">
        <f>VLOOKUP($P88,単価表,V$7,FALSE)</f>
        <v>0</v>
      </c>
      <c r="W88" s="287">
        <f>VLOOKUP($P88,単価表,W$7,FALSE)</f>
        <v>2.7</v>
      </c>
      <c r="X88" s="287">
        <f>VLOOKUP($P88,単価表,X$7,FALSE)</f>
        <v>2</v>
      </c>
    </row>
    <row r="89" spans="16:24">
      <c r="P89" s="324" t="s">
        <v>199</v>
      </c>
      <c r="Q89" s="287">
        <f t="shared" si="44"/>
        <v>2.8</v>
      </c>
      <c r="R89" s="287">
        <f t="shared" si="44"/>
        <v>2.8</v>
      </c>
      <c r="S89" s="287">
        <f t="shared" si="44"/>
        <v>2.5</v>
      </c>
      <c r="T89" s="287">
        <f t="shared" si="44"/>
        <v>0</v>
      </c>
      <c r="U89" s="287">
        <f t="shared" si="44"/>
        <v>0</v>
      </c>
      <c r="V89" s="287">
        <f t="shared" ref="V89:X91" si="47">V88</f>
        <v>0</v>
      </c>
      <c r="W89" s="287">
        <f t="shared" si="47"/>
        <v>2.7</v>
      </c>
      <c r="X89" s="287">
        <f t="shared" si="47"/>
        <v>2</v>
      </c>
    </row>
    <row r="90" spans="16:24">
      <c r="P90" s="324" t="s">
        <v>200</v>
      </c>
      <c r="Q90" s="287">
        <f t="shared" si="44"/>
        <v>2.7</v>
      </c>
      <c r="R90" s="287">
        <f t="shared" si="44"/>
        <v>2.7</v>
      </c>
      <c r="S90" s="287">
        <f t="shared" si="44"/>
        <v>0</v>
      </c>
      <c r="T90" s="287">
        <f t="shared" si="44"/>
        <v>0</v>
      </c>
      <c r="U90" s="287">
        <f t="shared" si="44"/>
        <v>2.5</v>
      </c>
      <c r="V90" s="287">
        <f t="shared" si="47"/>
        <v>0</v>
      </c>
      <c r="W90" s="287">
        <f t="shared" si="47"/>
        <v>2.7</v>
      </c>
      <c r="X90" s="287">
        <f t="shared" si="47"/>
        <v>2</v>
      </c>
    </row>
    <row r="91" spans="16:24">
      <c r="P91" s="335" t="s">
        <v>201</v>
      </c>
      <c r="Q91" s="291">
        <f t="shared" si="44"/>
        <v>2.7</v>
      </c>
      <c r="R91" s="291">
        <f t="shared" si="44"/>
        <v>2.7</v>
      </c>
      <c r="S91" s="291">
        <f t="shared" si="44"/>
        <v>0</v>
      </c>
      <c r="T91" s="291">
        <f t="shared" si="44"/>
        <v>0</v>
      </c>
      <c r="U91" s="291">
        <f t="shared" si="44"/>
        <v>0</v>
      </c>
      <c r="V91" s="291">
        <f t="shared" si="47"/>
        <v>0</v>
      </c>
      <c r="W91" s="291">
        <f t="shared" si="47"/>
        <v>2.7</v>
      </c>
      <c r="X91" s="291">
        <f t="shared" si="47"/>
        <v>2</v>
      </c>
    </row>
  </sheetData>
  <sheetProtection algorithmName="SHA-512" hashValue="z+waEFdYBZH+6ll8EaIQItn6q5BIv5vFy0Oq0hdvXiZZuxtbt4fqYlGcwAANjUIukd1uGxEHGH2EKrBWYvqhpw==" saltValue="YX1ihno+sv1WP6SEtlxAxA==" spinCount="100000" sheet="1" objects="1" scenarios="1"/>
  <mergeCells count="258">
    <mergeCell ref="AQ32:AT32"/>
    <mergeCell ref="AC34:AL34"/>
    <mergeCell ref="AU32:AX32"/>
    <mergeCell ref="AY32:BB32"/>
    <mergeCell ref="BC32:BD32"/>
    <mergeCell ref="BE32:BF32"/>
    <mergeCell ref="AM33:BF33"/>
    <mergeCell ref="AM34:AP34"/>
    <mergeCell ref="AQ34:AT34"/>
    <mergeCell ref="AU34:AX34"/>
    <mergeCell ref="AY34:BB34"/>
    <mergeCell ref="BC34:BF34"/>
    <mergeCell ref="AM32:AP32"/>
    <mergeCell ref="AW20:AX20"/>
    <mergeCell ref="AM19:AN19"/>
    <mergeCell ref="AO19:AP19"/>
    <mergeCell ref="AQ18:AR18"/>
    <mergeCell ref="AS18:AT18"/>
    <mergeCell ref="AU18:AV18"/>
    <mergeCell ref="AU17:AV17"/>
    <mergeCell ref="AM29:BF29"/>
    <mergeCell ref="AU28:AV28"/>
    <mergeCell ref="AW28:AX28"/>
    <mergeCell ref="AY28:AZ28"/>
    <mergeCell ref="BA28:BB28"/>
    <mergeCell ref="BC28:BD28"/>
    <mergeCell ref="BE28:BF28"/>
    <mergeCell ref="AM28:AN28"/>
    <mergeCell ref="AO28:AP28"/>
    <mergeCell ref="AQ28:AR28"/>
    <mergeCell ref="AS28:AT28"/>
    <mergeCell ref="AM27:AN27"/>
    <mergeCell ref="AO27:AP27"/>
    <mergeCell ref="AQ27:AR27"/>
    <mergeCell ref="AS27:AT27"/>
    <mergeCell ref="AU21:AV21"/>
    <mergeCell ref="AM20:AN20"/>
    <mergeCell ref="AO20:AP20"/>
    <mergeCell ref="AQ20:AR20"/>
    <mergeCell ref="AS20:AT20"/>
    <mergeCell ref="AU20:AV20"/>
    <mergeCell ref="BC9:BF9"/>
    <mergeCell ref="AM10:AN10"/>
    <mergeCell ref="AO10:AP10"/>
    <mergeCell ref="AQ10:AR10"/>
    <mergeCell ref="AS10:AT10"/>
    <mergeCell ref="AU10:AV10"/>
    <mergeCell ref="AW10:AX10"/>
    <mergeCell ref="AY10:AZ10"/>
    <mergeCell ref="BA10:BB10"/>
    <mergeCell ref="BC10:BD10"/>
    <mergeCell ref="AM9:AP9"/>
    <mergeCell ref="AQ9:AT9"/>
    <mergeCell ref="AU9:AX9"/>
    <mergeCell ref="AY9:BB9"/>
    <mergeCell ref="AW14:AX14"/>
    <mergeCell ref="AY14:AZ14"/>
    <mergeCell ref="BA14:BB14"/>
    <mergeCell ref="BC14:BD14"/>
    <mergeCell ref="BE18:BF18"/>
    <mergeCell ref="AU13:AV13"/>
    <mergeCell ref="AM7:BF8"/>
    <mergeCell ref="AM24:BF24"/>
    <mergeCell ref="AM25:BF25"/>
    <mergeCell ref="AM26:BF26"/>
    <mergeCell ref="AW21:AX21"/>
    <mergeCell ref="AY21:AZ21"/>
    <mergeCell ref="BA21:BB21"/>
    <mergeCell ref="BC21:BD21"/>
    <mergeCell ref="BE21:BF21"/>
    <mergeCell ref="BC19:BD19"/>
    <mergeCell ref="BE19:BF19"/>
    <mergeCell ref="AQ19:AR19"/>
    <mergeCell ref="AS19:AT19"/>
    <mergeCell ref="AU19:AV19"/>
    <mergeCell ref="AW19:AX19"/>
    <mergeCell ref="AY19:AZ19"/>
    <mergeCell ref="BA19:BB19"/>
    <mergeCell ref="AW18:AX18"/>
    <mergeCell ref="AY18:AZ18"/>
    <mergeCell ref="BA18:BB18"/>
    <mergeCell ref="BC18:BD18"/>
    <mergeCell ref="AM18:AN18"/>
    <mergeCell ref="AO18:AP18"/>
    <mergeCell ref="BE10:BF10"/>
    <mergeCell ref="AW13:AX13"/>
    <mergeCell ref="BC11:BD11"/>
    <mergeCell ref="BE11:BF11"/>
    <mergeCell ref="BA11:BB11"/>
    <mergeCell ref="BE17:BF17"/>
    <mergeCell ref="AW16:AX16"/>
    <mergeCell ref="AY16:AZ16"/>
    <mergeCell ref="BA16:BB16"/>
    <mergeCell ref="BC16:BD16"/>
    <mergeCell ref="BE16:BF16"/>
    <mergeCell ref="AW17:AX17"/>
    <mergeCell ref="BA15:BB15"/>
    <mergeCell ref="BC15:BD15"/>
    <mergeCell ref="BE15:BF15"/>
    <mergeCell ref="BE13:BF13"/>
    <mergeCell ref="AY13:AZ13"/>
    <mergeCell ref="BA13:BB13"/>
    <mergeCell ref="BE14:BF14"/>
    <mergeCell ref="AM12:AN12"/>
    <mergeCell ref="AO12:AP12"/>
    <mergeCell ref="AQ12:AR12"/>
    <mergeCell ref="AS12:AT12"/>
    <mergeCell ref="AU12:AV12"/>
    <mergeCell ref="AW12:AX12"/>
    <mergeCell ref="AY12:AZ12"/>
    <mergeCell ref="AQ11:AR11"/>
    <mergeCell ref="AS11:AT11"/>
    <mergeCell ref="AU11:AV11"/>
    <mergeCell ref="AW11:AX11"/>
    <mergeCell ref="AY11:AZ11"/>
    <mergeCell ref="AM11:AN11"/>
    <mergeCell ref="AO11:AP11"/>
    <mergeCell ref="AM13:AN13"/>
    <mergeCell ref="AO13:AP13"/>
    <mergeCell ref="AQ13:AR13"/>
    <mergeCell ref="AS13:AT13"/>
    <mergeCell ref="BA12:BB12"/>
    <mergeCell ref="BC12:BD12"/>
    <mergeCell ref="BE12:BF12"/>
    <mergeCell ref="BC13:BD13"/>
    <mergeCell ref="BC40:BD40"/>
    <mergeCell ref="BE40:BF40"/>
    <mergeCell ref="AM39:AN39"/>
    <mergeCell ref="AM14:AN14"/>
    <mergeCell ref="AO14:AP14"/>
    <mergeCell ref="AQ14:AR14"/>
    <mergeCell ref="AS14:AT14"/>
    <mergeCell ref="AU14:AV14"/>
    <mergeCell ref="AU15:AV15"/>
    <mergeCell ref="AW15:AX15"/>
    <mergeCell ref="AY15:AZ15"/>
    <mergeCell ref="AM15:AN15"/>
    <mergeCell ref="AO15:AP15"/>
    <mergeCell ref="AQ15:AR15"/>
    <mergeCell ref="AS15:AT15"/>
    <mergeCell ref="AM16:AN16"/>
    <mergeCell ref="AO16:AP16"/>
    <mergeCell ref="AQ16:AR16"/>
    <mergeCell ref="AS16:AT16"/>
    <mergeCell ref="AU16:AV16"/>
    <mergeCell ref="AO40:AP40"/>
    <mergeCell ref="AQ40:AR40"/>
    <mergeCell ref="AS40:AT40"/>
    <mergeCell ref="AU40:AV40"/>
    <mergeCell ref="D51:E51"/>
    <mergeCell ref="AM43:AN43"/>
    <mergeCell ref="AC27:AK27"/>
    <mergeCell ref="AC28:AK28"/>
    <mergeCell ref="AE18:AL18"/>
    <mergeCell ref="AE26:AL26"/>
    <mergeCell ref="AC32:AL32"/>
    <mergeCell ref="AC33:AL33"/>
    <mergeCell ref="AM41:BF41"/>
    <mergeCell ref="BE42:BF42"/>
    <mergeCell ref="AM42:AN42"/>
    <mergeCell ref="AO42:AP42"/>
    <mergeCell ref="AQ42:AR42"/>
    <mergeCell ref="AS42:AT42"/>
    <mergeCell ref="AU42:AV42"/>
    <mergeCell ref="AW42:AX42"/>
    <mergeCell ref="AM35:BF35"/>
    <mergeCell ref="AU27:AV27"/>
    <mergeCell ref="AW27:AX27"/>
    <mergeCell ref="AY27:AZ27"/>
    <mergeCell ref="BA27:BB27"/>
    <mergeCell ref="AO17:AP17"/>
    <mergeCell ref="AM17:AN17"/>
    <mergeCell ref="AQ17:AR17"/>
    <mergeCell ref="AS17:AT17"/>
    <mergeCell ref="AM22:BF22"/>
    <mergeCell ref="AM23:BF23"/>
    <mergeCell ref="AY20:AZ20"/>
    <mergeCell ref="BA20:BB20"/>
    <mergeCell ref="BC20:BD20"/>
    <mergeCell ref="BE20:BF20"/>
    <mergeCell ref="AM21:AN21"/>
    <mergeCell ref="AO21:AP21"/>
    <mergeCell ref="AQ21:AR21"/>
    <mergeCell ref="AS21:AT21"/>
    <mergeCell ref="AY17:AZ17"/>
    <mergeCell ref="BA17:BB17"/>
    <mergeCell ref="BC17:BD17"/>
    <mergeCell ref="BC27:BD27"/>
    <mergeCell ref="BE27:BF27"/>
    <mergeCell ref="AG39:AL39"/>
    <mergeCell ref="AG40:AL40"/>
    <mergeCell ref="AG41:AL41"/>
    <mergeCell ref="AG42:AL42"/>
    <mergeCell ref="BG41:BZ41"/>
    <mergeCell ref="BI42:BJ42"/>
    <mergeCell ref="BK42:BL42"/>
    <mergeCell ref="BM42:BN42"/>
    <mergeCell ref="BO42:BP42"/>
    <mergeCell ref="BQ42:BR42"/>
    <mergeCell ref="BS42:BT42"/>
    <mergeCell ref="BU42:BV42"/>
    <mergeCell ref="BW42:BX42"/>
    <mergeCell ref="AW40:AX40"/>
    <mergeCell ref="AY40:AZ40"/>
    <mergeCell ref="BA40:BB40"/>
    <mergeCell ref="AM40:AN40"/>
    <mergeCell ref="BG42:BH42"/>
    <mergeCell ref="AC7:AL10"/>
    <mergeCell ref="AC11:AC26"/>
    <mergeCell ref="AD11:AD18"/>
    <mergeCell ref="AE11:AL11"/>
    <mergeCell ref="AD19:AD21"/>
    <mergeCell ref="AE19:AL19"/>
    <mergeCell ref="AE20:AL20"/>
    <mergeCell ref="AE21:AL21"/>
    <mergeCell ref="AD22:AD26"/>
    <mergeCell ref="AC40:AF40"/>
    <mergeCell ref="AC41:AF41"/>
    <mergeCell ref="AC42:AF42"/>
    <mergeCell ref="AC44:AF44"/>
    <mergeCell ref="BY42:BZ42"/>
    <mergeCell ref="AC43:AF43"/>
    <mergeCell ref="BG43:BH43"/>
    <mergeCell ref="BI43:BJ43"/>
    <mergeCell ref="BK43:BL43"/>
    <mergeCell ref="BM43:BN43"/>
    <mergeCell ref="BO43:BP43"/>
    <mergeCell ref="BQ43:BR43"/>
    <mergeCell ref="BS43:BT43"/>
    <mergeCell ref="BU43:BV43"/>
    <mergeCell ref="BW43:BX43"/>
    <mergeCell ref="BY43:BZ43"/>
    <mergeCell ref="AO43:AP43"/>
    <mergeCell ref="AQ43:AR43"/>
    <mergeCell ref="AS43:AT43"/>
    <mergeCell ref="AU43:AV43"/>
    <mergeCell ref="AW43:AX43"/>
    <mergeCell ref="AY42:AZ42"/>
    <mergeCell ref="BE44:BF44"/>
    <mergeCell ref="AM44:AN44"/>
    <mergeCell ref="AY43:AZ43"/>
    <mergeCell ref="BA43:BB43"/>
    <mergeCell ref="BC43:BD43"/>
    <mergeCell ref="BE43:BF43"/>
    <mergeCell ref="BA42:BB42"/>
    <mergeCell ref="BC42:BD42"/>
    <mergeCell ref="AG43:AL43"/>
    <mergeCell ref="AG44:AL44"/>
    <mergeCell ref="AG45:AL45"/>
    <mergeCell ref="AM45:AN45"/>
    <mergeCell ref="AO44:AP44"/>
    <mergeCell ref="AQ44:AR44"/>
    <mergeCell ref="AS44:AT44"/>
    <mergeCell ref="AU44:AV44"/>
    <mergeCell ref="AW44:AX44"/>
    <mergeCell ref="AY44:AZ44"/>
    <mergeCell ref="BA44:BB44"/>
    <mergeCell ref="BC44:BD44"/>
  </mergeCells>
  <phoneticPr fontId="2"/>
  <conditionalFormatting sqref="H14:I14">
    <cfRule type="containsBlanks" dxfId="4" priority="12">
      <formula>LEN(TRIM(H14))=0</formula>
    </cfRule>
    <cfRule type="containsBlanks" dxfId="3" priority="13">
      <formula>LEN(TRIM(H14))=0</formula>
    </cfRule>
  </conditionalFormatting>
  <conditionalFormatting sqref="Q8:X91">
    <cfRule type="cellIs" dxfId="2" priority="6"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B3A5-B712-5345-B08F-11AD7E86AA75}">
  <dimension ref="A1:EH92"/>
  <sheetViews>
    <sheetView view="pageBreakPreview" zoomScale="96" zoomScaleNormal="100" zoomScaleSheetLayoutView="120" workbookViewId="0">
      <pane xSplit="1" ySplit="7" topLeftCell="B8" activePane="bottomRight" state="frozen"/>
      <selection activeCell="G16" sqref="G16:K16"/>
      <selection pane="topRight" activeCell="G16" sqref="G16:K16"/>
      <selection pane="bottomLeft" activeCell="G16" sqref="G16:K16"/>
      <selection pane="bottomRight" activeCell="G16" sqref="G16:K16"/>
    </sheetView>
  </sheetViews>
  <sheetFormatPr defaultColWidth="8.875" defaultRowHeight="13.5"/>
  <cols>
    <col min="1" max="1" width="14.125" style="256" bestFit="1" customWidth="1"/>
    <col min="2" max="2" width="5.625" style="202" customWidth="1"/>
    <col min="3" max="3" width="7.125" style="202" customWidth="1"/>
    <col min="4" max="4" width="4.5" style="202" bestFit="1" customWidth="1"/>
    <col min="5" max="5" width="9.375" style="202" customWidth="1"/>
    <col min="6" max="6" width="2.125" style="202" customWidth="1"/>
    <col min="7" max="7" width="6.875" style="102" customWidth="1"/>
    <col min="8" max="8" width="8.125" style="101" customWidth="1"/>
    <col min="9" max="9" width="6.875" style="269" customWidth="1"/>
    <col min="10" max="10" width="8.125" style="101" customWidth="1"/>
    <col min="11" max="11" width="2.125" style="85" customWidth="1"/>
    <col min="12" max="12" width="6.125" style="102" customWidth="1"/>
    <col min="13" max="13" width="7" style="101" customWidth="1"/>
    <col min="14" max="14" width="2.125" style="101" customWidth="1"/>
    <col min="15" max="15" width="10.875" style="85" customWidth="1"/>
    <col min="16" max="16" width="2.125" style="85" customWidth="1"/>
    <col min="17" max="17" width="9.125" style="85" customWidth="1"/>
    <col min="18" max="18" width="2.125" style="85" customWidth="1"/>
    <col min="19" max="19" width="8.375" style="85" customWidth="1"/>
    <col min="20" max="20" width="11.125" style="270" customWidth="1"/>
    <col min="21" max="21" width="6.125" style="269" customWidth="1"/>
    <col min="22" max="22" width="6.875" style="101" customWidth="1"/>
    <col min="23" max="23" width="3.125" style="101" bestFit="1" customWidth="1"/>
    <col min="24" max="24" width="10.625" style="85" customWidth="1"/>
    <col min="25" max="25" width="3.125" style="101" bestFit="1" customWidth="1"/>
    <col min="26" max="26" width="9.5" style="85" customWidth="1"/>
    <col min="27" max="27" width="3.125" style="101" bestFit="1" customWidth="1"/>
    <col min="28" max="28" width="9.125" style="270" customWidth="1"/>
    <col min="29" max="29" width="11.375" style="270" customWidth="1"/>
    <col min="30" max="30" width="2.125" style="85" customWidth="1"/>
    <col min="31" max="31" width="6.875" style="102" customWidth="1"/>
    <col min="32" max="32" width="2.875" style="102" customWidth="1"/>
    <col min="33" max="33" width="4.5" style="245" customWidth="1"/>
    <col min="34" max="34" width="3.125" style="246" bestFit="1" customWidth="1"/>
    <col min="35" max="35" width="10.875" style="105" customWidth="1"/>
    <col min="36" max="36" width="3.125" style="246" bestFit="1" customWidth="1"/>
    <col min="37" max="37" width="9.125" style="105" customWidth="1"/>
    <col min="38" max="38" width="1.875" style="246" customWidth="1"/>
    <col min="39" max="39" width="11.125" style="105" customWidth="1"/>
    <col min="40" max="40" width="2.375" style="105" customWidth="1"/>
    <col min="41" max="41" width="2.125" style="85" customWidth="1"/>
    <col min="42" max="42" width="6.875" style="102" customWidth="1"/>
    <col min="43" max="43" width="2.875" style="102" customWidth="1"/>
    <col min="44" max="44" width="4.5" style="245" customWidth="1"/>
    <col min="45" max="45" width="3.125" style="246" bestFit="1" customWidth="1"/>
    <col min="46" max="46" width="10.875" style="105" customWidth="1"/>
    <col min="47" max="47" width="3.125" style="246" bestFit="1" customWidth="1"/>
    <col min="48" max="48" width="10" style="105" customWidth="1"/>
    <col min="49" max="49" width="3.125" style="246" bestFit="1" customWidth="1"/>
    <col min="50" max="50" width="9.375" style="105" customWidth="1"/>
    <col min="51" max="51" width="2.125" style="85" customWidth="1"/>
    <col min="52" max="52" width="6.875" style="102" customWidth="1"/>
    <col min="53" max="53" width="2.875" style="102" customWidth="1"/>
    <col min="54" max="54" width="5.125" style="245" customWidth="1"/>
    <col min="55" max="55" width="3.125" style="246" bestFit="1" customWidth="1"/>
    <col min="56" max="56" width="10.875" style="105" customWidth="1"/>
    <col min="57" max="57" width="3.125" style="246" bestFit="1" customWidth="1"/>
    <col min="58" max="58" width="9.625" style="105" customWidth="1"/>
    <col min="59" max="59" width="3.125" style="246" bestFit="1" customWidth="1"/>
    <col min="60" max="60" width="10" style="105" customWidth="1"/>
    <col min="61" max="61" width="2.125" style="85" customWidth="1"/>
    <col min="62" max="62" width="3.125" style="85" bestFit="1" customWidth="1"/>
    <col min="63" max="63" width="13.625" style="269" customWidth="1"/>
    <col min="64" max="64" width="2.125" style="85" customWidth="1"/>
    <col min="65" max="65" width="5.125" style="105" customWidth="1"/>
    <col min="66" max="66" width="2.125" style="105" customWidth="1"/>
    <col min="67" max="67" width="11.375" style="105" customWidth="1"/>
    <col min="68" max="68" width="2.125" style="105" customWidth="1"/>
    <col min="69" max="69" width="9.875" style="105" customWidth="1"/>
    <col min="70" max="70" width="2.125" style="105" customWidth="1"/>
    <col min="71" max="71" width="8.625" style="105" customWidth="1"/>
    <col min="72" max="72" width="3.125" style="105" bestFit="1" customWidth="1"/>
    <col min="73" max="73" width="2.125" style="85" customWidth="1"/>
    <col min="74" max="74" width="10.125" style="105" customWidth="1"/>
    <col min="75" max="75" width="2.125" style="85" customWidth="1"/>
    <col min="76" max="76" width="5.625" style="269" customWidth="1"/>
    <col min="77" max="77" width="5.875" style="269" customWidth="1"/>
    <col min="78" max="78" width="2.125" style="85" customWidth="1"/>
    <col min="79" max="79" width="4.5" style="271" customWidth="1"/>
    <col min="80" max="80" width="3.125" style="272" bestFit="1" customWidth="1"/>
    <col min="81" max="81" width="12.125" style="260" customWidth="1"/>
    <col min="82" max="82" width="3.125" style="272" bestFit="1" customWidth="1"/>
    <col min="83" max="83" width="9.375" style="260" customWidth="1"/>
    <col min="84" max="84" width="3.125" style="272" bestFit="1" customWidth="1"/>
    <col min="85" max="85" width="9.5" style="260" customWidth="1"/>
    <col min="86" max="86" width="2.125" style="102" customWidth="1"/>
    <col min="87" max="88" width="6.125" style="102" customWidth="1"/>
    <col min="89" max="89" width="2.125" style="102" customWidth="1"/>
    <col min="90" max="90" width="6" style="103" bestFit="1" customWidth="1"/>
    <col min="91" max="91" width="8.625" style="102" customWidth="1"/>
    <col min="92" max="92" width="8.375" style="102" customWidth="1"/>
    <col min="93" max="93" width="2.125" style="85" customWidth="1"/>
    <col min="94" max="94" width="14.125" style="269" customWidth="1"/>
    <col min="95" max="95" width="2.375" style="85" customWidth="1"/>
    <col min="96" max="96" width="4.5" style="274" customWidth="1"/>
    <col min="97" max="97" width="2.125" style="272" customWidth="1"/>
    <col min="98" max="98" width="10.875" style="260" customWidth="1"/>
    <col min="99" max="99" width="2.125" style="272" customWidth="1"/>
    <col min="100" max="100" width="9.5" style="260" customWidth="1"/>
    <col min="101" max="101" width="3.875" style="272" bestFit="1" customWidth="1"/>
    <col min="102" max="102" width="9.125" style="260" customWidth="1"/>
    <col min="103" max="103" width="8.375" style="102" customWidth="1"/>
    <col min="104" max="104" width="3.875" style="102" bestFit="1" customWidth="1"/>
    <col min="105" max="105" width="9.875" style="103" customWidth="1"/>
    <col min="106" max="106" width="3.875" style="102" bestFit="1" customWidth="1"/>
    <col min="107" max="107" width="10.125" style="275" customWidth="1"/>
    <col min="108" max="108" width="3.875" style="85" bestFit="1" customWidth="1"/>
    <col min="109" max="109" width="6.625" style="269" customWidth="1"/>
    <col min="110" max="110" width="3.875" style="85" bestFit="1" customWidth="1"/>
    <col min="111" max="111" width="5.125" style="274" customWidth="1"/>
    <col min="112" max="112" width="3.875" style="260" bestFit="1" customWidth="1"/>
    <col min="113" max="113" width="11" style="260" customWidth="1"/>
    <col min="114" max="114" width="3.875" style="260" bestFit="1" customWidth="1"/>
    <col min="115" max="115" width="9.375" style="260" customWidth="1"/>
    <col min="116" max="116" width="3.875" style="260" bestFit="1" customWidth="1"/>
    <col min="117" max="117" width="9.375" style="260" bestFit="1" customWidth="1"/>
    <col min="118" max="118" width="3.875" style="102" bestFit="1" customWidth="1"/>
    <col min="119" max="121" width="14.375" style="102" customWidth="1"/>
    <col min="122" max="122" width="14.375" style="103" customWidth="1"/>
    <col min="123" max="123" width="3.875" style="102" bestFit="1" customWidth="1"/>
    <col min="124" max="124" width="17.875" style="103" customWidth="1"/>
    <col min="125" max="126" width="6.125" style="102" customWidth="1"/>
    <col min="127" max="138" width="8.875" style="186"/>
    <col min="139" max="356" width="8.875" style="256"/>
    <col min="357" max="357" width="1.875" style="256" customWidth="1"/>
    <col min="358" max="358" width="2.5" style="256" customWidth="1"/>
    <col min="359" max="359" width="3.625" style="256" customWidth="1"/>
    <col min="360" max="360" width="2.875" style="256" customWidth="1"/>
    <col min="361" max="361" width="0.875" style="256" customWidth="1"/>
    <col min="362" max="362" width="1.125" style="256" customWidth="1"/>
    <col min="363" max="363" width="5.375" style="256" customWidth="1"/>
    <col min="364" max="364" width="6.5" style="256" customWidth="1"/>
    <col min="365" max="365" width="4.125" style="256" customWidth="1"/>
    <col min="366" max="366" width="7.875" style="256" customWidth="1"/>
    <col min="367" max="367" width="8.875" style="256" customWidth="1"/>
    <col min="368" max="371" width="6.125" style="256" customWidth="1"/>
    <col min="372" max="372" width="4.875" style="256" customWidth="1"/>
    <col min="373" max="373" width="2.5" style="256" customWidth="1"/>
    <col min="374" max="374" width="4.875" style="256" customWidth="1"/>
    <col min="375" max="612" width="8.875" style="256"/>
    <col min="613" max="613" width="1.875" style="256" customWidth="1"/>
    <col min="614" max="614" width="2.5" style="256" customWidth="1"/>
    <col min="615" max="615" width="3.625" style="256" customWidth="1"/>
    <col min="616" max="616" width="2.875" style="256" customWidth="1"/>
    <col min="617" max="617" width="0.875" style="256" customWidth="1"/>
    <col min="618" max="618" width="1.125" style="256" customWidth="1"/>
    <col min="619" max="619" width="5.375" style="256" customWidth="1"/>
    <col min="620" max="620" width="6.5" style="256" customWidth="1"/>
    <col min="621" max="621" width="4.125" style="256" customWidth="1"/>
    <col min="622" max="622" width="7.875" style="256" customWidth="1"/>
    <col min="623" max="623" width="8.875" style="256" customWidth="1"/>
    <col min="624" max="627" width="6.125" style="256" customWidth="1"/>
    <col min="628" max="628" width="4.875" style="256" customWidth="1"/>
    <col min="629" max="629" width="2.5" style="256" customWidth="1"/>
    <col min="630" max="630" width="4.875" style="256" customWidth="1"/>
    <col min="631" max="868" width="8.875" style="256"/>
    <col min="869" max="869" width="1.875" style="256" customWidth="1"/>
    <col min="870" max="870" width="2.5" style="256" customWidth="1"/>
    <col min="871" max="871" width="3.625" style="256" customWidth="1"/>
    <col min="872" max="872" width="2.875" style="256" customWidth="1"/>
    <col min="873" max="873" width="0.875" style="256" customWidth="1"/>
    <col min="874" max="874" width="1.125" style="256" customWidth="1"/>
    <col min="875" max="875" width="5.375" style="256" customWidth="1"/>
    <col min="876" max="876" width="6.5" style="256" customWidth="1"/>
    <col min="877" max="877" width="4.125" style="256" customWidth="1"/>
    <col min="878" max="878" width="7.875" style="256" customWidth="1"/>
    <col min="879" max="879" width="8.875" style="256" customWidth="1"/>
    <col min="880" max="883" width="6.125" style="256" customWidth="1"/>
    <col min="884" max="884" width="4.875" style="256" customWidth="1"/>
    <col min="885" max="885" width="2.5" style="256" customWidth="1"/>
    <col min="886" max="886" width="4.875" style="256" customWidth="1"/>
    <col min="887" max="1124" width="8.875" style="256"/>
    <col min="1125" max="1125" width="1.875" style="256" customWidth="1"/>
    <col min="1126" max="1126" width="2.5" style="256" customWidth="1"/>
    <col min="1127" max="1127" width="3.625" style="256" customWidth="1"/>
    <col min="1128" max="1128" width="2.875" style="256" customWidth="1"/>
    <col min="1129" max="1129" width="0.875" style="256" customWidth="1"/>
    <col min="1130" max="1130" width="1.125" style="256" customWidth="1"/>
    <col min="1131" max="1131" width="5.375" style="256" customWidth="1"/>
    <col min="1132" max="1132" width="6.5" style="256" customWidth="1"/>
    <col min="1133" max="1133" width="4.125" style="256" customWidth="1"/>
    <col min="1134" max="1134" width="7.875" style="256" customWidth="1"/>
    <col min="1135" max="1135" width="8.875" style="256" customWidth="1"/>
    <col min="1136" max="1139" width="6.125" style="256" customWidth="1"/>
    <col min="1140" max="1140" width="4.875" style="256" customWidth="1"/>
    <col min="1141" max="1141" width="2.5" style="256" customWidth="1"/>
    <col min="1142" max="1142" width="4.875" style="256" customWidth="1"/>
    <col min="1143" max="1380" width="8.875" style="256"/>
    <col min="1381" max="1381" width="1.875" style="256" customWidth="1"/>
    <col min="1382" max="1382" width="2.5" style="256" customWidth="1"/>
    <col min="1383" max="1383" width="3.625" style="256" customWidth="1"/>
    <col min="1384" max="1384" width="2.875" style="256" customWidth="1"/>
    <col min="1385" max="1385" width="0.875" style="256" customWidth="1"/>
    <col min="1386" max="1386" width="1.125" style="256" customWidth="1"/>
    <col min="1387" max="1387" width="5.375" style="256" customWidth="1"/>
    <col min="1388" max="1388" width="6.5" style="256" customWidth="1"/>
    <col min="1389" max="1389" width="4.125" style="256" customWidth="1"/>
    <col min="1390" max="1390" width="7.875" style="256" customWidth="1"/>
    <col min="1391" max="1391" width="8.875" style="256" customWidth="1"/>
    <col min="1392" max="1395" width="6.125" style="256" customWidth="1"/>
    <col min="1396" max="1396" width="4.875" style="256" customWidth="1"/>
    <col min="1397" max="1397" width="2.5" style="256" customWidth="1"/>
    <col min="1398" max="1398" width="4.875" style="256" customWidth="1"/>
    <col min="1399" max="1636" width="8.875" style="256"/>
    <col min="1637" max="1637" width="1.875" style="256" customWidth="1"/>
    <col min="1638" max="1638" width="2.5" style="256" customWidth="1"/>
    <col min="1639" max="1639" width="3.625" style="256" customWidth="1"/>
    <col min="1640" max="1640" width="2.875" style="256" customWidth="1"/>
    <col min="1641" max="1641" width="0.875" style="256" customWidth="1"/>
    <col min="1642" max="1642" width="1.125" style="256" customWidth="1"/>
    <col min="1643" max="1643" width="5.375" style="256" customWidth="1"/>
    <col min="1644" max="1644" width="6.5" style="256" customWidth="1"/>
    <col min="1645" max="1645" width="4.125" style="256" customWidth="1"/>
    <col min="1646" max="1646" width="7.875" style="256" customWidth="1"/>
    <col min="1647" max="1647" width="8.875" style="256" customWidth="1"/>
    <col min="1648" max="1651" width="6.125" style="256" customWidth="1"/>
    <col min="1652" max="1652" width="4.875" style="256" customWidth="1"/>
    <col min="1653" max="1653" width="2.5" style="256" customWidth="1"/>
    <col min="1654" max="1654" width="4.875" style="256" customWidth="1"/>
    <col min="1655" max="1892" width="8.875" style="256"/>
    <col min="1893" max="1893" width="1.875" style="256" customWidth="1"/>
    <col min="1894" max="1894" width="2.5" style="256" customWidth="1"/>
    <col min="1895" max="1895" width="3.625" style="256" customWidth="1"/>
    <col min="1896" max="1896" width="2.875" style="256" customWidth="1"/>
    <col min="1897" max="1897" width="0.875" style="256" customWidth="1"/>
    <col min="1898" max="1898" width="1.125" style="256" customWidth="1"/>
    <col min="1899" max="1899" width="5.375" style="256" customWidth="1"/>
    <col min="1900" max="1900" width="6.5" style="256" customWidth="1"/>
    <col min="1901" max="1901" width="4.125" style="256" customWidth="1"/>
    <col min="1902" max="1902" width="7.875" style="256" customWidth="1"/>
    <col min="1903" max="1903" width="8.875" style="256" customWidth="1"/>
    <col min="1904" max="1907" width="6.125" style="256" customWidth="1"/>
    <col min="1908" max="1908" width="4.875" style="256" customWidth="1"/>
    <col min="1909" max="1909" width="2.5" style="256" customWidth="1"/>
    <col min="1910" max="1910" width="4.875" style="256" customWidth="1"/>
    <col min="1911" max="2148" width="8.875" style="256"/>
    <col min="2149" max="2149" width="1.875" style="256" customWidth="1"/>
    <col min="2150" max="2150" width="2.5" style="256" customWidth="1"/>
    <col min="2151" max="2151" width="3.625" style="256" customWidth="1"/>
    <col min="2152" max="2152" width="2.875" style="256" customWidth="1"/>
    <col min="2153" max="2153" width="0.875" style="256" customWidth="1"/>
    <col min="2154" max="2154" width="1.125" style="256" customWidth="1"/>
    <col min="2155" max="2155" width="5.375" style="256" customWidth="1"/>
    <col min="2156" max="2156" width="6.5" style="256" customWidth="1"/>
    <col min="2157" max="2157" width="4.125" style="256" customWidth="1"/>
    <col min="2158" max="2158" width="7.875" style="256" customWidth="1"/>
    <col min="2159" max="2159" width="8.875" style="256" customWidth="1"/>
    <col min="2160" max="2163" width="6.125" style="256" customWidth="1"/>
    <col min="2164" max="2164" width="4.875" style="256" customWidth="1"/>
    <col min="2165" max="2165" width="2.5" style="256" customWidth="1"/>
    <col min="2166" max="2166" width="4.875" style="256" customWidth="1"/>
    <col min="2167" max="2404" width="8.875" style="256"/>
    <col min="2405" max="2405" width="1.875" style="256" customWidth="1"/>
    <col min="2406" max="2406" width="2.5" style="256" customWidth="1"/>
    <col min="2407" max="2407" width="3.625" style="256" customWidth="1"/>
    <col min="2408" max="2408" width="2.875" style="256" customWidth="1"/>
    <col min="2409" max="2409" width="0.875" style="256" customWidth="1"/>
    <col min="2410" max="2410" width="1.125" style="256" customWidth="1"/>
    <col min="2411" max="2411" width="5.375" style="256" customWidth="1"/>
    <col min="2412" max="2412" width="6.5" style="256" customWidth="1"/>
    <col min="2413" max="2413" width="4.125" style="256" customWidth="1"/>
    <col min="2414" max="2414" width="7.875" style="256" customWidth="1"/>
    <col min="2415" max="2415" width="8.875" style="256" customWidth="1"/>
    <col min="2416" max="2419" width="6.125" style="256" customWidth="1"/>
    <col min="2420" max="2420" width="4.875" style="256" customWidth="1"/>
    <col min="2421" max="2421" width="2.5" style="256" customWidth="1"/>
    <col min="2422" max="2422" width="4.875" style="256" customWidth="1"/>
    <col min="2423" max="2660" width="8.875" style="256"/>
    <col min="2661" max="2661" width="1.875" style="256" customWidth="1"/>
    <col min="2662" max="2662" width="2.5" style="256" customWidth="1"/>
    <col min="2663" max="2663" width="3.625" style="256" customWidth="1"/>
    <col min="2664" max="2664" width="2.875" style="256" customWidth="1"/>
    <col min="2665" max="2665" width="0.875" style="256" customWidth="1"/>
    <col min="2666" max="2666" width="1.125" style="256" customWidth="1"/>
    <col min="2667" max="2667" width="5.375" style="256" customWidth="1"/>
    <col min="2668" max="2668" width="6.5" style="256" customWidth="1"/>
    <col min="2669" max="2669" width="4.125" style="256" customWidth="1"/>
    <col min="2670" max="2670" width="7.875" style="256" customWidth="1"/>
    <col min="2671" max="2671" width="8.875" style="256" customWidth="1"/>
    <col min="2672" max="2675" width="6.125" style="256" customWidth="1"/>
    <col min="2676" max="2676" width="4.875" style="256" customWidth="1"/>
    <col min="2677" max="2677" width="2.5" style="256" customWidth="1"/>
    <col min="2678" max="2678" width="4.875" style="256" customWidth="1"/>
    <col min="2679" max="2916" width="8.875" style="256"/>
    <col min="2917" max="2917" width="1.875" style="256" customWidth="1"/>
    <col min="2918" max="2918" width="2.5" style="256" customWidth="1"/>
    <col min="2919" max="2919" width="3.625" style="256" customWidth="1"/>
    <col min="2920" max="2920" width="2.875" style="256" customWidth="1"/>
    <col min="2921" max="2921" width="0.875" style="256" customWidth="1"/>
    <col min="2922" max="2922" width="1.125" style="256" customWidth="1"/>
    <col min="2923" max="2923" width="5.375" style="256" customWidth="1"/>
    <col min="2924" max="2924" width="6.5" style="256" customWidth="1"/>
    <col min="2925" max="2925" width="4.125" style="256" customWidth="1"/>
    <col min="2926" max="2926" width="7.875" style="256" customWidth="1"/>
    <col min="2927" max="2927" width="8.875" style="256" customWidth="1"/>
    <col min="2928" max="2931" width="6.125" style="256" customWidth="1"/>
    <col min="2932" max="2932" width="4.875" style="256" customWidth="1"/>
    <col min="2933" max="2933" width="2.5" style="256" customWidth="1"/>
    <col min="2934" max="2934" width="4.875" style="256" customWidth="1"/>
    <col min="2935" max="3172" width="8.875" style="256"/>
    <col min="3173" max="3173" width="1.875" style="256" customWidth="1"/>
    <col min="3174" max="3174" width="2.5" style="256" customWidth="1"/>
    <col min="3175" max="3175" width="3.625" style="256" customWidth="1"/>
    <col min="3176" max="3176" width="2.875" style="256" customWidth="1"/>
    <col min="3177" max="3177" width="0.875" style="256" customWidth="1"/>
    <col min="3178" max="3178" width="1.125" style="256" customWidth="1"/>
    <col min="3179" max="3179" width="5.375" style="256" customWidth="1"/>
    <col min="3180" max="3180" width="6.5" style="256" customWidth="1"/>
    <col min="3181" max="3181" width="4.125" style="256" customWidth="1"/>
    <col min="3182" max="3182" width="7.875" style="256" customWidth="1"/>
    <col min="3183" max="3183" width="8.875" style="256" customWidth="1"/>
    <col min="3184" max="3187" width="6.125" style="256" customWidth="1"/>
    <col min="3188" max="3188" width="4.875" style="256" customWidth="1"/>
    <col min="3189" max="3189" width="2.5" style="256" customWidth="1"/>
    <col min="3190" max="3190" width="4.875" style="256" customWidth="1"/>
    <col min="3191" max="3428" width="8.875" style="256"/>
    <col min="3429" max="3429" width="1.875" style="256" customWidth="1"/>
    <col min="3430" max="3430" width="2.5" style="256" customWidth="1"/>
    <col min="3431" max="3431" width="3.625" style="256" customWidth="1"/>
    <col min="3432" max="3432" width="2.875" style="256" customWidth="1"/>
    <col min="3433" max="3433" width="0.875" style="256" customWidth="1"/>
    <col min="3434" max="3434" width="1.125" style="256" customWidth="1"/>
    <col min="3435" max="3435" width="5.375" style="256" customWidth="1"/>
    <col min="3436" max="3436" width="6.5" style="256" customWidth="1"/>
    <col min="3437" max="3437" width="4.125" style="256" customWidth="1"/>
    <col min="3438" max="3438" width="7.875" style="256" customWidth="1"/>
    <col min="3439" max="3439" width="8.875" style="256" customWidth="1"/>
    <col min="3440" max="3443" width="6.125" style="256" customWidth="1"/>
    <col min="3444" max="3444" width="4.875" style="256" customWidth="1"/>
    <col min="3445" max="3445" width="2.5" style="256" customWidth="1"/>
    <col min="3446" max="3446" width="4.875" style="256" customWidth="1"/>
    <col min="3447" max="3684" width="8.875" style="256"/>
    <col min="3685" max="3685" width="1.875" style="256" customWidth="1"/>
    <col min="3686" max="3686" width="2.5" style="256" customWidth="1"/>
    <col min="3687" max="3687" width="3.625" style="256" customWidth="1"/>
    <col min="3688" max="3688" width="2.875" style="256" customWidth="1"/>
    <col min="3689" max="3689" width="0.875" style="256" customWidth="1"/>
    <col min="3690" max="3690" width="1.125" style="256" customWidth="1"/>
    <col min="3691" max="3691" width="5.375" style="256" customWidth="1"/>
    <col min="3692" max="3692" width="6.5" style="256" customWidth="1"/>
    <col min="3693" max="3693" width="4.125" style="256" customWidth="1"/>
    <col min="3694" max="3694" width="7.875" style="256" customWidth="1"/>
    <col min="3695" max="3695" width="8.875" style="256" customWidth="1"/>
    <col min="3696" max="3699" width="6.125" style="256" customWidth="1"/>
    <col min="3700" max="3700" width="4.875" style="256" customWidth="1"/>
    <col min="3701" max="3701" width="2.5" style="256" customWidth="1"/>
    <col min="3702" max="3702" width="4.875" style="256" customWidth="1"/>
    <col min="3703" max="3940" width="8.875" style="256"/>
    <col min="3941" max="3941" width="1.875" style="256" customWidth="1"/>
    <col min="3942" max="3942" width="2.5" style="256" customWidth="1"/>
    <col min="3943" max="3943" width="3.625" style="256" customWidth="1"/>
    <col min="3944" max="3944" width="2.875" style="256" customWidth="1"/>
    <col min="3945" max="3945" width="0.875" style="256" customWidth="1"/>
    <col min="3946" max="3946" width="1.125" style="256" customWidth="1"/>
    <col min="3947" max="3947" width="5.375" style="256" customWidth="1"/>
    <col min="3948" max="3948" width="6.5" style="256" customWidth="1"/>
    <col min="3949" max="3949" width="4.125" style="256" customWidth="1"/>
    <col min="3950" max="3950" width="7.875" style="256" customWidth="1"/>
    <col min="3951" max="3951" width="8.875" style="256" customWidth="1"/>
    <col min="3952" max="3955" width="6.125" style="256" customWidth="1"/>
    <col min="3956" max="3956" width="4.875" style="256" customWidth="1"/>
    <col min="3957" max="3957" width="2.5" style="256" customWidth="1"/>
    <col min="3958" max="3958" width="4.875" style="256" customWidth="1"/>
    <col min="3959" max="4196" width="8.875" style="256"/>
    <col min="4197" max="4197" width="1.875" style="256" customWidth="1"/>
    <col min="4198" max="4198" width="2.5" style="256" customWidth="1"/>
    <col min="4199" max="4199" width="3.625" style="256" customWidth="1"/>
    <col min="4200" max="4200" width="2.875" style="256" customWidth="1"/>
    <col min="4201" max="4201" width="0.875" style="256" customWidth="1"/>
    <col min="4202" max="4202" width="1.125" style="256" customWidth="1"/>
    <col min="4203" max="4203" width="5.375" style="256" customWidth="1"/>
    <col min="4204" max="4204" width="6.5" style="256" customWidth="1"/>
    <col min="4205" max="4205" width="4.125" style="256" customWidth="1"/>
    <col min="4206" max="4206" width="7.875" style="256" customWidth="1"/>
    <col min="4207" max="4207" width="8.875" style="256" customWidth="1"/>
    <col min="4208" max="4211" width="6.125" style="256" customWidth="1"/>
    <col min="4212" max="4212" width="4.875" style="256" customWidth="1"/>
    <col min="4213" max="4213" width="2.5" style="256" customWidth="1"/>
    <col min="4214" max="4214" width="4.875" style="256" customWidth="1"/>
    <col min="4215" max="4452" width="8.875" style="256"/>
    <col min="4453" max="4453" width="1.875" style="256" customWidth="1"/>
    <col min="4454" max="4454" width="2.5" style="256" customWidth="1"/>
    <col min="4455" max="4455" width="3.625" style="256" customWidth="1"/>
    <col min="4456" max="4456" width="2.875" style="256" customWidth="1"/>
    <col min="4457" max="4457" width="0.875" style="256" customWidth="1"/>
    <col min="4458" max="4458" width="1.125" style="256" customWidth="1"/>
    <col min="4459" max="4459" width="5.375" style="256" customWidth="1"/>
    <col min="4460" max="4460" width="6.5" style="256" customWidth="1"/>
    <col min="4461" max="4461" width="4.125" style="256" customWidth="1"/>
    <col min="4462" max="4462" width="7.875" style="256" customWidth="1"/>
    <col min="4463" max="4463" width="8.875" style="256" customWidth="1"/>
    <col min="4464" max="4467" width="6.125" style="256" customWidth="1"/>
    <col min="4468" max="4468" width="4.875" style="256" customWidth="1"/>
    <col min="4469" max="4469" width="2.5" style="256" customWidth="1"/>
    <col min="4470" max="4470" width="4.875" style="256" customWidth="1"/>
    <col min="4471" max="4708" width="8.875" style="256"/>
    <col min="4709" max="4709" width="1.875" style="256" customWidth="1"/>
    <col min="4710" max="4710" width="2.5" style="256" customWidth="1"/>
    <col min="4711" max="4711" width="3.625" style="256" customWidth="1"/>
    <col min="4712" max="4712" width="2.875" style="256" customWidth="1"/>
    <col min="4713" max="4713" width="0.875" style="256" customWidth="1"/>
    <col min="4714" max="4714" width="1.125" style="256" customWidth="1"/>
    <col min="4715" max="4715" width="5.375" style="256" customWidth="1"/>
    <col min="4716" max="4716" width="6.5" style="256" customWidth="1"/>
    <col min="4717" max="4717" width="4.125" style="256" customWidth="1"/>
    <col min="4718" max="4718" width="7.875" style="256" customWidth="1"/>
    <col min="4719" max="4719" width="8.875" style="256" customWidth="1"/>
    <col min="4720" max="4723" width="6.125" style="256" customWidth="1"/>
    <col min="4724" max="4724" width="4.875" style="256" customWidth="1"/>
    <col min="4725" max="4725" width="2.5" style="256" customWidth="1"/>
    <col min="4726" max="4726" width="4.875" style="256" customWidth="1"/>
    <col min="4727" max="4964" width="8.875" style="256"/>
    <col min="4965" max="4965" width="1.875" style="256" customWidth="1"/>
    <col min="4966" max="4966" width="2.5" style="256" customWidth="1"/>
    <col min="4967" max="4967" width="3.625" style="256" customWidth="1"/>
    <col min="4968" max="4968" width="2.875" style="256" customWidth="1"/>
    <col min="4969" max="4969" width="0.875" style="256" customWidth="1"/>
    <col min="4970" max="4970" width="1.125" style="256" customWidth="1"/>
    <col min="4971" max="4971" width="5.375" style="256" customWidth="1"/>
    <col min="4972" max="4972" width="6.5" style="256" customWidth="1"/>
    <col min="4973" max="4973" width="4.125" style="256" customWidth="1"/>
    <col min="4974" max="4974" width="7.875" style="256" customWidth="1"/>
    <col min="4975" max="4975" width="8.875" style="256" customWidth="1"/>
    <col min="4976" max="4979" width="6.125" style="256" customWidth="1"/>
    <col min="4980" max="4980" width="4.875" style="256" customWidth="1"/>
    <col min="4981" max="4981" width="2.5" style="256" customWidth="1"/>
    <col min="4982" max="4982" width="4.875" style="256" customWidth="1"/>
    <col min="4983" max="5220" width="8.875" style="256"/>
    <col min="5221" max="5221" width="1.875" style="256" customWidth="1"/>
    <col min="5222" max="5222" width="2.5" style="256" customWidth="1"/>
    <col min="5223" max="5223" width="3.625" style="256" customWidth="1"/>
    <col min="5224" max="5224" width="2.875" style="256" customWidth="1"/>
    <col min="5225" max="5225" width="0.875" style="256" customWidth="1"/>
    <col min="5226" max="5226" width="1.125" style="256" customWidth="1"/>
    <col min="5227" max="5227" width="5.375" style="256" customWidth="1"/>
    <col min="5228" max="5228" width="6.5" style="256" customWidth="1"/>
    <col min="5229" max="5229" width="4.125" style="256" customWidth="1"/>
    <col min="5230" max="5230" width="7.875" style="256" customWidth="1"/>
    <col min="5231" max="5231" width="8.875" style="256" customWidth="1"/>
    <col min="5232" max="5235" width="6.125" style="256" customWidth="1"/>
    <col min="5236" max="5236" width="4.875" style="256" customWidth="1"/>
    <col min="5237" max="5237" width="2.5" style="256" customWidth="1"/>
    <col min="5238" max="5238" width="4.875" style="256" customWidth="1"/>
    <col min="5239" max="5476" width="8.875" style="256"/>
    <col min="5477" max="5477" width="1.875" style="256" customWidth="1"/>
    <col min="5478" max="5478" width="2.5" style="256" customWidth="1"/>
    <col min="5479" max="5479" width="3.625" style="256" customWidth="1"/>
    <col min="5480" max="5480" width="2.875" style="256" customWidth="1"/>
    <col min="5481" max="5481" width="0.875" style="256" customWidth="1"/>
    <col min="5482" max="5482" width="1.125" style="256" customWidth="1"/>
    <col min="5483" max="5483" width="5.375" style="256" customWidth="1"/>
    <col min="5484" max="5484" width="6.5" style="256" customWidth="1"/>
    <col min="5485" max="5485" width="4.125" style="256" customWidth="1"/>
    <col min="5486" max="5486" width="7.875" style="256" customWidth="1"/>
    <col min="5487" max="5487" width="8.875" style="256" customWidth="1"/>
    <col min="5488" max="5491" width="6.125" style="256" customWidth="1"/>
    <col min="5492" max="5492" width="4.875" style="256" customWidth="1"/>
    <col min="5493" max="5493" width="2.5" style="256" customWidth="1"/>
    <col min="5494" max="5494" width="4.875" style="256" customWidth="1"/>
    <col min="5495" max="5732" width="8.875" style="256"/>
    <col min="5733" max="5733" width="1.875" style="256" customWidth="1"/>
    <col min="5734" max="5734" width="2.5" style="256" customWidth="1"/>
    <col min="5735" max="5735" width="3.625" style="256" customWidth="1"/>
    <col min="5736" max="5736" width="2.875" style="256" customWidth="1"/>
    <col min="5737" max="5737" width="0.875" style="256" customWidth="1"/>
    <col min="5738" max="5738" width="1.125" style="256" customWidth="1"/>
    <col min="5739" max="5739" width="5.375" style="256" customWidth="1"/>
    <col min="5740" max="5740" width="6.5" style="256" customWidth="1"/>
    <col min="5741" max="5741" width="4.125" style="256" customWidth="1"/>
    <col min="5742" max="5742" width="7.875" style="256" customWidth="1"/>
    <col min="5743" max="5743" width="8.875" style="256" customWidth="1"/>
    <col min="5744" max="5747" width="6.125" style="256" customWidth="1"/>
    <col min="5748" max="5748" width="4.875" style="256" customWidth="1"/>
    <col min="5749" max="5749" width="2.5" style="256" customWidth="1"/>
    <col min="5750" max="5750" width="4.875" style="256" customWidth="1"/>
    <col min="5751" max="5988" width="8.875" style="256"/>
    <col min="5989" max="5989" width="1.875" style="256" customWidth="1"/>
    <col min="5990" max="5990" width="2.5" style="256" customWidth="1"/>
    <col min="5991" max="5991" width="3.625" style="256" customWidth="1"/>
    <col min="5992" max="5992" width="2.875" style="256" customWidth="1"/>
    <col min="5993" max="5993" width="0.875" style="256" customWidth="1"/>
    <col min="5994" max="5994" width="1.125" style="256" customWidth="1"/>
    <col min="5995" max="5995" width="5.375" style="256" customWidth="1"/>
    <col min="5996" max="5996" width="6.5" style="256" customWidth="1"/>
    <col min="5997" max="5997" width="4.125" style="256" customWidth="1"/>
    <col min="5998" max="5998" width="7.875" style="256" customWidth="1"/>
    <col min="5999" max="5999" width="8.875" style="256" customWidth="1"/>
    <col min="6000" max="6003" width="6.125" style="256" customWidth="1"/>
    <col min="6004" max="6004" width="4.875" style="256" customWidth="1"/>
    <col min="6005" max="6005" width="2.5" style="256" customWidth="1"/>
    <col min="6006" max="6006" width="4.875" style="256" customWidth="1"/>
    <col min="6007" max="6244" width="8.875" style="256"/>
    <col min="6245" max="6245" width="1.875" style="256" customWidth="1"/>
    <col min="6246" max="6246" width="2.5" style="256" customWidth="1"/>
    <col min="6247" max="6247" width="3.625" style="256" customWidth="1"/>
    <col min="6248" max="6248" width="2.875" style="256" customWidth="1"/>
    <col min="6249" max="6249" width="0.875" style="256" customWidth="1"/>
    <col min="6250" max="6250" width="1.125" style="256" customWidth="1"/>
    <col min="6251" max="6251" width="5.375" style="256" customWidth="1"/>
    <col min="6252" max="6252" width="6.5" style="256" customWidth="1"/>
    <col min="6253" max="6253" width="4.125" style="256" customWidth="1"/>
    <col min="6254" max="6254" width="7.875" style="256" customWidth="1"/>
    <col min="6255" max="6255" width="8.875" style="256" customWidth="1"/>
    <col min="6256" max="6259" width="6.125" style="256" customWidth="1"/>
    <col min="6260" max="6260" width="4.875" style="256" customWidth="1"/>
    <col min="6261" max="6261" width="2.5" style="256" customWidth="1"/>
    <col min="6262" max="6262" width="4.875" style="256" customWidth="1"/>
    <col min="6263" max="6500" width="8.875" style="256"/>
    <col min="6501" max="6501" width="1.875" style="256" customWidth="1"/>
    <col min="6502" max="6502" width="2.5" style="256" customWidth="1"/>
    <col min="6503" max="6503" width="3.625" style="256" customWidth="1"/>
    <col min="6504" max="6504" width="2.875" style="256" customWidth="1"/>
    <col min="6505" max="6505" width="0.875" style="256" customWidth="1"/>
    <col min="6506" max="6506" width="1.125" style="256" customWidth="1"/>
    <col min="6507" max="6507" width="5.375" style="256" customWidth="1"/>
    <col min="6508" max="6508" width="6.5" style="256" customWidth="1"/>
    <col min="6509" max="6509" width="4.125" style="256" customWidth="1"/>
    <col min="6510" max="6510" width="7.875" style="256" customWidth="1"/>
    <col min="6511" max="6511" width="8.875" style="256" customWidth="1"/>
    <col min="6512" max="6515" width="6.125" style="256" customWidth="1"/>
    <col min="6516" max="6516" width="4.875" style="256" customWidth="1"/>
    <col min="6517" max="6517" width="2.5" style="256" customWidth="1"/>
    <col min="6518" max="6518" width="4.875" style="256" customWidth="1"/>
    <col min="6519" max="6756" width="8.875" style="256"/>
    <col min="6757" max="6757" width="1.875" style="256" customWidth="1"/>
    <col min="6758" max="6758" width="2.5" style="256" customWidth="1"/>
    <col min="6759" max="6759" width="3.625" style="256" customWidth="1"/>
    <col min="6760" max="6760" width="2.875" style="256" customWidth="1"/>
    <col min="6761" max="6761" width="0.875" style="256" customWidth="1"/>
    <col min="6762" max="6762" width="1.125" style="256" customWidth="1"/>
    <col min="6763" max="6763" width="5.375" style="256" customWidth="1"/>
    <col min="6764" max="6764" width="6.5" style="256" customWidth="1"/>
    <col min="6765" max="6765" width="4.125" style="256" customWidth="1"/>
    <col min="6766" max="6766" width="7.875" style="256" customWidth="1"/>
    <col min="6767" max="6767" width="8.875" style="256" customWidth="1"/>
    <col min="6768" max="6771" width="6.125" style="256" customWidth="1"/>
    <col min="6772" max="6772" width="4.875" style="256" customWidth="1"/>
    <col min="6773" max="6773" width="2.5" style="256" customWidth="1"/>
    <col min="6774" max="6774" width="4.875" style="256" customWidth="1"/>
    <col min="6775" max="7012" width="8.875" style="256"/>
    <col min="7013" max="7013" width="1.875" style="256" customWidth="1"/>
    <col min="7014" max="7014" width="2.5" style="256" customWidth="1"/>
    <col min="7015" max="7015" width="3.625" style="256" customWidth="1"/>
    <col min="7016" max="7016" width="2.875" style="256" customWidth="1"/>
    <col min="7017" max="7017" width="0.875" style="256" customWidth="1"/>
    <col min="7018" max="7018" width="1.125" style="256" customWidth="1"/>
    <col min="7019" max="7019" width="5.375" style="256" customWidth="1"/>
    <col min="7020" max="7020" width="6.5" style="256" customWidth="1"/>
    <col min="7021" max="7021" width="4.125" style="256" customWidth="1"/>
    <col min="7022" max="7022" width="7.875" style="256" customWidth="1"/>
    <col min="7023" max="7023" width="8.875" style="256" customWidth="1"/>
    <col min="7024" max="7027" width="6.125" style="256" customWidth="1"/>
    <col min="7028" max="7028" width="4.875" style="256" customWidth="1"/>
    <col min="7029" max="7029" width="2.5" style="256" customWidth="1"/>
    <col min="7030" max="7030" width="4.875" style="256" customWidth="1"/>
    <col min="7031" max="7268" width="8.875" style="256"/>
    <col min="7269" max="7269" width="1.875" style="256" customWidth="1"/>
    <col min="7270" max="7270" width="2.5" style="256" customWidth="1"/>
    <col min="7271" max="7271" width="3.625" style="256" customWidth="1"/>
    <col min="7272" max="7272" width="2.875" style="256" customWidth="1"/>
    <col min="7273" max="7273" width="0.875" style="256" customWidth="1"/>
    <col min="7274" max="7274" width="1.125" style="256" customWidth="1"/>
    <col min="7275" max="7275" width="5.375" style="256" customWidth="1"/>
    <col min="7276" max="7276" width="6.5" style="256" customWidth="1"/>
    <col min="7277" max="7277" width="4.125" style="256" customWidth="1"/>
    <col min="7278" max="7278" width="7.875" style="256" customWidth="1"/>
    <col min="7279" max="7279" width="8.875" style="256" customWidth="1"/>
    <col min="7280" max="7283" width="6.125" style="256" customWidth="1"/>
    <col min="7284" max="7284" width="4.875" style="256" customWidth="1"/>
    <col min="7285" max="7285" width="2.5" style="256" customWidth="1"/>
    <col min="7286" max="7286" width="4.875" style="256" customWidth="1"/>
    <col min="7287" max="7524" width="8.875" style="256"/>
    <col min="7525" max="7525" width="1.875" style="256" customWidth="1"/>
    <col min="7526" max="7526" width="2.5" style="256" customWidth="1"/>
    <col min="7527" max="7527" width="3.625" style="256" customWidth="1"/>
    <col min="7528" max="7528" width="2.875" style="256" customWidth="1"/>
    <col min="7529" max="7529" width="0.875" style="256" customWidth="1"/>
    <col min="7530" max="7530" width="1.125" style="256" customWidth="1"/>
    <col min="7531" max="7531" width="5.375" style="256" customWidth="1"/>
    <col min="7532" max="7532" width="6.5" style="256" customWidth="1"/>
    <col min="7533" max="7533" width="4.125" style="256" customWidth="1"/>
    <col min="7534" max="7534" width="7.875" style="256" customWidth="1"/>
    <col min="7535" max="7535" width="8.875" style="256" customWidth="1"/>
    <col min="7536" max="7539" width="6.125" style="256" customWidth="1"/>
    <col min="7540" max="7540" width="4.875" style="256" customWidth="1"/>
    <col min="7541" max="7541" width="2.5" style="256" customWidth="1"/>
    <col min="7542" max="7542" width="4.875" style="256" customWidth="1"/>
    <col min="7543" max="7780" width="8.875" style="256"/>
    <col min="7781" max="7781" width="1.875" style="256" customWidth="1"/>
    <col min="7782" max="7782" width="2.5" style="256" customWidth="1"/>
    <col min="7783" max="7783" width="3.625" style="256" customWidth="1"/>
    <col min="7784" max="7784" width="2.875" style="256" customWidth="1"/>
    <col min="7785" max="7785" width="0.875" style="256" customWidth="1"/>
    <col min="7786" max="7786" width="1.125" style="256" customWidth="1"/>
    <col min="7787" max="7787" width="5.375" style="256" customWidth="1"/>
    <col min="7788" max="7788" width="6.5" style="256" customWidth="1"/>
    <col min="7789" max="7789" width="4.125" style="256" customWidth="1"/>
    <col min="7790" max="7790" width="7.875" style="256" customWidth="1"/>
    <col min="7791" max="7791" width="8.875" style="256" customWidth="1"/>
    <col min="7792" max="7795" width="6.125" style="256" customWidth="1"/>
    <col min="7796" max="7796" width="4.875" style="256" customWidth="1"/>
    <col min="7797" max="7797" width="2.5" style="256" customWidth="1"/>
    <col min="7798" max="7798" width="4.875" style="256" customWidth="1"/>
    <col min="7799" max="8036" width="8.875" style="256"/>
    <col min="8037" max="8037" width="1.875" style="256" customWidth="1"/>
    <col min="8038" max="8038" width="2.5" style="256" customWidth="1"/>
    <col min="8039" max="8039" width="3.625" style="256" customWidth="1"/>
    <col min="8040" max="8040" width="2.875" style="256" customWidth="1"/>
    <col min="8041" max="8041" width="0.875" style="256" customWidth="1"/>
    <col min="8042" max="8042" width="1.125" style="256" customWidth="1"/>
    <col min="8043" max="8043" width="5.375" style="256" customWidth="1"/>
    <col min="8044" max="8044" width="6.5" style="256" customWidth="1"/>
    <col min="8045" max="8045" width="4.125" style="256" customWidth="1"/>
    <col min="8046" max="8046" width="7.875" style="256" customWidth="1"/>
    <col min="8047" max="8047" width="8.875" style="256" customWidth="1"/>
    <col min="8048" max="8051" width="6.125" style="256" customWidth="1"/>
    <col min="8052" max="8052" width="4.875" style="256" customWidth="1"/>
    <col min="8053" max="8053" width="2.5" style="256" customWidth="1"/>
    <col min="8054" max="8054" width="4.875" style="256" customWidth="1"/>
    <col min="8055" max="8292" width="8.875" style="256"/>
    <col min="8293" max="8293" width="1.875" style="256" customWidth="1"/>
    <col min="8294" max="8294" width="2.5" style="256" customWidth="1"/>
    <col min="8295" max="8295" width="3.625" style="256" customWidth="1"/>
    <col min="8296" max="8296" width="2.875" style="256" customWidth="1"/>
    <col min="8297" max="8297" width="0.875" style="256" customWidth="1"/>
    <col min="8298" max="8298" width="1.125" style="256" customWidth="1"/>
    <col min="8299" max="8299" width="5.375" style="256" customWidth="1"/>
    <col min="8300" max="8300" width="6.5" style="256" customWidth="1"/>
    <col min="8301" max="8301" width="4.125" style="256" customWidth="1"/>
    <col min="8302" max="8302" width="7.875" style="256" customWidth="1"/>
    <col min="8303" max="8303" width="8.875" style="256" customWidth="1"/>
    <col min="8304" max="8307" width="6.125" style="256" customWidth="1"/>
    <col min="8308" max="8308" width="4.875" style="256" customWidth="1"/>
    <col min="8309" max="8309" width="2.5" style="256" customWidth="1"/>
    <col min="8310" max="8310" width="4.875" style="256" customWidth="1"/>
    <col min="8311" max="8548" width="8.875" style="256"/>
    <col min="8549" max="8549" width="1.875" style="256" customWidth="1"/>
    <col min="8550" max="8550" width="2.5" style="256" customWidth="1"/>
    <col min="8551" max="8551" width="3.625" style="256" customWidth="1"/>
    <col min="8552" max="8552" width="2.875" style="256" customWidth="1"/>
    <col min="8553" max="8553" width="0.875" style="256" customWidth="1"/>
    <col min="8554" max="8554" width="1.125" style="256" customWidth="1"/>
    <col min="8555" max="8555" width="5.375" style="256" customWidth="1"/>
    <col min="8556" max="8556" width="6.5" style="256" customWidth="1"/>
    <col min="8557" max="8557" width="4.125" style="256" customWidth="1"/>
    <col min="8558" max="8558" width="7.875" style="256" customWidth="1"/>
    <col min="8559" max="8559" width="8.875" style="256" customWidth="1"/>
    <col min="8560" max="8563" width="6.125" style="256" customWidth="1"/>
    <col min="8564" max="8564" width="4.875" style="256" customWidth="1"/>
    <col min="8565" max="8565" width="2.5" style="256" customWidth="1"/>
    <col min="8566" max="8566" width="4.875" style="256" customWidth="1"/>
    <col min="8567" max="8804" width="8.875" style="256"/>
    <col min="8805" max="8805" width="1.875" style="256" customWidth="1"/>
    <col min="8806" max="8806" width="2.5" style="256" customWidth="1"/>
    <col min="8807" max="8807" width="3.625" style="256" customWidth="1"/>
    <col min="8808" max="8808" width="2.875" style="256" customWidth="1"/>
    <col min="8809" max="8809" width="0.875" style="256" customWidth="1"/>
    <col min="8810" max="8810" width="1.125" style="256" customWidth="1"/>
    <col min="8811" max="8811" width="5.375" style="256" customWidth="1"/>
    <col min="8812" max="8812" width="6.5" style="256" customWidth="1"/>
    <col min="8813" max="8813" width="4.125" style="256" customWidth="1"/>
    <col min="8814" max="8814" width="7.875" style="256" customWidth="1"/>
    <col min="8815" max="8815" width="8.875" style="256" customWidth="1"/>
    <col min="8816" max="8819" width="6.125" style="256" customWidth="1"/>
    <col min="8820" max="8820" width="4.875" style="256" customWidth="1"/>
    <col min="8821" max="8821" width="2.5" style="256" customWidth="1"/>
    <col min="8822" max="8822" width="4.875" style="256" customWidth="1"/>
    <col min="8823" max="9060" width="8.875" style="256"/>
    <col min="9061" max="9061" width="1.875" style="256" customWidth="1"/>
    <col min="9062" max="9062" width="2.5" style="256" customWidth="1"/>
    <col min="9063" max="9063" width="3.625" style="256" customWidth="1"/>
    <col min="9064" max="9064" width="2.875" style="256" customWidth="1"/>
    <col min="9065" max="9065" width="0.875" style="256" customWidth="1"/>
    <col min="9066" max="9066" width="1.125" style="256" customWidth="1"/>
    <col min="9067" max="9067" width="5.375" style="256" customWidth="1"/>
    <col min="9068" max="9068" width="6.5" style="256" customWidth="1"/>
    <col min="9069" max="9069" width="4.125" style="256" customWidth="1"/>
    <col min="9070" max="9070" width="7.875" style="256" customWidth="1"/>
    <col min="9071" max="9071" width="8.875" style="256" customWidth="1"/>
    <col min="9072" max="9075" width="6.125" style="256" customWidth="1"/>
    <col min="9076" max="9076" width="4.875" style="256" customWidth="1"/>
    <col min="9077" max="9077" width="2.5" style="256" customWidth="1"/>
    <col min="9078" max="9078" width="4.875" style="256" customWidth="1"/>
    <col min="9079" max="9316" width="8.875" style="256"/>
    <col min="9317" max="9317" width="1.875" style="256" customWidth="1"/>
    <col min="9318" max="9318" width="2.5" style="256" customWidth="1"/>
    <col min="9319" max="9319" width="3.625" style="256" customWidth="1"/>
    <col min="9320" max="9320" width="2.875" style="256" customWidth="1"/>
    <col min="9321" max="9321" width="0.875" style="256" customWidth="1"/>
    <col min="9322" max="9322" width="1.125" style="256" customWidth="1"/>
    <col min="9323" max="9323" width="5.375" style="256" customWidth="1"/>
    <col min="9324" max="9324" width="6.5" style="256" customWidth="1"/>
    <col min="9325" max="9325" width="4.125" style="256" customWidth="1"/>
    <col min="9326" max="9326" width="7.875" style="256" customWidth="1"/>
    <col min="9327" max="9327" width="8.875" style="256" customWidth="1"/>
    <col min="9328" max="9331" width="6.125" style="256" customWidth="1"/>
    <col min="9332" max="9332" width="4.875" style="256" customWidth="1"/>
    <col min="9333" max="9333" width="2.5" style="256" customWidth="1"/>
    <col min="9334" max="9334" width="4.875" style="256" customWidth="1"/>
    <col min="9335" max="9572" width="8.875" style="256"/>
    <col min="9573" max="9573" width="1.875" style="256" customWidth="1"/>
    <col min="9574" max="9574" width="2.5" style="256" customWidth="1"/>
    <col min="9575" max="9575" width="3.625" style="256" customWidth="1"/>
    <col min="9576" max="9576" width="2.875" style="256" customWidth="1"/>
    <col min="9577" max="9577" width="0.875" style="256" customWidth="1"/>
    <col min="9578" max="9578" width="1.125" style="256" customWidth="1"/>
    <col min="9579" max="9579" width="5.375" style="256" customWidth="1"/>
    <col min="9580" max="9580" width="6.5" style="256" customWidth="1"/>
    <col min="9581" max="9581" width="4.125" style="256" customWidth="1"/>
    <col min="9582" max="9582" width="7.875" style="256" customWidth="1"/>
    <col min="9583" max="9583" width="8.875" style="256" customWidth="1"/>
    <col min="9584" max="9587" width="6.125" style="256" customWidth="1"/>
    <col min="9588" max="9588" width="4.875" style="256" customWidth="1"/>
    <col min="9589" max="9589" width="2.5" style="256" customWidth="1"/>
    <col min="9590" max="9590" width="4.875" style="256" customWidth="1"/>
    <col min="9591" max="9828" width="8.875" style="256"/>
    <col min="9829" max="9829" width="1.875" style="256" customWidth="1"/>
    <col min="9830" max="9830" width="2.5" style="256" customWidth="1"/>
    <col min="9831" max="9831" width="3.625" style="256" customWidth="1"/>
    <col min="9832" max="9832" width="2.875" style="256" customWidth="1"/>
    <col min="9833" max="9833" width="0.875" style="256" customWidth="1"/>
    <col min="9834" max="9834" width="1.125" style="256" customWidth="1"/>
    <col min="9835" max="9835" width="5.375" style="256" customWidth="1"/>
    <col min="9836" max="9836" width="6.5" style="256" customWidth="1"/>
    <col min="9837" max="9837" width="4.125" style="256" customWidth="1"/>
    <col min="9838" max="9838" width="7.875" style="256" customWidth="1"/>
    <col min="9839" max="9839" width="8.875" style="256" customWidth="1"/>
    <col min="9840" max="9843" width="6.125" style="256" customWidth="1"/>
    <col min="9844" max="9844" width="4.875" style="256" customWidth="1"/>
    <col min="9845" max="9845" width="2.5" style="256" customWidth="1"/>
    <col min="9846" max="9846" width="4.875" style="256" customWidth="1"/>
    <col min="9847" max="10084" width="8.875" style="256"/>
    <col min="10085" max="10085" width="1.875" style="256" customWidth="1"/>
    <col min="10086" max="10086" width="2.5" style="256" customWidth="1"/>
    <col min="10087" max="10087" width="3.625" style="256" customWidth="1"/>
    <col min="10088" max="10088" width="2.875" style="256" customWidth="1"/>
    <col min="10089" max="10089" width="0.875" style="256" customWidth="1"/>
    <col min="10090" max="10090" width="1.125" style="256" customWidth="1"/>
    <col min="10091" max="10091" width="5.375" style="256" customWidth="1"/>
    <col min="10092" max="10092" width="6.5" style="256" customWidth="1"/>
    <col min="10093" max="10093" width="4.125" style="256" customWidth="1"/>
    <col min="10094" max="10094" width="7.875" style="256" customWidth="1"/>
    <col min="10095" max="10095" width="8.875" style="256" customWidth="1"/>
    <col min="10096" max="10099" width="6.125" style="256" customWidth="1"/>
    <col min="10100" max="10100" width="4.875" style="256" customWidth="1"/>
    <col min="10101" max="10101" width="2.5" style="256" customWidth="1"/>
    <col min="10102" max="10102" width="4.875" style="256" customWidth="1"/>
    <col min="10103" max="10340" width="8.875" style="256"/>
    <col min="10341" max="10341" width="1.875" style="256" customWidth="1"/>
    <col min="10342" max="10342" width="2.5" style="256" customWidth="1"/>
    <col min="10343" max="10343" width="3.625" style="256" customWidth="1"/>
    <col min="10344" max="10344" width="2.875" style="256" customWidth="1"/>
    <col min="10345" max="10345" width="0.875" style="256" customWidth="1"/>
    <col min="10346" max="10346" width="1.125" style="256" customWidth="1"/>
    <col min="10347" max="10347" width="5.375" style="256" customWidth="1"/>
    <col min="10348" max="10348" width="6.5" style="256" customWidth="1"/>
    <col min="10349" max="10349" width="4.125" style="256" customWidth="1"/>
    <col min="10350" max="10350" width="7.875" style="256" customWidth="1"/>
    <col min="10351" max="10351" width="8.875" style="256" customWidth="1"/>
    <col min="10352" max="10355" width="6.125" style="256" customWidth="1"/>
    <col min="10356" max="10356" width="4.875" style="256" customWidth="1"/>
    <col min="10357" max="10357" width="2.5" style="256" customWidth="1"/>
    <col min="10358" max="10358" width="4.875" style="256" customWidth="1"/>
    <col min="10359" max="10596" width="8.875" style="256"/>
    <col min="10597" max="10597" width="1.875" style="256" customWidth="1"/>
    <col min="10598" max="10598" width="2.5" style="256" customWidth="1"/>
    <col min="10599" max="10599" width="3.625" style="256" customWidth="1"/>
    <col min="10600" max="10600" width="2.875" style="256" customWidth="1"/>
    <col min="10601" max="10601" width="0.875" style="256" customWidth="1"/>
    <col min="10602" max="10602" width="1.125" style="256" customWidth="1"/>
    <col min="10603" max="10603" width="5.375" style="256" customWidth="1"/>
    <col min="10604" max="10604" width="6.5" style="256" customWidth="1"/>
    <col min="10605" max="10605" width="4.125" style="256" customWidth="1"/>
    <col min="10606" max="10606" width="7.875" style="256" customWidth="1"/>
    <col min="10607" max="10607" width="8.875" style="256" customWidth="1"/>
    <col min="10608" max="10611" width="6.125" style="256" customWidth="1"/>
    <col min="10612" max="10612" width="4.875" style="256" customWidth="1"/>
    <col min="10613" max="10613" width="2.5" style="256" customWidth="1"/>
    <col min="10614" max="10614" width="4.875" style="256" customWidth="1"/>
    <col min="10615" max="10852" width="8.875" style="256"/>
    <col min="10853" max="10853" width="1.875" style="256" customWidth="1"/>
    <col min="10854" max="10854" width="2.5" style="256" customWidth="1"/>
    <col min="10855" max="10855" width="3.625" style="256" customWidth="1"/>
    <col min="10856" max="10856" width="2.875" style="256" customWidth="1"/>
    <col min="10857" max="10857" width="0.875" style="256" customWidth="1"/>
    <col min="10858" max="10858" width="1.125" style="256" customWidth="1"/>
    <col min="10859" max="10859" width="5.375" style="256" customWidth="1"/>
    <col min="10860" max="10860" width="6.5" style="256" customWidth="1"/>
    <col min="10861" max="10861" width="4.125" style="256" customWidth="1"/>
    <col min="10862" max="10862" width="7.875" style="256" customWidth="1"/>
    <col min="10863" max="10863" width="8.875" style="256" customWidth="1"/>
    <col min="10864" max="10867" width="6.125" style="256" customWidth="1"/>
    <col min="10868" max="10868" width="4.875" style="256" customWidth="1"/>
    <col min="10869" max="10869" width="2.5" style="256" customWidth="1"/>
    <col min="10870" max="10870" width="4.875" style="256" customWidth="1"/>
    <col min="10871" max="11108" width="8.875" style="256"/>
    <col min="11109" max="11109" width="1.875" style="256" customWidth="1"/>
    <col min="11110" max="11110" width="2.5" style="256" customWidth="1"/>
    <col min="11111" max="11111" width="3.625" style="256" customWidth="1"/>
    <col min="11112" max="11112" width="2.875" style="256" customWidth="1"/>
    <col min="11113" max="11113" width="0.875" style="256" customWidth="1"/>
    <col min="11114" max="11114" width="1.125" style="256" customWidth="1"/>
    <col min="11115" max="11115" width="5.375" style="256" customWidth="1"/>
    <col min="11116" max="11116" width="6.5" style="256" customWidth="1"/>
    <col min="11117" max="11117" width="4.125" style="256" customWidth="1"/>
    <col min="11118" max="11118" width="7.875" style="256" customWidth="1"/>
    <col min="11119" max="11119" width="8.875" style="256" customWidth="1"/>
    <col min="11120" max="11123" width="6.125" style="256" customWidth="1"/>
    <col min="11124" max="11124" width="4.875" style="256" customWidth="1"/>
    <col min="11125" max="11125" width="2.5" style="256" customWidth="1"/>
    <col min="11126" max="11126" width="4.875" style="256" customWidth="1"/>
    <col min="11127" max="11364" width="8.875" style="256"/>
    <col min="11365" max="11365" width="1.875" style="256" customWidth="1"/>
    <col min="11366" max="11366" width="2.5" style="256" customWidth="1"/>
    <col min="11367" max="11367" width="3.625" style="256" customWidth="1"/>
    <col min="11368" max="11368" width="2.875" style="256" customWidth="1"/>
    <col min="11369" max="11369" width="0.875" style="256" customWidth="1"/>
    <col min="11370" max="11370" width="1.125" style="256" customWidth="1"/>
    <col min="11371" max="11371" width="5.375" style="256" customWidth="1"/>
    <col min="11372" max="11372" width="6.5" style="256" customWidth="1"/>
    <col min="11373" max="11373" width="4.125" style="256" customWidth="1"/>
    <col min="11374" max="11374" width="7.875" style="256" customWidth="1"/>
    <col min="11375" max="11375" width="8.875" style="256" customWidth="1"/>
    <col min="11376" max="11379" width="6.125" style="256" customWidth="1"/>
    <col min="11380" max="11380" width="4.875" style="256" customWidth="1"/>
    <col min="11381" max="11381" width="2.5" style="256" customWidth="1"/>
    <col min="11382" max="11382" width="4.875" style="256" customWidth="1"/>
    <col min="11383" max="11620" width="8.875" style="256"/>
    <col min="11621" max="11621" width="1.875" style="256" customWidth="1"/>
    <col min="11622" max="11622" width="2.5" style="256" customWidth="1"/>
    <col min="11623" max="11623" width="3.625" style="256" customWidth="1"/>
    <col min="11624" max="11624" width="2.875" style="256" customWidth="1"/>
    <col min="11625" max="11625" width="0.875" style="256" customWidth="1"/>
    <col min="11626" max="11626" width="1.125" style="256" customWidth="1"/>
    <col min="11627" max="11627" width="5.375" style="256" customWidth="1"/>
    <col min="11628" max="11628" width="6.5" style="256" customWidth="1"/>
    <col min="11629" max="11629" width="4.125" style="256" customWidth="1"/>
    <col min="11630" max="11630" width="7.875" style="256" customWidth="1"/>
    <col min="11631" max="11631" width="8.875" style="256" customWidth="1"/>
    <col min="11632" max="11635" width="6.125" style="256" customWidth="1"/>
    <col min="11636" max="11636" width="4.875" style="256" customWidth="1"/>
    <col min="11637" max="11637" width="2.5" style="256" customWidth="1"/>
    <col min="11638" max="11638" width="4.875" style="256" customWidth="1"/>
    <col min="11639" max="11876" width="8.875" style="256"/>
    <col min="11877" max="11877" width="1.875" style="256" customWidth="1"/>
    <col min="11878" max="11878" width="2.5" style="256" customWidth="1"/>
    <col min="11879" max="11879" width="3.625" style="256" customWidth="1"/>
    <col min="11880" max="11880" width="2.875" style="256" customWidth="1"/>
    <col min="11881" max="11881" width="0.875" style="256" customWidth="1"/>
    <col min="11882" max="11882" width="1.125" style="256" customWidth="1"/>
    <col min="11883" max="11883" width="5.375" style="256" customWidth="1"/>
    <col min="11884" max="11884" width="6.5" style="256" customWidth="1"/>
    <col min="11885" max="11885" width="4.125" style="256" customWidth="1"/>
    <col min="11886" max="11886" width="7.875" style="256" customWidth="1"/>
    <col min="11887" max="11887" width="8.875" style="256" customWidth="1"/>
    <col min="11888" max="11891" width="6.125" style="256" customWidth="1"/>
    <col min="11892" max="11892" width="4.875" style="256" customWidth="1"/>
    <col min="11893" max="11893" width="2.5" style="256" customWidth="1"/>
    <col min="11894" max="11894" width="4.875" style="256" customWidth="1"/>
    <col min="11895" max="12132" width="8.875" style="256"/>
    <col min="12133" max="12133" width="1.875" style="256" customWidth="1"/>
    <col min="12134" max="12134" width="2.5" style="256" customWidth="1"/>
    <col min="12135" max="12135" width="3.625" style="256" customWidth="1"/>
    <col min="12136" max="12136" width="2.875" style="256" customWidth="1"/>
    <col min="12137" max="12137" width="0.875" style="256" customWidth="1"/>
    <col min="12138" max="12138" width="1.125" style="256" customWidth="1"/>
    <col min="12139" max="12139" width="5.375" style="256" customWidth="1"/>
    <col min="12140" max="12140" width="6.5" style="256" customWidth="1"/>
    <col min="12141" max="12141" width="4.125" style="256" customWidth="1"/>
    <col min="12142" max="12142" width="7.875" style="256" customWidth="1"/>
    <col min="12143" max="12143" width="8.875" style="256" customWidth="1"/>
    <col min="12144" max="12147" width="6.125" style="256" customWidth="1"/>
    <col min="12148" max="12148" width="4.875" style="256" customWidth="1"/>
    <col min="12149" max="12149" width="2.5" style="256" customWidth="1"/>
    <col min="12150" max="12150" width="4.875" style="256" customWidth="1"/>
    <col min="12151" max="12388" width="8.875" style="256"/>
    <col min="12389" max="12389" width="1.875" style="256" customWidth="1"/>
    <col min="12390" max="12390" width="2.5" style="256" customWidth="1"/>
    <col min="12391" max="12391" width="3.625" style="256" customWidth="1"/>
    <col min="12392" max="12392" width="2.875" style="256" customWidth="1"/>
    <col min="12393" max="12393" width="0.875" style="256" customWidth="1"/>
    <col min="12394" max="12394" width="1.125" style="256" customWidth="1"/>
    <col min="12395" max="12395" width="5.375" style="256" customWidth="1"/>
    <col min="12396" max="12396" width="6.5" style="256" customWidth="1"/>
    <col min="12397" max="12397" width="4.125" style="256" customWidth="1"/>
    <col min="12398" max="12398" width="7.875" style="256" customWidth="1"/>
    <col min="12399" max="12399" width="8.875" style="256" customWidth="1"/>
    <col min="12400" max="12403" width="6.125" style="256" customWidth="1"/>
    <col min="12404" max="12404" width="4.875" style="256" customWidth="1"/>
    <col min="12405" max="12405" width="2.5" style="256" customWidth="1"/>
    <col min="12406" max="12406" width="4.875" style="256" customWidth="1"/>
    <col min="12407" max="12644" width="8.875" style="256"/>
    <col min="12645" max="12645" width="1.875" style="256" customWidth="1"/>
    <col min="12646" max="12646" width="2.5" style="256" customWidth="1"/>
    <col min="12647" max="12647" width="3.625" style="256" customWidth="1"/>
    <col min="12648" max="12648" width="2.875" style="256" customWidth="1"/>
    <col min="12649" max="12649" width="0.875" style="256" customWidth="1"/>
    <col min="12650" max="12650" width="1.125" style="256" customWidth="1"/>
    <col min="12651" max="12651" width="5.375" style="256" customWidth="1"/>
    <col min="12652" max="12652" width="6.5" style="256" customWidth="1"/>
    <col min="12653" max="12653" width="4.125" style="256" customWidth="1"/>
    <col min="12654" max="12654" width="7.875" style="256" customWidth="1"/>
    <col min="12655" max="12655" width="8.875" style="256" customWidth="1"/>
    <col min="12656" max="12659" width="6.125" style="256" customWidth="1"/>
    <col min="12660" max="12660" width="4.875" style="256" customWidth="1"/>
    <col min="12661" max="12661" width="2.5" style="256" customWidth="1"/>
    <col min="12662" max="12662" width="4.875" style="256" customWidth="1"/>
    <col min="12663" max="12900" width="8.875" style="256"/>
    <col min="12901" max="12901" width="1.875" style="256" customWidth="1"/>
    <col min="12902" max="12902" width="2.5" style="256" customWidth="1"/>
    <col min="12903" max="12903" width="3.625" style="256" customWidth="1"/>
    <col min="12904" max="12904" width="2.875" style="256" customWidth="1"/>
    <col min="12905" max="12905" width="0.875" style="256" customWidth="1"/>
    <col min="12906" max="12906" width="1.125" style="256" customWidth="1"/>
    <col min="12907" max="12907" width="5.375" style="256" customWidth="1"/>
    <col min="12908" max="12908" width="6.5" style="256" customWidth="1"/>
    <col min="12909" max="12909" width="4.125" style="256" customWidth="1"/>
    <col min="12910" max="12910" width="7.875" style="256" customWidth="1"/>
    <col min="12911" max="12911" width="8.875" style="256" customWidth="1"/>
    <col min="12912" max="12915" width="6.125" style="256" customWidth="1"/>
    <col min="12916" max="12916" width="4.875" style="256" customWidth="1"/>
    <col min="12917" max="12917" width="2.5" style="256" customWidth="1"/>
    <col min="12918" max="12918" width="4.875" style="256" customWidth="1"/>
    <col min="12919" max="13156" width="8.875" style="256"/>
    <col min="13157" max="13157" width="1.875" style="256" customWidth="1"/>
    <col min="13158" max="13158" width="2.5" style="256" customWidth="1"/>
    <col min="13159" max="13159" width="3.625" style="256" customWidth="1"/>
    <col min="13160" max="13160" width="2.875" style="256" customWidth="1"/>
    <col min="13161" max="13161" width="0.875" style="256" customWidth="1"/>
    <col min="13162" max="13162" width="1.125" style="256" customWidth="1"/>
    <col min="13163" max="13163" width="5.375" style="256" customWidth="1"/>
    <col min="13164" max="13164" width="6.5" style="256" customWidth="1"/>
    <col min="13165" max="13165" width="4.125" style="256" customWidth="1"/>
    <col min="13166" max="13166" width="7.875" style="256" customWidth="1"/>
    <col min="13167" max="13167" width="8.875" style="256" customWidth="1"/>
    <col min="13168" max="13171" width="6.125" style="256" customWidth="1"/>
    <col min="13172" max="13172" width="4.875" style="256" customWidth="1"/>
    <col min="13173" max="13173" width="2.5" style="256" customWidth="1"/>
    <col min="13174" max="13174" width="4.875" style="256" customWidth="1"/>
    <col min="13175" max="13412" width="8.875" style="256"/>
    <col min="13413" max="13413" width="1.875" style="256" customWidth="1"/>
    <col min="13414" max="13414" width="2.5" style="256" customWidth="1"/>
    <col min="13415" max="13415" width="3.625" style="256" customWidth="1"/>
    <col min="13416" max="13416" width="2.875" style="256" customWidth="1"/>
    <col min="13417" max="13417" width="0.875" style="256" customWidth="1"/>
    <col min="13418" max="13418" width="1.125" style="256" customWidth="1"/>
    <col min="13419" max="13419" width="5.375" style="256" customWidth="1"/>
    <col min="13420" max="13420" width="6.5" style="256" customWidth="1"/>
    <col min="13421" max="13421" width="4.125" style="256" customWidth="1"/>
    <col min="13422" max="13422" width="7.875" style="256" customWidth="1"/>
    <col min="13423" max="13423" width="8.875" style="256" customWidth="1"/>
    <col min="13424" max="13427" width="6.125" style="256" customWidth="1"/>
    <col min="13428" max="13428" width="4.875" style="256" customWidth="1"/>
    <col min="13429" max="13429" width="2.5" style="256" customWidth="1"/>
    <col min="13430" max="13430" width="4.875" style="256" customWidth="1"/>
    <col min="13431" max="13668" width="8.875" style="256"/>
    <col min="13669" max="13669" width="1.875" style="256" customWidth="1"/>
    <col min="13670" max="13670" width="2.5" style="256" customWidth="1"/>
    <col min="13671" max="13671" width="3.625" style="256" customWidth="1"/>
    <col min="13672" max="13672" width="2.875" style="256" customWidth="1"/>
    <col min="13673" max="13673" width="0.875" style="256" customWidth="1"/>
    <col min="13674" max="13674" width="1.125" style="256" customWidth="1"/>
    <col min="13675" max="13675" width="5.375" style="256" customWidth="1"/>
    <col min="13676" max="13676" width="6.5" style="256" customWidth="1"/>
    <col min="13677" max="13677" width="4.125" style="256" customWidth="1"/>
    <col min="13678" max="13678" width="7.875" style="256" customWidth="1"/>
    <col min="13679" max="13679" width="8.875" style="256" customWidth="1"/>
    <col min="13680" max="13683" width="6.125" style="256" customWidth="1"/>
    <col min="13684" max="13684" width="4.875" style="256" customWidth="1"/>
    <col min="13685" max="13685" width="2.5" style="256" customWidth="1"/>
    <col min="13686" max="13686" width="4.875" style="256" customWidth="1"/>
    <col min="13687" max="13924" width="8.875" style="256"/>
    <col min="13925" max="13925" width="1.875" style="256" customWidth="1"/>
    <col min="13926" max="13926" width="2.5" style="256" customWidth="1"/>
    <col min="13927" max="13927" width="3.625" style="256" customWidth="1"/>
    <col min="13928" max="13928" width="2.875" style="256" customWidth="1"/>
    <col min="13929" max="13929" width="0.875" style="256" customWidth="1"/>
    <col min="13930" max="13930" width="1.125" style="256" customWidth="1"/>
    <col min="13931" max="13931" width="5.375" style="256" customWidth="1"/>
    <col min="13932" max="13932" width="6.5" style="256" customWidth="1"/>
    <col min="13933" max="13933" width="4.125" style="256" customWidth="1"/>
    <col min="13934" max="13934" width="7.875" style="256" customWidth="1"/>
    <col min="13935" max="13935" width="8.875" style="256" customWidth="1"/>
    <col min="13936" max="13939" width="6.125" style="256" customWidth="1"/>
    <col min="13940" max="13940" width="4.875" style="256" customWidth="1"/>
    <col min="13941" max="13941" width="2.5" style="256" customWidth="1"/>
    <col min="13942" max="13942" width="4.875" style="256" customWidth="1"/>
    <col min="13943" max="14180" width="8.875" style="256"/>
    <col min="14181" max="14181" width="1.875" style="256" customWidth="1"/>
    <col min="14182" max="14182" width="2.5" style="256" customWidth="1"/>
    <col min="14183" max="14183" width="3.625" style="256" customWidth="1"/>
    <col min="14184" max="14184" width="2.875" style="256" customWidth="1"/>
    <col min="14185" max="14185" width="0.875" style="256" customWidth="1"/>
    <col min="14186" max="14186" width="1.125" style="256" customWidth="1"/>
    <col min="14187" max="14187" width="5.375" style="256" customWidth="1"/>
    <col min="14188" max="14188" width="6.5" style="256" customWidth="1"/>
    <col min="14189" max="14189" width="4.125" style="256" customWidth="1"/>
    <col min="14190" max="14190" width="7.875" style="256" customWidth="1"/>
    <col min="14191" max="14191" width="8.875" style="256" customWidth="1"/>
    <col min="14192" max="14195" width="6.125" style="256" customWidth="1"/>
    <col min="14196" max="14196" width="4.875" style="256" customWidth="1"/>
    <col min="14197" max="14197" width="2.5" style="256" customWidth="1"/>
    <col min="14198" max="14198" width="4.875" style="256" customWidth="1"/>
    <col min="14199" max="14436" width="8.875" style="256"/>
    <col min="14437" max="14437" width="1.875" style="256" customWidth="1"/>
    <col min="14438" max="14438" width="2.5" style="256" customWidth="1"/>
    <col min="14439" max="14439" width="3.625" style="256" customWidth="1"/>
    <col min="14440" max="14440" width="2.875" style="256" customWidth="1"/>
    <col min="14441" max="14441" width="0.875" style="256" customWidth="1"/>
    <col min="14442" max="14442" width="1.125" style="256" customWidth="1"/>
    <col min="14443" max="14443" width="5.375" style="256" customWidth="1"/>
    <col min="14444" max="14444" width="6.5" style="256" customWidth="1"/>
    <col min="14445" max="14445" width="4.125" style="256" customWidth="1"/>
    <col min="14446" max="14446" width="7.875" style="256" customWidth="1"/>
    <col min="14447" max="14447" width="8.875" style="256" customWidth="1"/>
    <col min="14448" max="14451" width="6.125" style="256" customWidth="1"/>
    <col min="14452" max="14452" width="4.875" style="256" customWidth="1"/>
    <col min="14453" max="14453" width="2.5" style="256" customWidth="1"/>
    <col min="14454" max="14454" width="4.875" style="256" customWidth="1"/>
    <col min="14455" max="14692" width="8.875" style="256"/>
    <col min="14693" max="14693" width="1.875" style="256" customWidth="1"/>
    <col min="14694" max="14694" width="2.5" style="256" customWidth="1"/>
    <col min="14695" max="14695" width="3.625" style="256" customWidth="1"/>
    <col min="14696" max="14696" width="2.875" style="256" customWidth="1"/>
    <col min="14697" max="14697" width="0.875" style="256" customWidth="1"/>
    <col min="14698" max="14698" width="1.125" style="256" customWidth="1"/>
    <col min="14699" max="14699" width="5.375" style="256" customWidth="1"/>
    <col min="14700" max="14700" width="6.5" style="256" customWidth="1"/>
    <col min="14701" max="14701" width="4.125" style="256" customWidth="1"/>
    <col min="14702" max="14702" width="7.875" style="256" customWidth="1"/>
    <col min="14703" max="14703" width="8.875" style="256" customWidth="1"/>
    <col min="14704" max="14707" width="6.125" style="256" customWidth="1"/>
    <col min="14708" max="14708" width="4.875" style="256" customWidth="1"/>
    <col min="14709" max="14709" width="2.5" style="256" customWidth="1"/>
    <col min="14710" max="14710" width="4.875" style="256" customWidth="1"/>
    <col min="14711" max="14948" width="8.875" style="256"/>
    <col min="14949" max="14949" width="1.875" style="256" customWidth="1"/>
    <col min="14950" max="14950" width="2.5" style="256" customWidth="1"/>
    <col min="14951" max="14951" width="3.625" style="256" customWidth="1"/>
    <col min="14952" max="14952" width="2.875" style="256" customWidth="1"/>
    <col min="14953" max="14953" width="0.875" style="256" customWidth="1"/>
    <col min="14954" max="14954" width="1.125" style="256" customWidth="1"/>
    <col min="14955" max="14955" width="5.375" style="256" customWidth="1"/>
    <col min="14956" max="14956" width="6.5" style="256" customWidth="1"/>
    <col min="14957" max="14957" width="4.125" style="256" customWidth="1"/>
    <col min="14958" max="14958" width="7.875" style="256" customWidth="1"/>
    <col min="14959" max="14959" width="8.875" style="256" customWidth="1"/>
    <col min="14960" max="14963" width="6.125" style="256" customWidth="1"/>
    <col min="14964" max="14964" width="4.875" style="256" customWidth="1"/>
    <col min="14965" max="14965" width="2.5" style="256" customWidth="1"/>
    <col min="14966" max="14966" width="4.875" style="256" customWidth="1"/>
    <col min="14967" max="15204" width="8.875" style="256"/>
    <col min="15205" max="15205" width="1.875" style="256" customWidth="1"/>
    <col min="15206" max="15206" width="2.5" style="256" customWidth="1"/>
    <col min="15207" max="15207" width="3.625" style="256" customWidth="1"/>
    <col min="15208" max="15208" width="2.875" style="256" customWidth="1"/>
    <col min="15209" max="15209" width="0.875" style="256" customWidth="1"/>
    <col min="15210" max="15210" width="1.125" style="256" customWidth="1"/>
    <col min="15211" max="15211" width="5.375" style="256" customWidth="1"/>
    <col min="15212" max="15212" width="6.5" style="256" customWidth="1"/>
    <col min="15213" max="15213" width="4.125" style="256" customWidth="1"/>
    <col min="15214" max="15214" width="7.875" style="256" customWidth="1"/>
    <col min="15215" max="15215" width="8.875" style="256" customWidth="1"/>
    <col min="15216" max="15219" width="6.125" style="256" customWidth="1"/>
    <col min="15220" max="15220" width="4.875" style="256" customWidth="1"/>
    <col min="15221" max="15221" width="2.5" style="256" customWidth="1"/>
    <col min="15222" max="15222" width="4.875" style="256" customWidth="1"/>
    <col min="15223" max="15460" width="8.875" style="256"/>
    <col min="15461" max="15461" width="1.875" style="256" customWidth="1"/>
    <col min="15462" max="15462" width="2.5" style="256" customWidth="1"/>
    <col min="15463" max="15463" width="3.625" style="256" customWidth="1"/>
    <col min="15464" max="15464" width="2.875" style="256" customWidth="1"/>
    <col min="15465" max="15465" width="0.875" style="256" customWidth="1"/>
    <col min="15466" max="15466" width="1.125" style="256" customWidth="1"/>
    <col min="15467" max="15467" width="5.375" style="256" customWidth="1"/>
    <col min="15468" max="15468" width="6.5" style="256" customWidth="1"/>
    <col min="15469" max="15469" width="4.125" style="256" customWidth="1"/>
    <col min="15470" max="15470" width="7.875" style="256" customWidth="1"/>
    <col min="15471" max="15471" width="8.875" style="256" customWidth="1"/>
    <col min="15472" max="15475" width="6.125" style="256" customWidth="1"/>
    <col min="15476" max="15476" width="4.875" style="256" customWidth="1"/>
    <col min="15477" max="15477" width="2.5" style="256" customWidth="1"/>
    <col min="15478" max="15478" width="4.875" style="256" customWidth="1"/>
    <col min="15479" max="15716" width="8.875" style="256"/>
    <col min="15717" max="15717" width="1.875" style="256" customWidth="1"/>
    <col min="15718" max="15718" width="2.5" style="256" customWidth="1"/>
    <col min="15719" max="15719" width="3.625" style="256" customWidth="1"/>
    <col min="15720" max="15720" width="2.875" style="256" customWidth="1"/>
    <col min="15721" max="15721" width="0.875" style="256" customWidth="1"/>
    <col min="15722" max="15722" width="1.125" style="256" customWidth="1"/>
    <col min="15723" max="15723" width="5.375" style="256" customWidth="1"/>
    <col min="15724" max="15724" width="6.5" style="256" customWidth="1"/>
    <col min="15725" max="15725" width="4.125" style="256" customWidth="1"/>
    <col min="15726" max="15726" width="7.875" style="256" customWidth="1"/>
    <col min="15727" max="15727" width="8.875" style="256" customWidth="1"/>
    <col min="15728" max="15731" width="6.125" style="256" customWidth="1"/>
    <col min="15732" max="15732" width="4.875" style="256" customWidth="1"/>
    <col min="15733" max="15733" width="2.5" style="256" customWidth="1"/>
    <col min="15734" max="15734" width="4.875" style="256" customWidth="1"/>
    <col min="15735" max="15972" width="8.875" style="256"/>
    <col min="15973" max="15973" width="1.875" style="256" customWidth="1"/>
    <col min="15974" max="15974" width="2.5" style="256" customWidth="1"/>
    <col min="15975" max="15975" width="3.625" style="256" customWidth="1"/>
    <col min="15976" max="15976" width="2.875" style="256" customWidth="1"/>
    <col min="15977" max="15977" width="0.875" style="256" customWidth="1"/>
    <col min="15978" max="15978" width="1.125" style="256" customWidth="1"/>
    <col min="15979" max="15979" width="5.375" style="256" customWidth="1"/>
    <col min="15980" max="15980" width="6.5" style="256" customWidth="1"/>
    <col min="15981" max="15981" width="4.125" style="256" customWidth="1"/>
    <col min="15982" max="15982" width="7.875" style="256" customWidth="1"/>
    <col min="15983" max="15983" width="8.875" style="256" customWidth="1"/>
    <col min="15984" max="15987" width="6.125" style="256" customWidth="1"/>
    <col min="15988" max="15988" width="4.875" style="256" customWidth="1"/>
    <col min="15989" max="15989" width="2.5" style="256" customWidth="1"/>
    <col min="15990" max="15990" width="4.875" style="256" customWidth="1"/>
    <col min="15991" max="16228" width="8.875" style="256"/>
    <col min="16229" max="16229" width="1.875" style="256" customWidth="1"/>
    <col min="16230" max="16230" width="2.5" style="256" customWidth="1"/>
    <col min="16231" max="16231" width="3.625" style="256" customWidth="1"/>
    <col min="16232" max="16232" width="2.875" style="256" customWidth="1"/>
    <col min="16233" max="16233" width="0.875" style="256" customWidth="1"/>
    <col min="16234" max="16234" width="1.125" style="256" customWidth="1"/>
    <col min="16235" max="16235" width="5.375" style="256" customWidth="1"/>
    <col min="16236" max="16236" width="6.5" style="256" customWidth="1"/>
    <col min="16237" max="16237" width="4.125" style="256" customWidth="1"/>
    <col min="16238" max="16238" width="7.875" style="256" customWidth="1"/>
    <col min="16239" max="16239" width="8.875" style="256" customWidth="1"/>
    <col min="16240" max="16243" width="6.125" style="256" customWidth="1"/>
    <col min="16244" max="16244" width="4.875" style="256" customWidth="1"/>
    <col min="16245" max="16245" width="2.5" style="256" customWidth="1"/>
    <col min="16246" max="16246" width="4.875" style="256" customWidth="1"/>
    <col min="16247" max="16380" width="8.875" style="256"/>
    <col min="16381" max="16384" width="9" style="256" customWidth="1"/>
  </cols>
  <sheetData>
    <row r="1" spans="1:138" s="183" customFormat="1" ht="23.25" customHeight="1">
      <c r="B1" s="929" t="s">
        <v>26</v>
      </c>
      <c r="C1" s="929" t="s">
        <v>3</v>
      </c>
      <c r="D1" s="929" t="s">
        <v>27</v>
      </c>
      <c r="E1" s="929" t="s">
        <v>28</v>
      </c>
      <c r="F1" s="125"/>
      <c r="G1" s="931" t="s">
        <v>29</v>
      </c>
      <c r="H1" s="931"/>
      <c r="I1" s="931"/>
      <c r="J1" s="931"/>
      <c r="K1" s="126"/>
      <c r="L1" s="932" t="s">
        <v>303</v>
      </c>
      <c r="M1" s="933"/>
      <c r="N1" s="933"/>
      <c r="O1" s="933"/>
      <c r="P1" s="933"/>
      <c r="Q1" s="933"/>
      <c r="R1" s="933"/>
      <c r="S1" s="933"/>
      <c r="T1" s="933"/>
      <c r="U1" s="933"/>
      <c r="V1" s="933"/>
      <c r="W1" s="933"/>
      <c r="X1" s="933"/>
      <c r="Y1" s="933"/>
      <c r="Z1" s="933"/>
      <c r="AA1" s="933"/>
      <c r="AB1" s="933"/>
      <c r="AC1" s="934"/>
      <c r="AD1" s="126"/>
      <c r="AE1" s="954" t="s">
        <v>30</v>
      </c>
      <c r="AF1" s="955"/>
      <c r="AG1" s="955"/>
      <c r="AH1" s="955"/>
      <c r="AI1" s="955"/>
      <c r="AJ1" s="955"/>
      <c r="AK1" s="955"/>
      <c r="AL1" s="955"/>
      <c r="AM1" s="955"/>
      <c r="AN1" s="956"/>
      <c r="AO1" s="126"/>
      <c r="AP1" s="954" t="s">
        <v>283</v>
      </c>
      <c r="AQ1" s="955"/>
      <c r="AR1" s="955"/>
      <c r="AS1" s="955"/>
      <c r="AT1" s="955"/>
      <c r="AU1" s="955"/>
      <c r="AV1" s="955"/>
      <c r="AW1" s="955"/>
      <c r="AX1" s="956"/>
      <c r="AY1" s="126"/>
      <c r="AZ1" s="935" t="s">
        <v>304</v>
      </c>
      <c r="BA1" s="955"/>
      <c r="BB1" s="955"/>
      <c r="BC1" s="955"/>
      <c r="BD1" s="955"/>
      <c r="BE1" s="955"/>
      <c r="BF1" s="955"/>
      <c r="BG1" s="955"/>
      <c r="BH1" s="956"/>
      <c r="BI1" s="126"/>
      <c r="BJ1" s="126"/>
      <c r="BK1" s="954" t="s">
        <v>31</v>
      </c>
      <c r="BL1" s="955"/>
      <c r="BM1" s="955"/>
      <c r="BN1" s="955"/>
      <c r="BO1" s="955"/>
      <c r="BP1" s="955"/>
      <c r="BQ1" s="955"/>
      <c r="BR1" s="955"/>
      <c r="BS1" s="955"/>
      <c r="BT1" s="955"/>
      <c r="BU1" s="955"/>
      <c r="BV1" s="956"/>
      <c r="BW1" s="126"/>
      <c r="BX1" s="954" t="s">
        <v>32</v>
      </c>
      <c r="BY1" s="955"/>
      <c r="BZ1" s="955"/>
      <c r="CA1" s="955"/>
      <c r="CB1" s="955"/>
      <c r="CC1" s="955"/>
      <c r="CD1" s="955"/>
      <c r="CE1" s="955"/>
      <c r="CF1" s="955"/>
      <c r="CG1" s="956"/>
      <c r="CH1" s="126"/>
      <c r="CI1" s="931" t="s">
        <v>33</v>
      </c>
      <c r="CJ1" s="931"/>
      <c r="CK1" s="126"/>
      <c r="CL1" s="931" t="s">
        <v>34</v>
      </c>
      <c r="CM1" s="931"/>
      <c r="CN1" s="931"/>
      <c r="CO1" s="126"/>
      <c r="CP1" s="954" t="s">
        <v>35</v>
      </c>
      <c r="CQ1" s="955"/>
      <c r="CR1" s="955"/>
      <c r="CS1" s="955"/>
      <c r="CT1" s="955"/>
      <c r="CU1" s="955"/>
      <c r="CV1" s="955"/>
      <c r="CW1" s="955"/>
      <c r="CX1" s="955"/>
      <c r="CY1" s="956"/>
      <c r="CZ1" s="126"/>
      <c r="DA1" s="930" t="s">
        <v>284</v>
      </c>
      <c r="DB1" s="126"/>
      <c r="DC1" s="960" t="s">
        <v>36</v>
      </c>
      <c r="DD1" s="126"/>
      <c r="DE1" s="935" t="s">
        <v>241</v>
      </c>
      <c r="DF1" s="962"/>
      <c r="DG1" s="962"/>
      <c r="DH1" s="962"/>
      <c r="DI1" s="962"/>
      <c r="DJ1" s="962"/>
      <c r="DK1" s="962"/>
      <c r="DL1" s="962"/>
      <c r="DM1" s="936"/>
      <c r="DN1" s="126"/>
      <c r="DO1" s="966" t="s">
        <v>250</v>
      </c>
      <c r="DP1" s="967"/>
      <c r="DQ1" s="967"/>
      <c r="DR1" s="968"/>
      <c r="DS1" s="126"/>
      <c r="DT1" s="930" t="s">
        <v>37</v>
      </c>
      <c r="DU1" s="126"/>
      <c r="DV1" s="126"/>
    </row>
    <row r="2" spans="1:138" s="183" customFormat="1" ht="13.5" customHeight="1">
      <c r="B2" s="929"/>
      <c r="C2" s="929"/>
      <c r="D2" s="929"/>
      <c r="E2" s="929"/>
      <c r="F2" s="125"/>
      <c r="G2" s="931" t="s">
        <v>38</v>
      </c>
      <c r="H2" s="931"/>
      <c r="I2" s="941" t="s">
        <v>39</v>
      </c>
      <c r="J2" s="941"/>
      <c r="K2" s="85"/>
      <c r="L2" s="942" t="s">
        <v>38</v>
      </c>
      <c r="M2" s="943"/>
      <c r="N2" s="943"/>
      <c r="O2" s="943"/>
      <c r="P2" s="943"/>
      <c r="Q2" s="943"/>
      <c r="R2" s="943"/>
      <c r="S2" s="943"/>
      <c r="T2" s="943"/>
      <c r="U2" s="944" t="s">
        <v>39</v>
      </c>
      <c r="V2" s="945"/>
      <c r="W2" s="945"/>
      <c r="X2" s="945"/>
      <c r="Y2" s="945"/>
      <c r="Z2" s="945"/>
      <c r="AA2" s="945"/>
      <c r="AB2" s="945"/>
      <c r="AC2" s="946"/>
      <c r="AD2" s="85"/>
      <c r="AE2" s="957"/>
      <c r="AF2" s="958"/>
      <c r="AG2" s="958"/>
      <c r="AH2" s="958"/>
      <c r="AI2" s="958"/>
      <c r="AJ2" s="958"/>
      <c r="AK2" s="958"/>
      <c r="AL2" s="958"/>
      <c r="AM2" s="958"/>
      <c r="AN2" s="959"/>
      <c r="AO2" s="85"/>
      <c r="AP2" s="957"/>
      <c r="AQ2" s="958"/>
      <c r="AR2" s="958"/>
      <c r="AS2" s="958"/>
      <c r="AT2" s="958"/>
      <c r="AU2" s="958"/>
      <c r="AV2" s="958"/>
      <c r="AW2" s="958"/>
      <c r="AX2" s="959"/>
      <c r="AY2" s="85"/>
      <c r="AZ2" s="957"/>
      <c r="BA2" s="958"/>
      <c r="BB2" s="958"/>
      <c r="BC2" s="958"/>
      <c r="BD2" s="958"/>
      <c r="BE2" s="958"/>
      <c r="BF2" s="958"/>
      <c r="BG2" s="958"/>
      <c r="BH2" s="959"/>
      <c r="BI2" s="85"/>
      <c r="BJ2" s="85"/>
      <c r="BK2" s="957"/>
      <c r="BL2" s="958"/>
      <c r="BM2" s="958"/>
      <c r="BN2" s="958"/>
      <c r="BO2" s="958"/>
      <c r="BP2" s="958"/>
      <c r="BQ2" s="958"/>
      <c r="BR2" s="958"/>
      <c r="BS2" s="958"/>
      <c r="BT2" s="958"/>
      <c r="BU2" s="958"/>
      <c r="BV2" s="959"/>
      <c r="BW2" s="85"/>
      <c r="BX2" s="957"/>
      <c r="BY2" s="958"/>
      <c r="BZ2" s="958"/>
      <c r="CA2" s="958"/>
      <c r="CB2" s="958"/>
      <c r="CC2" s="958"/>
      <c r="CD2" s="958"/>
      <c r="CE2" s="958"/>
      <c r="CF2" s="958"/>
      <c r="CG2" s="959"/>
      <c r="CH2" s="126"/>
      <c r="CI2" s="953"/>
      <c r="CJ2" s="953"/>
      <c r="CK2" s="126"/>
      <c r="CL2" s="953"/>
      <c r="CM2" s="953"/>
      <c r="CN2" s="953"/>
      <c r="CO2" s="85"/>
      <c r="CP2" s="957"/>
      <c r="CQ2" s="958"/>
      <c r="CR2" s="958"/>
      <c r="CS2" s="958"/>
      <c r="CT2" s="958"/>
      <c r="CU2" s="958"/>
      <c r="CV2" s="958"/>
      <c r="CW2" s="958"/>
      <c r="CX2" s="958"/>
      <c r="CY2" s="959"/>
      <c r="CZ2" s="126"/>
      <c r="DA2" s="940"/>
      <c r="DB2" s="126"/>
      <c r="DC2" s="961"/>
      <c r="DD2" s="85"/>
      <c r="DE2" s="963"/>
      <c r="DF2" s="964"/>
      <c r="DG2" s="964"/>
      <c r="DH2" s="964"/>
      <c r="DI2" s="964"/>
      <c r="DJ2" s="964"/>
      <c r="DK2" s="964"/>
      <c r="DL2" s="964"/>
      <c r="DM2" s="965"/>
      <c r="DN2" s="126"/>
      <c r="DO2" s="947" t="s">
        <v>251</v>
      </c>
      <c r="DP2" s="949" t="s">
        <v>252</v>
      </c>
      <c r="DQ2" s="949" t="s">
        <v>253</v>
      </c>
      <c r="DR2" s="951" t="s">
        <v>254</v>
      </c>
      <c r="DS2" s="126"/>
      <c r="DT2" s="940"/>
      <c r="DU2" s="126"/>
      <c r="DV2" s="126"/>
    </row>
    <row r="3" spans="1:138" s="96" customFormat="1" ht="13.5" customHeight="1">
      <c r="B3" s="929"/>
      <c r="C3" s="929"/>
      <c r="D3" s="929"/>
      <c r="E3" s="929"/>
      <c r="F3" s="127"/>
      <c r="G3" s="935" t="s">
        <v>40</v>
      </c>
      <c r="H3" s="936"/>
      <c r="I3" s="935" t="s">
        <v>40</v>
      </c>
      <c r="J3" s="936"/>
      <c r="K3" s="128"/>
      <c r="L3" s="184"/>
      <c r="M3" s="185"/>
      <c r="N3" s="185"/>
      <c r="O3" s="937" t="s">
        <v>305</v>
      </c>
      <c r="P3" s="938"/>
      <c r="Q3" s="938"/>
      <c r="R3" s="938"/>
      <c r="S3" s="938"/>
      <c r="T3" s="939"/>
      <c r="U3" s="184"/>
      <c r="V3" s="185"/>
      <c r="W3" s="185"/>
      <c r="X3" s="937" t="s">
        <v>305</v>
      </c>
      <c r="Y3" s="938"/>
      <c r="Z3" s="938"/>
      <c r="AA3" s="938"/>
      <c r="AB3" s="938"/>
      <c r="AC3" s="939"/>
      <c r="AD3" s="128"/>
      <c r="AE3" s="117"/>
      <c r="AF3" s="132"/>
      <c r="AG3" s="982" t="s">
        <v>306</v>
      </c>
      <c r="AH3" s="983"/>
      <c r="AI3" s="983"/>
      <c r="AJ3" s="983"/>
      <c r="AK3" s="983"/>
      <c r="AL3" s="983"/>
      <c r="AM3" s="983"/>
      <c r="AN3" s="984"/>
      <c r="AO3" s="128"/>
      <c r="AP3" s="117"/>
      <c r="AQ3" s="132"/>
      <c r="AR3" s="982" t="s">
        <v>306</v>
      </c>
      <c r="AS3" s="983"/>
      <c r="AT3" s="983"/>
      <c r="AU3" s="983"/>
      <c r="AV3" s="983"/>
      <c r="AW3" s="983"/>
      <c r="AX3" s="984"/>
      <c r="AY3" s="128"/>
      <c r="AZ3" s="117"/>
      <c r="BA3" s="132"/>
      <c r="BB3" s="982" t="s">
        <v>306</v>
      </c>
      <c r="BC3" s="983"/>
      <c r="BD3" s="983"/>
      <c r="BE3" s="983"/>
      <c r="BF3" s="983"/>
      <c r="BG3" s="983"/>
      <c r="BH3" s="984"/>
      <c r="BI3" s="130"/>
      <c r="BJ3" s="130"/>
      <c r="BK3" s="98"/>
      <c r="BL3" s="133"/>
      <c r="BM3" s="982" t="s">
        <v>306</v>
      </c>
      <c r="BN3" s="983"/>
      <c r="BO3" s="983"/>
      <c r="BP3" s="983"/>
      <c r="BQ3" s="983"/>
      <c r="BR3" s="983"/>
      <c r="BS3" s="984"/>
      <c r="BT3" s="134"/>
      <c r="BU3" s="128"/>
      <c r="BV3" s="991"/>
      <c r="BW3" s="130"/>
      <c r="BX3" s="98"/>
      <c r="BZ3" s="133"/>
      <c r="CA3" s="982" t="s">
        <v>306</v>
      </c>
      <c r="CB3" s="983"/>
      <c r="CC3" s="983"/>
      <c r="CD3" s="983"/>
      <c r="CE3" s="983"/>
      <c r="CF3" s="983"/>
      <c r="CG3" s="984"/>
      <c r="CH3" s="128"/>
      <c r="CI3" s="976" t="s">
        <v>41</v>
      </c>
      <c r="CJ3" s="977"/>
      <c r="CK3" s="128"/>
      <c r="CL3" s="98"/>
      <c r="CM3" s="978" t="s">
        <v>41</v>
      </c>
      <c r="CN3" s="977"/>
      <c r="CO3" s="130"/>
      <c r="CP3" s="98"/>
      <c r="CQ3" s="133"/>
      <c r="CR3" s="979" t="s">
        <v>306</v>
      </c>
      <c r="CS3" s="980"/>
      <c r="CT3" s="980"/>
      <c r="CU3" s="980"/>
      <c r="CV3" s="980"/>
      <c r="CW3" s="980"/>
      <c r="CX3" s="980"/>
      <c r="CY3" s="981"/>
      <c r="CZ3" s="128"/>
      <c r="DA3" s="940"/>
      <c r="DB3" s="128"/>
      <c r="DC3" s="961"/>
      <c r="DD3" s="130"/>
      <c r="DE3" s="98"/>
      <c r="DF3" s="133"/>
      <c r="DG3" s="982" t="s">
        <v>306</v>
      </c>
      <c r="DH3" s="983"/>
      <c r="DI3" s="983"/>
      <c r="DJ3" s="983"/>
      <c r="DK3" s="983"/>
      <c r="DL3" s="983"/>
      <c r="DM3" s="984"/>
      <c r="DN3" s="128"/>
      <c r="DO3" s="948"/>
      <c r="DP3" s="950"/>
      <c r="DQ3" s="950"/>
      <c r="DR3" s="952"/>
      <c r="DS3" s="128"/>
      <c r="DT3" s="940"/>
      <c r="DU3" s="107"/>
      <c r="DV3" s="107"/>
      <c r="DW3" s="186"/>
      <c r="DX3" s="186"/>
      <c r="DY3" s="186"/>
      <c r="DZ3" s="186"/>
      <c r="EA3" s="186"/>
      <c r="EB3" s="186"/>
      <c r="EC3" s="186"/>
      <c r="ED3" s="186"/>
      <c r="EE3" s="186"/>
      <c r="EF3" s="186"/>
      <c r="EG3" s="186"/>
      <c r="EH3" s="186"/>
    </row>
    <row r="4" spans="1:138" s="96" customFormat="1" ht="13.5" customHeight="1">
      <c r="B4" s="930"/>
      <c r="C4" s="930"/>
      <c r="D4" s="930"/>
      <c r="E4" s="930"/>
      <c r="F4" s="127"/>
      <c r="G4" s="127"/>
      <c r="H4" s="133"/>
      <c r="I4" s="127"/>
      <c r="J4" s="133"/>
      <c r="K4" s="128"/>
      <c r="L4" s="117"/>
      <c r="M4" s="129"/>
      <c r="N4" s="129"/>
      <c r="O4" s="985" t="s">
        <v>307</v>
      </c>
      <c r="P4" s="188"/>
      <c r="Q4" s="987" t="s">
        <v>308</v>
      </c>
      <c r="R4" s="188"/>
      <c r="S4" s="989" t="s">
        <v>309</v>
      </c>
      <c r="T4" s="990"/>
      <c r="U4" s="117"/>
      <c r="V4" s="129"/>
      <c r="W4" s="129"/>
      <c r="X4" s="985" t="s">
        <v>307</v>
      </c>
      <c r="Z4" s="987" t="s">
        <v>308</v>
      </c>
      <c r="AB4" s="989" t="s">
        <v>309</v>
      </c>
      <c r="AC4" s="990"/>
      <c r="AD4" s="128"/>
      <c r="AE4" s="117"/>
      <c r="AF4" s="107"/>
      <c r="AG4" s="189"/>
      <c r="AH4" s="190"/>
      <c r="AI4" s="937" t="s">
        <v>305</v>
      </c>
      <c r="AJ4" s="938"/>
      <c r="AK4" s="938"/>
      <c r="AL4" s="938"/>
      <c r="AM4" s="939"/>
      <c r="AN4" s="131"/>
      <c r="AO4" s="128"/>
      <c r="AP4" s="117"/>
      <c r="AQ4" s="107"/>
      <c r="AR4" s="189"/>
      <c r="AS4" s="190"/>
      <c r="AT4" s="937" t="s">
        <v>305</v>
      </c>
      <c r="AU4" s="938"/>
      <c r="AV4" s="938"/>
      <c r="AW4" s="938"/>
      <c r="AX4" s="939"/>
      <c r="AY4" s="128"/>
      <c r="AZ4" s="117"/>
      <c r="BA4" s="107"/>
      <c r="BB4" s="189"/>
      <c r="BC4" s="190"/>
      <c r="BD4" s="937" t="s">
        <v>305</v>
      </c>
      <c r="BE4" s="938"/>
      <c r="BF4" s="938"/>
      <c r="BG4" s="938"/>
      <c r="BH4" s="939"/>
      <c r="BI4" s="130"/>
      <c r="BJ4" s="130"/>
      <c r="BK4" s="98"/>
      <c r="BL4" s="133"/>
      <c r="BM4" s="191"/>
      <c r="BN4" s="192"/>
      <c r="BO4" s="937" t="s">
        <v>305</v>
      </c>
      <c r="BP4" s="938"/>
      <c r="BQ4" s="938"/>
      <c r="BR4" s="938"/>
      <c r="BS4" s="939"/>
      <c r="BT4" s="134"/>
      <c r="BU4" s="128"/>
      <c r="BV4" s="991"/>
      <c r="BW4" s="130"/>
      <c r="BX4" s="98"/>
      <c r="BZ4" s="133"/>
      <c r="CA4" s="189"/>
      <c r="CB4" s="190"/>
      <c r="CC4" s="937" t="s">
        <v>305</v>
      </c>
      <c r="CD4" s="938"/>
      <c r="CE4" s="938"/>
      <c r="CF4" s="938"/>
      <c r="CG4" s="939"/>
      <c r="CH4" s="128"/>
      <c r="CI4" s="139"/>
      <c r="CJ4" s="140"/>
      <c r="CK4" s="128"/>
      <c r="CL4" s="98"/>
      <c r="CM4" s="141"/>
      <c r="CN4" s="140"/>
      <c r="CO4" s="130"/>
      <c r="CP4" s="98"/>
      <c r="CQ4" s="133"/>
      <c r="CR4" s="193"/>
      <c r="CS4" s="190"/>
      <c r="CT4" s="937" t="s">
        <v>305</v>
      </c>
      <c r="CU4" s="938"/>
      <c r="CV4" s="938"/>
      <c r="CW4" s="938"/>
      <c r="CX4" s="939"/>
      <c r="CY4" s="133"/>
      <c r="CZ4" s="128"/>
      <c r="DA4" s="940"/>
      <c r="DB4" s="128"/>
      <c r="DC4" s="961"/>
      <c r="DD4" s="130"/>
      <c r="DE4" s="98"/>
      <c r="DF4" s="133"/>
      <c r="DG4" s="189"/>
      <c r="DH4" s="192"/>
      <c r="DI4" s="937" t="s">
        <v>305</v>
      </c>
      <c r="DJ4" s="938"/>
      <c r="DK4" s="938"/>
      <c r="DL4" s="938"/>
      <c r="DM4" s="939"/>
      <c r="DN4" s="128"/>
      <c r="DO4" s="948"/>
      <c r="DP4" s="950"/>
      <c r="DQ4" s="950"/>
      <c r="DR4" s="952"/>
      <c r="DS4" s="128"/>
      <c r="DT4" s="940"/>
      <c r="DU4" s="107"/>
      <c r="DV4" s="107"/>
      <c r="DW4" s="186"/>
      <c r="DX4" s="186"/>
      <c r="DY4" s="186"/>
      <c r="DZ4" s="186"/>
      <c r="EA4" s="186"/>
      <c r="EB4" s="186"/>
      <c r="EC4" s="186"/>
      <c r="ED4" s="186"/>
      <c r="EE4" s="186"/>
      <c r="EF4" s="186"/>
      <c r="EG4" s="186"/>
      <c r="EH4" s="186"/>
    </row>
    <row r="5" spans="1:138" s="96" customFormat="1" ht="13.5" customHeight="1">
      <c r="B5" s="930"/>
      <c r="C5" s="930"/>
      <c r="D5" s="930"/>
      <c r="E5" s="930"/>
      <c r="F5" s="127"/>
      <c r="G5" s="117"/>
      <c r="H5" s="135" t="s">
        <v>310</v>
      </c>
      <c r="I5" s="117"/>
      <c r="J5" s="135" t="s">
        <v>310</v>
      </c>
      <c r="K5" s="81"/>
      <c r="L5" s="98"/>
      <c r="M5" s="136" t="s">
        <v>311</v>
      </c>
      <c r="N5" s="130"/>
      <c r="O5" s="986"/>
      <c r="P5" s="194"/>
      <c r="Q5" s="988"/>
      <c r="R5" s="194"/>
      <c r="S5" s="195"/>
      <c r="T5" s="196" t="s">
        <v>311</v>
      </c>
      <c r="U5" s="118"/>
      <c r="V5" s="136" t="s">
        <v>311</v>
      </c>
      <c r="W5" s="129"/>
      <c r="X5" s="986"/>
      <c r="Y5" s="129"/>
      <c r="Z5" s="988"/>
      <c r="AA5" s="129"/>
      <c r="AB5" s="195"/>
      <c r="AC5" s="196" t="s">
        <v>311</v>
      </c>
      <c r="AD5" s="85"/>
      <c r="AE5" s="98"/>
      <c r="AF5" s="137"/>
      <c r="AG5" s="189"/>
      <c r="AH5" s="190"/>
      <c r="AI5" s="187" t="s">
        <v>312</v>
      </c>
      <c r="AJ5" s="194"/>
      <c r="AK5" s="197" t="s">
        <v>308</v>
      </c>
      <c r="AL5" s="194"/>
      <c r="AM5" s="198" t="s">
        <v>309</v>
      </c>
      <c r="AN5" s="199"/>
      <c r="AO5" s="85"/>
      <c r="AP5" s="98"/>
      <c r="AQ5" s="137"/>
      <c r="AR5" s="189"/>
      <c r="AS5" s="190"/>
      <c r="AT5" s="187" t="s">
        <v>312</v>
      </c>
      <c r="AU5" s="194"/>
      <c r="AV5" s="197" t="s">
        <v>308</v>
      </c>
      <c r="AW5" s="194"/>
      <c r="AX5" s="198" t="s">
        <v>309</v>
      </c>
      <c r="AY5" s="85"/>
      <c r="AZ5" s="98"/>
      <c r="BA5" s="137"/>
      <c r="BB5" s="189"/>
      <c r="BC5" s="190"/>
      <c r="BD5" s="187" t="s">
        <v>312</v>
      </c>
      <c r="BE5" s="194"/>
      <c r="BF5" s="197" t="s">
        <v>308</v>
      </c>
      <c r="BG5" s="194"/>
      <c r="BH5" s="198" t="s">
        <v>309</v>
      </c>
      <c r="BI5" s="130"/>
      <c r="BJ5" s="130"/>
      <c r="BK5" s="117"/>
      <c r="BL5" s="81"/>
      <c r="BM5" s="191"/>
      <c r="BN5" s="192"/>
      <c r="BO5" s="187" t="s">
        <v>312</v>
      </c>
      <c r="BP5" s="194"/>
      <c r="BQ5" s="197" t="s">
        <v>308</v>
      </c>
      <c r="BR5" s="194"/>
      <c r="BS5" s="198" t="s">
        <v>309</v>
      </c>
      <c r="BT5" s="134"/>
      <c r="BU5" s="85"/>
      <c r="BV5" s="991"/>
      <c r="BW5" s="130"/>
      <c r="BX5" s="117"/>
      <c r="BY5" s="138" t="s">
        <v>42</v>
      </c>
      <c r="BZ5" s="81"/>
      <c r="CA5" s="189"/>
      <c r="CB5" s="190"/>
      <c r="CC5" s="187" t="s">
        <v>312</v>
      </c>
      <c r="CD5" s="129"/>
      <c r="CE5" s="197" t="s">
        <v>308</v>
      </c>
      <c r="CF5" s="129"/>
      <c r="CG5" s="198" t="s">
        <v>309</v>
      </c>
      <c r="CH5" s="128"/>
      <c r="CI5" s="139" t="s">
        <v>43</v>
      </c>
      <c r="CJ5" s="140" t="s">
        <v>44</v>
      </c>
      <c r="CK5" s="128"/>
      <c r="CL5" s="98"/>
      <c r="CM5" s="141" t="s">
        <v>43</v>
      </c>
      <c r="CN5" s="140" t="s">
        <v>44</v>
      </c>
      <c r="CO5" s="130"/>
      <c r="CP5" s="117"/>
      <c r="CQ5" s="81"/>
      <c r="CR5" s="193"/>
      <c r="CS5" s="190"/>
      <c r="CT5" s="187" t="s">
        <v>312</v>
      </c>
      <c r="CU5" s="194"/>
      <c r="CV5" s="197" t="s">
        <v>308</v>
      </c>
      <c r="CW5" s="194"/>
      <c r="CX5" s="198" t="s">
        <v>309</v>
      </c>
      <c r="CY5" s="133"/>
      <c r="CZ5" s="128"/>
      <c r="DA5" s="940"/>
      <c r="DB5" s="128"/>
      <c r="DC5" s="961"/>
      <c r="DD5" s="130"/>
      <c r="DE5" s="117"/>
      <c r="DF5" s="81"/>
      <c r="DG5" s="189"/>
      <c r="DH5" s="192"/>
      <c r="DI5" s="187" t="s">
        <v>312</v>
      </c>
      <c r="DJ5" s="194"/>
      <c r="DK5" s="197" t="s">
        <v>308</v>
      </c>
      <c r="DL5" s="194"/>
      <c r="DM5" s="198" t="s">
        <v>309</v>
      </c>
      <c r="DN5" s="128"/>
      <c r="DO5" s="948"/>
      <c r="DP5" s="950"/>
      <c r="DQ5" s="950"/>
      <c r="DR5" s="952"/>
      <c r="DS5" s="128"/>
      <c r="DT5" s="940"/>
      <c r="DU5" s="137"/>
      <c r="DV5" s="137"/>
      <c r="DW5" s="186"/>
      <c r="DX5" s="186"/>
      <c r="DY5" s="186"/>
      <c r="DZ5" s="186"/>
      <c r="EA5" s="186"/>
      <c r="EB5" s="186"/>
      <c r="EC5" s="186"/>
      <c r="ED5" s="186"/>
      <c r="EE5" s="186"/>
      <c r="EF5" s="186"/>
      <c r="EG5" s="186"/>
      <c r="EH5" s="186"/>
    </row>
    <row r="6" spans="1:138" s="96" customFormat="1">
      <c r="B6" s="142" t="s">
        <v>45</v>
      </c>
      <c r="C6" s="142" t="s">
        <v>46</v>
      </c>
      <c r="D6" s="142" t="s">
        <v>47</v>
      </c>
      <c r="E6" s="142" t="s">
        <v>48</v>
      </c>
      <c r="F6" s="128"/>
      <c r="G6" s="969" t="s">
        <v>237</v>
      </c>
      <c r="H6" s="969"/>
      <c r="I6" s="969" t="s">
        <v>237</v>
      </c>
      <c r="J6" s="969"/>
      <c r="K6" s="85"/>
      <c r="L6" s="970" t="s">
        <v>49</v>
      </c>
      <c r="M6" s="971"/>
      <c r="N6" s="971"/>
      <c r="O6" s="971"/>
      <c r="P6" s="971"/>
      <c r="Q6" s="971"/>
      <c r="R6" s="971"/>
      <c r="S6" s="971"/>
      <c r="T6" s="971"/>
      <c r="U6" s="972" t="s">
        <v>49</v>
      </c>
      <c r="V6" s="973"/>
      <c r="W6" s="973"/>
      <c r="X6" s="973"/>
      <c r="Y6" s="973"/>
      <c r="Z6" s="973"/>
      <c r="AA6" s="973"/>
      <c r="AB6" s="973"/>
      <c r="AC6" s="974"/>
      <c r="AD6" s="85"/>
      <c r="AE6" s="970" t="s">
        <v>50</v>
      </c>
      <c r="AF6" s="971"/>
      <c r="AG6" s="971"/>
      <c r="AH6" s="971"/>
      <c r="AI6" s="971"/>
      <c r="AJ6" s="971"/>
      <c r="AK6" s="971"/>
      <c r="AL6" s="971"/>
      <c r="AM6" s="971"/>
      <c r="AN6" s="975"/>
      <c r="AO6" s="85"/>
      <c r="AP6" s="970" t="s">
        <v>51</v>
      </c>
      <c r="AQ6" s="971"/>
      <c r="AR6" s="971"/>
      <c r="AS6" s="971"/>
      <c r="AT6" s="971"/>
      <c r="AU6" s="971"/>
      <c r="AV6" s="971"/>
      <c r="AW6" s="971"/>
      <c r="AX6" s="975"/>
      <c r="AY6" s="85"/>
      <c r="AZ6" s="970" t="s">
        <v>52</v>
      </c>
      <c r="BA6" s="971"/>
      <c r="BB6" s="971"/>
      <c r="BC6" s="971"/>
      <c r="BD6" s="971"/>
      <c r="BE6" s="971"/>
      <c r="BF6" s="971"/>
      <c r="BG6" s="971"/>
      <c r="BH6" s="975"/>
      <c r="BI6" s="130"/>
      <c r="BJ6" s="130"/>
      <c r="BK6" s="969" t="s">
        <v>53</v>
      </c>
      <c r="BL6" s="969"/>
      <c r="BM6" s="969"/>
      <c r="BN6" s="969"/>
      <c r="BO6" s="969"/>
      <c r="BP6" s="969"/>
      <c r="BQ6" s="969"/>
      <c r="BR6" s="969"/>
      <c r="BS6" s="969"/>
      <c r="BT6" s="969"/>
      <c r="BU6" s="969"/>
      <c r="BV6" s="969"/>
      <c r="BW6" s="130"/>
      <c r="BX6" s="970" t="s">
        <v>238</v>
      </c>
      <c r="BY6" s="971"/>
      <c r="BZ6" s="971"/>
      <c r="CA6" s="971"/>
      <c r="CB6" s="971"/>
      <c r="CC6" s="971"/>
      <c r="CD6" s="971"/>
      <c r="CE6" s="971"/>
      <c r="CF6" s="971"/>
      <c r="CG6" s="975"/>
      <c r="CH6" s="128"/>
      <c r="CI6" s="969" t="s">
        <v>54</v>
      </c>
      <c r="CJ6" s="969"/>
      <c r="CK6" s="128"/>
      <c r="CL6" s="969" t="s">
        <v>285</v>
      </c>
      <c r="CM6" s="969"/>
      <c r="CN6" s="969"/>
      <c r="CO6" s="130"/>
      <c r="CP6" s="970" t="s">
        <v>55</v>
      </c>
      <c r="CQ6" s="971"/>
      <c r="CR6" s="971"/>
      <c r="CS6" s="971"/>
      <c r="CT6" s="971"/>
      <c r="CU6" s="971"/>
      <c r="CV6" s="971"/>
      <c r="CW6" s="971"/>
      <c r="CX6" s="971"/>
      <c r="CY6" s="975"/>
      <c r="CZ6" s="128"/>
      <c r="DA6" s="143" t="s">
        <v>286</v>
      </c>
      <c r="DB6" s="128"/>
      <c r="DC6" s="124" t="s">
        <v>56</v>
      </c>
      <c r="DD6" s="130"/>
      <c r="DE6" s="970" t="s">
        <v>266</v>
      </c>
      <c r="DF6" s="971"/>
      <c r="DG6" s="971"/>
      <c r="DH6" s="971"/>
      <c r="DI6" s="971"/>
      <c r="DJ6" s="971"/>
      <c r="DK6" s="971"/>
      <c r="DL6" s="971"/>
      <c r="DM6" s="975"/>
      <c r="DN6" s="128"/>
      <c r="DO6" s="970" t="s">
        <v>287</v>
      </c>
      <c r="DP6" s="971"/>
      <c r="DQ6" s="971"/>
      <c r="DR6" s="975"/>
      <c r="DS6" s="128"/>
      <c r="DT6" s="143" t="s">
        <v>313</v>
      </c>
      <c r="DU6" s="137"/>
      <c r="DV6" s="137"/>
      <c r="DW6" s="186"/>
      <c r="DX6" s="186"/>
      <c r="DY6" s="186"/>
      <c r="DZ6" s="186"/>
      <c r="EA6" s="186"/>
      <c r="EB6" s="186"/>
      <c r="EC6" s="186"/>
      <c r="ED6" s="186"/>
      <c r="EE6" s="186"/>
      <c r="EF6" s="186"/>
      <c r="EG6" s="186"/>
      <c r="EH6" s="186"/>
    </row>
    <row r="7" spans="1:138" s="96" customFormat="1">
      <c r="A7" s="12">
        <v>1</v>
      </c>
      <c r="B7" s="200">
        <v>2</v>
      </c>
      <c r="C7" s="201">
        <v>3</v>
      </c>
      <c r="D7" s="201">
        <v>4</v>
      </c>
      <c r="E7" s="201">
        <v>5</v>
      </c>
      <c r="F7" s="202">
        <v>6</v>
      </c>
      <c r="G7" s="203">
        <v>7</v>
      </c>
      <c r="H7" s="203">
        <v>8</v>
      </c>
      <c r="I7" s="202">
        <v>9</v>
      </c>
      <c r="J7" s="202">
        <v>10</v>
      </c>
      <c r="K7" s="202">
        <v>11</v>
      </c>
      <c r="L7" s="204">
        <v>12</v>
      </c>
      <c r="M7" s="204">
        <v>13</v>
      </c>
      <c r="N7" s="202">
        <v>14</v>
      </c>
      <c r="O7" s="204">
        <v>15</v>
      </c>
      <c r="P7" s="204">
        <v>16</v>
      </c>
      <c r="Q7" s="202">
        <v>17</v>
      </c>
      <c r="R7" s="204">
        <v>18</v>
      </c>
      <c r="S7" s="204">
        <v>19</v>
      </c>
      <c r="T7" s="202">
        <v>20</v>
      </c>
      <c r="U7" s="204">
        <v>21</v>
      </c>
      <c r="V7" s="204">
        <v>22</v>
      </c>
      <c r="W7" s="202">
        <v>23</v>
      </c>
      <c r="X7" s="204">
        <v>24</v>
      </c>
      <c r="Y7" s="204">
        <v>25</v>
      </c>
      <c r="Z7" s="202">
        <v>26</v>
      </c>
      <c r="AA7" s="204">
        <v>27</v>
      </c>
      <c r="AB7" s="204">
        <v>28</v>
      </c>
      <c r="AC7" s="202">
        <v>29</v>
      </c>
      <c r="AD7" s="204">
        <v>30</v>
      </c>
      <c r="AE7" s="204">
        <v>31</v>
      </c>
      <c r="AF7" s="202">
        <v>32</v>
      </c>
      <c r="AG7" s="204">
        <v>33</v>
      </c>
      <c r="AH7" s="204">
        <v>34</v>
      </c>
      <c r="AI7" s="202">
        <v>35</v>
      </c>
      <c r="AJ7" s="204">
        <v>36</v>
      </c>
      <c r="AK7" s="204">
        <v>37</v>
      </c>
      <c r="AL7" s="202">
        <v>38</v>
      </c>
      <c r="AM7" s="204">
        <v>39</v>
      </c>
      <c r="AN7" s="204">
        <v>40</v>
      </c>
      <c r="AO7" s="202">
        <v>41</v>
      </c>
      <c r="AP7" s="204">
        <v>42</v>
      </c>
      <c r="AQ7" s="202">
        <v>43</v>
      </c>
      <c r="AR7" s="204">
        <v>44</v>
      </c>
      <c r="AS7" s="202">
        <v>45</v>
      </c>
      <c r="AT7" s="204">
        <v>46</v>
      </c>
      <c r="AU7" s="202">
        <v>47</v>
      </c>
      <c r="AV7" s="204">
        <v>48</v>
      </c>
      <c r="AW7" s="202">
        <v>49</v>
      </c>
      <c r="AX7" s="204">
        <v>50</v>
      </c>
      <c r="AY7" s="202">
        <v>51</v>
      </c>
      <c r="AZ7" s="204">
        <v>52</v>
      </c>
      <c r="BA7" s="202">
        <v>53</v>
      </c>
      <c r="BB7" s="204">
        <v>54</v>
      </c>
      <c r="BC7" s="202">
        <v>55</v>
      </c>
      <c r="BD7" s="204">
        <v>56</v>
      </c>
      <c r="BE7" s="202">
        <v>57</v>
      </c>
      <c r="BF7" s="204">
        <v>58</v>
      </c>
      <c r="BG7" s="202">
        <v>59</v>
      </c>
      <c r="BH7" s="204">
        <v>60</v>
      </c>
      <c r="BI7" s="202">
        <v>61</v>
      </c>
      <c r="BJ7" s="204">
        <v>62</v>
      </c>
      <c r="BK7" s="202">
        <v>63</v>
      </c>
      <c r="BL7" s="204">
        <v>64</v>
      </c>
      <c r="BM7" s="202">
        <v>65</v>
      </c>
      <c r="BN7" s="204">
        <v>66</v>
      </c>
      <c r="BO7" s="202">
        <v>67</v>
      </c>
      <c r="BP7" s="204">
        <v>68</v>
      </c>
      <c r="BQ7" s="202">
        <v>69</v>
      </c>
      <c r="BR7" s="204">
        <v>70</v>
      </c>
      <c r="BS7" s="202">
        <v>71</v>
      </c>
      <c r="BT7" s="204">
        <v>72</v>
      </c>
      <c r="BU7" s="202">
        <v>73</v>
      </c>
      <c r="BV7" s="204">
        <v>74</v>
      </c>
      <c r="BW7" s="202">
        <v>75</v>
      </c>
      <c r="BX7" s="204">
        <v>76</v>
      </c>
      <c r="BY7" s="202">
        <v>77</v>
      </c>
      <c r="BZ7" s="204">
        <v>78</v>
      </c>
      <c r="CA7" s="202">
        <v>79</v>
      </c>
      <c r="CB7" s="204">
        <v>80</v>
      </c>
      <c r="CC7" s="202">
        <v>81</v>
      </c>
      <c r="CD7" s="204">
        <v>82</v>
      </c>
      <c r="CE7" s="202">
        <v>83</v>
      </c>
      <c r="CF7" s="204">
        <v>84</v>
      </c>
      <c r="CG7" s="202">
        <v>85</v>
      </c>
      <c r="CH7" s="204">
        <v>86</v>
      </c>
      <c r="CI7" s="202">
        <v>87</v>
      </c>
      <c r="CJ7" s="204">
        <v>88</v>
      </c>
      <c r="CK7" s="202">
        <v>89</v>
      </c>
      <c r="CL7" s="204">
        <v>90</v>
      </c>
      <c r="CM7" s="202">
        <v>91</v>
      </c>
      <c r="CN7" s="204">
        <v>92</v>
      </c>
      <c r="CO7" s="202">
        <v>93</v>
      </c>
      <c r="CP7" s="204">
        <v>94</v>
      </c>
      <c r="CQ7" s="202">
        <v>95</v>
      </c>
      <c r="CR7" s="204">
        <v>96</v>
      </c>
      <c r="CS7" s="202">
        <v>97</v>
      </c>
      <c r="CT7" s="204">
        <v>98</v>
      </c>
      <c r="CU7" s="202">
        <v>99</v>
      </c>
      <c r="CV7" s="204">
        <v>100</v>
      </c>
      <c r="CW7" s="202">
        <v>101</v>
      </c>
      <c r="CX7" s="204">
        <v>102</v>
      </c>
      <c r="CY7" s="202">
        <v>103</v>
      </c>
      <c r="CZ7" s="204">
        <v>104</v>
      </c>
      <c r="DA7" s="202">
        <v>105</v>
      </c>
      <c r="DB7" s="204">
        <v>106</v>
      </c>
      <c r="DC7" s="202">
        <v>107</v>
      </c>
      <c r="DD7" s="204">
        <v>108</v>
      </c>
      <c r="DE7" s="202">
        <v>109</v>
      </c>
      <c r="DF7" s="204">
        <v>110</v>
      </c>
      <c r="DG7" s="202">
        <v>111</v>
      </c>
      <c r="DH7" s="204">
        <v>112</v>
      </c>
      <c r="DI7" s="202">
        <v>113</v>
      </c>
      <c r="DJ7" s="204">
        <v>114</v>
      </c>
      <c r="DK7" s="202">
        <v>115</v>
      </c>
      <c r="DL7" s="204">
        <v>116</v>
      </c>
      <c r="DM7" s="202">
        <v>117</v>
      </c>
      <c r="DN7" s="204">
        <v>118</v>
      </c>
      <c r="DO7" s="202">
        <v>119</v>
      </c>
      <c r="DP7" s="204">
        <v>120</v>
      </c>
      <c r="DQ7" s="202">
        <v>121</v>
      </c>
      <c r="DR7" s="204">
        <v>122</v>
      </c>
      <c r="DS7" s="202">
        <v>123</v>
      </c>
      <c r="DT7" s="204">
        <v>124</v>
      </c>
      <c r="DU7" s="205"/>
      <c r="DV7" s="205"/>
      <c r="DW7" s="186"/>
      <c r="DX7" s="186"/>
      <c r="DY7" s="186"/>
      <c r="DZ7" s="186"/>
      <c r="EA7" s="186"/>
      <c r="EB7" s="186"/>
      <c r="EC7" s="186"/>
      <c r="ED7" s="186"/>
      <c r="EE7" s="186"/>
      <c r="EF7" s="186"/>
      <c r="EG7" s="186"/>
      <c r="EH7" s="186"/>
    </row>
    <row r="8" spans="1:138" s="96" customFormat="1" ht="18.600000000000001" customHeight="1">
      <c r="A8" s="12" t="s">
        <v>134</v>
      </c>
      <c r="B8" s="930" t="s">
        <v>98</v>
      </c>
      <c r="C8" s="993" t="s">
        <v>57</v>
      </c>
      <c r="D8" s="995" t="s">
        <v>58</v>
      </c>
      <c r="E8" s="77" t="s">
        <v>59</v>
      </c>
      <c r="F8" s="78"/>
      <c r="G8" s="79">
        <v>144990</v>
      </c>
      <c r="H8" s="80">
        <v>154240</v>
      </c>
      <c r="I8" s="79">
        <v>114350</v>
      </c>
      <c r="J8" s="80">
        <v>123600</v>
      </c>
      <c r="K8" s="81" t="s">
        <v>69</v>
      </c>
      <c r="L8" s="82">
        <v>1430</v>
      </c>
      <c r="M8" s="83">
        <v>1520</v>
      </c>
      <c r="N8" s="206" t="s">
        <v>290</v>
      </c>
      <c r="O8" s="207" t="s">
        <v>314</v>
      </c>
      <c r="P8" s="208" t="s">
        <v>69</v>
      </c>
      <c r="Q8" s="209" t="s">
        <v>315</v>
      </c>
      <c r="R8" s="208" t="s">
        <v>69</v>
      </c>
      <c r="S8" s="210">
        <v>2.7</v>
      </c>
      <c r="T8" s="211">
        <v>2.7</v>
      </c>
      <c r="U8" s="82">
        <v>1120</v>
      </c>
      <c r="V8" s="83">
        <v>1210</v>
      </c>
      <c r="W8" s="212" t="s">
        <v>290</v>
      </c>
      <c r="X8" s="207" t="s">
        <v>314</v>
      </c>
      <c r="Y8" s="212" t="s">
        <v>69</v>
      </c>
      <c r="Z8" s="209" t="s">
        <v>315</v>
      </c>
      <c r="AA8" s="212" t="s">
        <v>69</v>
      </c>
      <c r="AB8" s="210">
        <v>2.6</v>
      </c>
      <c r="AC8" s="213">
        <v>2.6</v>
      </c>
      <c r="AD8" s="81" t="s">
        <v>69</v>
      </c>
      <c r="AE8" s="214">
        <v>9250</v>
      </c>
      <c r="AF8" s="81" t="s">
        <v>69</v>
      </c>
      <c r="AG8" s="215">
        <v>90</v>
      </c>
      <c r="AH8" s="216" t="s">
        <v>290</v>
      </c>
      <c r="AI8" s="207" t="s">
        <v>314</v>
      </c>
      <c r="AJ8" s="212" t="s">
        <v>69</v>
      </c>
      <c r="AK8" s="209" t="s">
        <v>315</v>
      </c>
      <c r="AL8" s="212" t="s">
        <v>69</v>
      </c>
      <c r="AM8" s="217">
        <v>2.5</v>
      </c>
      <c r="AN8" s="218" t="s">
        <v>316</v>
      </c>
      <c r="AO8" s="81" t="s">
        <v>69</v>
      </c>
      <c r="AP8" s="84">
        <v>3700</v>
      </c>
      <c r="AQ8" s="81" t="s">
        <v>69</v>
      </c>
      <c r="AR8" s="219">
        <v>30</v>
      </c>
      <c r="AS8" s="220" t="s">
        <v>290</v>
      </c>
      <c r="AT8" s="221" t="s">
        <v>314</v>
      </c>
      <c r="AU8" s="222" t="s">
        <v>69</v>
      </c>
      <c r="AV8" s="223" t="s">
        <v>315</v>
      </c>
      <c r="AW8" s="222" t="s">
        <v>69</v>
      </c>
      <c r="AX8" s="224">
        <v>3.7</v>
      </c>
      <c r="AY8" s="85"/>
      <c r="BB8" s="225"/>
      <c r="BC8" s="188"/>
      <c r="BE8" s="188"/>
      <c r="BG8" s="188"/>
      <c r="BI8" s="997" t="s">
        <v>60</v>
      </c>
      <c r="BJ8" s="85"/>
      <c r="BK8" s="157"/>
      <c r="BL8" s="998" t="s">
        <v>69</v>
      </c>
      <c r="BM8" s="226"/>
      <c r="BN8" s="104"/>
      <c r="BO8" s="104"/>
      <c r="BP8" s="104"/>
      <c r="BQ8" s="104"/>
      <c r="BR8" s="104"/>
      <c r="BS8" s="227"/>
      <c r="BT8" s="105"/>
      <c r="BU8" s="999" t="s">
        <v>99</v>
      </c>
      <c r="BV8" s="160"/>
      <c r="BW8" s="1000" t="s">
        <v>69</v>
      </c>
      <c r="BX8" s="1001">
        <v>31220</v>
      </c>
      <c r="BY8" s="87"/>
      <c r="BZ8" s="1000" t="s">
        <v>69</v>
      </c>
      <c r="CA8" s="1039">
        <v>230</v>
      </c>
      <c r="CB8" s="1003" t="s">
        <v>290</v>
      </c>
      <c r="CC8" s="938" t="s">
        <v>314</v>
      </c>
      <c r="CD8" s="1003" t="s">
        <v>69</v>
      </c>
      <c r="CE8" s="1006" t="s">
        <v>317</v>
      </c>
      <c r="CF8" s="1003" t="s">
        <v>69</v>
      </c>
      <c r="CG8" s="1009">
        <v>6.5</v>
      </c>
      <c r="CH8" s="1035" t="s">
        <v>69</v>
      </c>
      <c r="CI8" s="1013">
        <v>8900</v>
      </c>
      <c r="CJ8" s="1051">
        <v>9800</v>
      </c>
      <c r="CK8" s="1012" t="s">
        <v>69</v>
      </c>
      <c r="CL8" s="164" t="s">
        <v>61</v>
      </c>
      <c r="CM8" s="88">
        <v>15800</v>
      </c>
      <c r="CN8" s="89">
        <v>17600</v>
      </c>
      <c r="CO8" s="1000" t="s">
        <v>69</v>
      </c>
      <c r="CP8" s="1048">
        <v>27750</v>
      </c>
      <c r="CQ8" s="1000" t="s">
        <v>69</v>
      </c>
      <c r="CR8" s="1039">
        <v>270</v>
      </c>
      <c r="CS8" s="1003" t="s">
        <v>290</v>
      </c>
      <c r="CT8" s="938" t="s">
        <v>314</v>
      </c>
      <c r="CU8" s="938" t="s">
        <v>69</v>
      </c>
      <c r="CV8" s="1006" t="s">
        <v>317</v>
      </c>
      <c r="CW8" s="938" t="s">
        <v>69</v>
      </c>
      <c r="CX8" s="1040">
        <v>2.7</v>
      </c>
      <c r="CY8" s="1043" t="s">
        <v>318</v>
      </c>
      <c r="CZ8" s="1012" t="s">
        <v>69</v>
      </c>
      <c r="DA8" s="1046">
        <v>4900</v>
      </c>
      <c r="DB8" s="1035" t="s">
        <v>70</v>
      </c>
      <c r="DC8" s="166"/>
      <c r="DD8" s="1035" t="s">
        <v>70</v>
      </c>
      <c r="DE8" s="1036">
        <v>30300</v>
      </c>
      <c r="DF8" s="1000" t="s">
        <v>69</v>
      </c>
      <c r="DG8" s="1039">
        <v>300</v>
      </c>
      <c r="DH8" s="938" t="s">
        <v>290</v>
      </c>
      <c r="DI8" s="938" t="s">
        <v>314</v>
      </c>
      <c r="DJ8" s="938" t="s">
        <v>69</v>
      </c>
      <c r="DK8" s="1006" t="s">
        <v>317</v>
      </c>
      <c r="DL8" s="938" t="s">
        <v>69</v>
      </c>
      <c r="DM8" s="1009">
        <v>1.8</v>
      </c>
      <c r="DN8" s="1034" t="s">
        <v>70</v>
      </c>
      <c r="DO8" s="1022" t="s">
        <v>319</v>
      </c>
      <c r="DP8" s="1024" t="s">
        <v>319</v>
      </c>
      <c r="DQ8" s="1024" t="s">
        <v>319</v>
      </c>
      <c r="DR8" s="1057" t="s">
        <v>319</v>
      </c>
      <c r="DS8" s="86"/>
      <c r="DT8" s="1054" t="s">
        <v>320</v>
      </c>
      <c r="DU8" s="205"/>
      <c r="DW8" s="186"/>
      <c r="DX8" s="186"/>
      <c r="DY8" s="186"/>
      <c r="DZ8" s="186"/>
      <c r="EA8" s="186"/>
      <c r="EB8" s="186"/>
      <c r="EC8" s="186"/>
      <c r="ED8" s="186"/>
      <c r="EE8" s="186"/>
      <c r="EF8" s="186"/>
      <c r="EG8" s="186"/>
      <c r="EH8" s="186"/>
    </row>
    <row r="9" spans="1:138" s="96" customFormat="1" ht="18.600000000000001" customHeight="1">
      <c r="A9" s="12" t="s">
        <v>135</v>
      </c>
      <c r="B9" s="940"/>
      <c r="C9" s="994"/>
      <c r="D9" s="996"/>
      <c r="E9" s="90" t="s">
        <v>8</v>
      </c>
      <c r="F9" s="78"/>
      <c r="G9" s="91">
        <v>154240</v>
      </c>
      <c r="H9" s="92">
        <v>227820</v>
      </c>
      <c r="I9" s="91">
        <v>123600</v>
      </c>
      <c r="J9" s="92">
        <v>197180</v>
      </c>
      <c r="K9" s="81" t="s">
        <v>69</v>
      </c>
      <c r="L9" s="93">
        <v>1520</v>
      </c>
      <c r="M9" s="94">
        <v>2200</v>
      </c>
      <c r="N9" s="228" t="s">
        <v>290</v>
      </c>
      <c r="O9" s="229" t="s">
        <v>314</v>
      </c>
      <c r="P9" s="229" t="s">
        <v>60</v>
      </c>
      <c r="Q9" s="229" t="s">
        <v>315</v>
      </c>
      <c r="R9" s="229" t="s">
        <v>69</v>
      </c>
      <c r="S9" s="230">
        <v>2.7</v>
      </c>
      <c r="T9" s="231">
        <v>2.6</v>
      </c>
      <c r="U9" s="93">
        <v>1210</v>
      </c>
      <c r="V9" s="94">
        <v>1890</v>
      </c>
      <c r="W9" s="232" t="s">
        <v>290</v>
      </c>
      <c r="X9" s="229" t="s">
        <v>314</v>
      </c>
      <c r="Y9" s="232" t="s">
        <v>60</v>
      </c>
      <c r="Z9" s="229" t="s">
        <v>315</v>
      </c>
      <c r="AA9" s="232" t="s">
        <v>69</v>
      </c>
      <c r="AB9" s="230">
        <v>2.6</v>
      </c>
      <c r="AC9" s="233">
        <v>2.6</v>
      </c>
      <c r="AD9" s="81" t="s">
        <v>69</v>
      </c>
      <c r="AE9" s="234">
        <v>9250</v>
      </c>
      <c r="AF9" s="81" t="s">
        <v>69</v>
      </c>
      <c r="AG9" s="235">
        <v>90</v>
      </c>
      <c r="AH9" s="236" t="s">
        <v>290</v>
      </c>
      <c r="AI9" s="237" t="s">
        <v>314</v>
      </c>
      <c r="AJ9" s="238" t="s">
        <v>69</v>
      </c>
      <c r="AK9" s="239" t="s">
        <v>315</v>
      </c>
      <c r="AL9" s="240" t="s">
        <v>69</v>
      </c>
      <c r="AM9" s="241">
        <v>2.5</v>
      </c>
      <c r="AN9" s="242"/>
      <c r="AO9" s="85"/>
      <c r="AP9" s="436"/>
      <c r="AQ9" s="85"/>
      <c r="AR9" s="437"/>
      <c r="AS9" s="438"/>
      <c r="AT9" s="436"/>
      <c r="AU9" s="438"/>
      <c r="AV9" s="436"/>
      <c r="AW9" s="438"/>
      <c r="AX9" s="436"/>
      <c r="AY9" s="85"/>
      <c r="BB9" s="225"/>
      <c r="BC9" s="188"/>
      <c r="BE9" s="188"/>
      <c r="BG9" s="188"/>
      <c r="BI9" s="997"/>
      <c r="BJ9" s="85"/>
      <c r="BK9" s="158"/>
      <c r="BL9" s="998"/>
      <c r="BM9" s="86"/>
      <c r="BN9" s="105"/>
      <c r="BO9" s="105"/>
      <c r="BP9" s="105"/>
      <c r="BQ9" s="105"/>
      <c r="BR9" s="105"/>
      <c r="BS9" s="243"/>
      <c r="BT9" s="105"/>
      <c r="BU9" s="999"/>
      <c r="BV9" s="161"/>
      <c r="BW9" s="1000"/>
      <c r="BX9" s="1002"/>
      <c r="BY9" s="97">
        <v>29340</v>
      </c>
      <c r="BZ9" s="1000"/>
      <c r="CA9" s="1020"/>
      <c r="CB9" s="1004"/>
      <c r="CC9" s="1032"/>
      <c r="CD9" s="1004"/>
      <c r="CE9" s="1007"/>
      <c r="CF9" s="1004"/>
      <c r="CG9" s="1010"/>
      <c r="CH9" s="1035"/>
      <c r="CI9" s="1014"/>
      <c r="CJ9" s="1052"/>
      <c r="CK9" s="1012"/>
      <c r="CL9" s="98" t="s">
        <v>62</v>
      </c>
      <c r="CM9" s="99">
        <v>8700</v>
      </c>
      <c r="CN9" s="100">
        <v>9700</v>
      </c>
      <c r="CO9" s="1000"/>
      <c r="CP9" s="1049"/>
      <c r="CQ9" s="1000"/>
      <c r="CR9" s="1020"/>
      <c r="CS9" s="1004"/>
      <c r="CT9" s="1032"/>
      <c r="CU9" s="1032"/>
      <c r="CV9" s="1007"/>
      <c r="CW9" s="1032"/>
      <c r="CX9" s="1041"/>
      <c r="CY9" s="1044"/>
      <c r="CZ9" s="1012"/>
      <c r="DA9" s="1047"/>
      <c r="DB9" s="1035"/>
      <c r="DC9" s="163"/>
      <c r="DD9" s="1035"/>
      <c r="DE9" s="1037"/>
      <c r="DF9" s="1000"/>
      <c r="DG9" s="1020"/>
      <c r="DH9" s="1032"/>
      <c r="DI9" s="1032"/>
      <c r="DJ9" s="1032"/>
      <c r="DK9" s="1007"/>
      <c r="DL9" s="1032"/>
      <c r="DM9" s="1010"/>
      <c r="DN9" s="1034"/>
      <c r="DO9" s="1023"/>
      <c r="DP9" s="1025"/>
      <c r="DQ9" s="1025"/>
      <c r="DR9" s="1058"/>
      <c r="DS9" s="86"/>
      <c r="DT9" s="1055"/>
      <c r="DU9" s="205"/>
      <c r="DV9" s="205"/>
      <c r="DW9" s="186"/>
      <c r="DX9" s="186"/>
      <c r="DY9" s="186"/>
      <c r="DZ9" s="186"/>
      <c r="EA9" s="186"/>
      <c r="EB9" s="186"/>
      <c r="EC9" s="186"/>
      <c r="ED9" s="186"/>
      <c r="EE9" s="186"/>
      <c r="EF9" s="186"/>
      <c r="EG9" s="186"/>
      <c r="EH9" s="186"/>
    </row>
    <row r="10" spans="1:138" s="96" customFormat="1" ht="18.600000000000001" customHeight="1">
      <c r="A10" s="12" t="s">
        <v>136</v>
      </c>
      <c r="B10" s="940"/>
      <c r="C10" s="994"/>
      <c r="D10" s="1026" t="s">
        <v>63</v>
      </c>
      <c r="E10" s="90" t="s">
        <v>64</v>
      </c>
      <c r="F10" s="78"/>
      <c r="G10" s="91">
        <v>227820</v>
      </c>
      <c r="H10" s="92">
        <v>320330</v>
      </c>
      <c r="I10" s="91">
        <v>197180</v>
      </c>
      <c r="J10" s="92">
        <v>289690</v>
      </c>
      <c r="K10" s="81" t="s">
        <v>69</v>
      </c>
      <c r="L10" s="93">
        <v>2200</v>
      </c>
      <c r="M10" s="94">
        <v>3120</v>
      </c>
      <c r="N10" s="228" t="s">
        <v>290</v>
      </c>
      <c r="O10" s="229" t="s">
        <v>314</v>
      </c>
      <c r="P10" s="229" t="s">
        <v>60</v>
      </c>
      <c r="Q10" s="229" t="s">
        <v>315</v>
      </c>
      <c r="R10" s="229" t="s">
        <v>69</v>
      </c>
      <c r="S10" s="230">
        <v>2.6</v>
      </c>
      <c r="T10" s="231">
        <v>2.6</v>
      </c>
      <c r="U10" s="93">
        <v>1890</v>
      </c>
      <c r="V10" s="94">
        <v>2810</v>
      </c>
      <c r="W10" s="232" t="s">
        <v>290</v>
      </c>
      <c r="X10" s="229" t="s">
        <v>314</v>
      </c>
      <c r="Y10" s="232" t="s">
        <v>60</v>
      </c>
      <c r="Z10" s="229" t="s">
        <v>315</v>
      </c>
      <c r="AA10" s="232" t="s">
        <v>69</v>
      </c>
      <c r="AB10" s="230">
        <v>2.6</v>
      </c>
      <c r="AC10" s="233">
        <v>2.6</v>
      </c>
      <c r="AD10" s="101"/>
      <c r="AE10" s="102"/>
      <c r="AF10" s="103"/>
      <c r="AG10" s="245"/>
      <c r="AH10" s="246"/>
      <c r="AI10" s="105"/>
      <c r="AJ10" s="246"/>
      <c r="AK10" s="105"/>
      <c r="AL10" s="246"/>
      <c r="AM10" s="105"/>
      <c r="AN10" s="105"/>
      <c r="AO10" s="101"/>
      <c r="AP10" s="102"/>
      <c r="AQ10" s="103"/>
      <c r="AR10" s="245"/>
      <c r="AS10" s="246"/>
      <c r="AT10" s="105"/>
      <c r="AU10" s="246"/>
      <c r="AV10" s="105"/>
      <c r="AW10" s="246"/>
      <c r="AX10" s="105"/>
      <c r="AY10" s="81" t="s">
        <v>69</v>
      </c>
      <c r="AZ10" s="247">
        <v>18500</v>
      </c>
      <c r="BA10" s="81" t="s">
        <v>69</v>
      </c>
      <c r="BB10" s="219">
        <v>180</v>
      </c>
      <c r="BC10" s="220" t="s">
        <v>290</v>
      </c>
      <c r="BD10" s="221" t="s">
        <v>314</v>
      </c>
      <c r="BE10" s="222" t="s">
        <v>69</v>
      </c>
      <c r="BF10" s="223" t="s">
        <v>315</v>
      </c>
      <c r="BG10" s="220" t="s">
        <v>69</v>
      </c>
      <c r="BH10" s="224">
        <v>2.5</v>
      </c>
      <c r="BI10" s="997"/>
      <c r="BJ10" s="85"/>
      <c r="BK10" s="158"/>
      <c r="BL10" s="998"/>
      <c r="BM10" s="86"/>
      <c r="BN10" s="105"/>
      <c r="BO10" s="105"/>
      <c r="BP10" s="105"/>
      <c r="BQ10" s="105"/>
      <c r="BR10" s="105"/>
      <c r="BS10" s="243"/>
      <c r="BT10" s="105"/>
      <c r="BU10" s="999"/>
      <c r="BV10" s="161"/>
      <c r="BW10" s="1000" t="s">
        <v>69</v>
      </c>
      <c r="BX10" s="1028">
        <v>29340</v>
      </c>
      <c r="BY10" s="106"/>
      <c r="BZ10" s="1000"/>
      <c r="CA10" s="1020"/>
      <c r="CB10" s="1004"/>
      <c r="CC10" s="1032"/>
      <c r="CD10" s="1004"/>
      <c r="CE10" s="1007"/>
      <c r="CF10" s="1004"/>
      <c r="CG10" s="1010"/>
      <c r="CH10" s="1035"/>
      <c r="CI10" s="1014"/>
      <c r="CJ10" s="1052"/>
      <c r="CK10" s="1012"/>
      <c r="CL10" s="98" t="s">
        <v>65</v>
      </c>
      <c r="CM10" s="99">
        <v>7600</v>
      </c>
      <c r="CN10" s="100">
        <v>8400</v>
      </c>
      <c r="CO10" s="1000"/>
      <c r="CP10" s="1049"/>
      <c r="CQ10" s="1000"/>
      <c r="CR10" s="1020"/>
      <c r="CS10" s="1004"/>
      <c r="CT10" s="1032"/>
      <c r="CU10" s="1032"/>
      <c r="CV10" s="1007"/>
      <c r="CW10" s="1032"/>
      <c r="CX10" s="1041"/>
      <c r="CY10" s="1044"/>
      <c r="CZ10" s="86"/>
      <c r="DA10" s="107"/>
      <c r="DB10" s="1035"/>
      <c r="DC10" s="163"/>
      <c r="DD10" s="1035"/>
      <c r="DE10" s="1037"/>
      <c r="DF10" s="1000"/>
      <c r="DG10" s="1020"/>
      <c r="DH10" s="1032"/>
      <c r="DI10" s="1032"/>
      <c r="DJ10" s="1032"/>
      <c r="DK10" s="1007"/>
      <c r="DL10" s="1032"/>
      <c r="DM10" s="1010"/>
      <c r="DN10" s="1034"/>
      <c r="DO10" s="1030">
        <v>0.01</v>
      </c>
      <c r="DP10" s="1015">
        <v>0.02</v>
      </c>
      <c r="DQ10" s="1015">
        <v>0.04</v>
      </c>
      <c r="DR10" s="1017">
        <v>0.05</v>
      </c>
      <c r="DS10" s="86"/>
      <c r="DT10" s="1055"/>
      <c r="DU10" s="205"/>
      <c r="DW10" s="186"/>
      <c r="DX10" s="186"/>
      <c r="DY10" s="186"/>
      <c r="DZ10" s="186"/>
      <c r="EA10" s="186"/>
      <c r="EB10" s="186"/>
      <c r="EC10" s="186"/>
      <c r="ED10" s="186"/>
      <c r="EE10" s="186"/>
      <c r="EF10" s="186"/>
      <c r="EG10" s="186"/>
      <c r="EH10" s="186"/>
    </row>
    <row r="11" spans="1:138" s="96" customFormat="1" ht="18.600000000000001" customHeight="1">
      <c r="A11" s="12" t="s">
        <v>137</v>
      </c>
      <c r="B11" s="940"/>
      <c r="C11" s="994"/>
      <c r="D11" s="1027"/>
      <c r="E11" s="108" t="s">
        <v>11</v>
      </c>
      <c r="F11" s="78"/>
      <c r="G11" s="109">
        <v>320330</v>
      </c>
      <c r="H11" s="110"/>
      <c r="I11" s="109">
        <v>289690</v>
      </c>
      <c r="J11" s="110"/>
      <c r="K11" s="81" t="s">
        <v>69</v>
      </c>
      <c r="L11" s="95">
        <v>3120</v>
      </c>
      <c r="M11" s="111"/>
      <c r="N11" s="248" t="s">
        <v>290</v>
      </c>
      <c r="O11" s="249" t="s">
        <v>314</v>
      </c>
      <c r="P11" s="249" t="s">
        <v>60</v>
      </c>
      <c r="Q11" s="249" t="s">
        <v>315</v>
      </c>
      <c r="R11" s="249" t="s">
        <v>69</v>
      </c>
      <c r="S11" s="250">
        <v>2.6</v>
      </c>
      <c r="T11" s="251"/>
      <c r="U11" s="95">
        <v>2810</v>
      </c>
      <c r="V11" s="111"/>
      <c r="W11" s="252" t="s">
        <v>290</v>
      </c>
      <c r="X11" s="249" t="s">
        <v>314</v>
      </c>
      <c r="Y11" s="253" t="s">
        <v>60</v>
      </c>
      <c r="Z11" s="249" t="s">
        <v>315</v>
      </c>
      <c r="AA11" s="253" t="s">
        <v>69</v>
      </c>
      <c r="AB11" s="250">
        <v>2.6</v>
      </c>
      <c r="AC11" s="254"/>
      <c r="AD11" s="101"/>
      <c r="AE11" s="102"/>
      <c r="AF11" s="103"/>
      <c r="AG11" s="255"/>
      <c r="AH11" s="246"/>
      <c r="AI11" s="105"/>
      <c r="AJ11" s="246"/>
      <c r="AK11" s="105"/>
      <c r="AL11" s="246"/>
      <c r="AM11" s="105"/>
      <c r="AN11" s="105"/>
      <c r="AO11" s="101"/>
      <c r="AP11" s="102"/>
      <c r="AQ11" s="103"/>
      <c r="AR11" s="255"/>
      <c r="AS11" s="246"/>
      <c r="AT11" s="105"/>
      <c r="AU11" s="246"/>
      <c r="AV11" s="105"/>
      <c r="AW11" s="246"/>
      <c r="AX11" s="105"/>
      <c r="AY11" s="101"/>
      <c r="AZ11" s="102"/>
      <c r="BA11" s="102"/>
      <c r="BB11" s="245"/>
      <c r="BC11" s="246"/>
      <c r="BD11" s="105"/>
      <c r="BE11" s="246"/>
      <c r="BF11" s="105"/>
      <c r="BG11" s="246"/>
      <c r="BH11" s="105"/>
      <c r="BI11" s="997"/>
      <c r="BJ11" s="85"/>
      <c r="BK11" s="158"/>
      <c r="BL11" s="998"/>
      <c r="BM11" s="86"/>
      <c r="BN11" s="105"/>
      <c r="BO11" s="105"/>
      <c r="BP11" s="105"/>
      <c r="BQ11" s="105"/>
      <c r="BR11" s="105"/>
      <c r="BS11" s="243"/>
      <c r="BT11" s="105"/>
      <c r="BU11" s="999"/>
      <c r="BV11" s="161"/>
      <c r="BW11" s="1000"/>
      <c r="BX11" s="1029"/>
      <c r="BY11" s="113"/>
      <c r="BZ11" s="1000"/>
      <c r="CA11" s="1021"/>
      <c r="CB11" s="1005"/>
      <c r="CC11" s="1033"/>
      <c r="CD11" s="1005"/>
      <c r="CE11" s="1008"/>
      <c r="CF11" s="1005"/>
      <c r="CG11" s="1011"/>
      <c r="CH11" s="1035"/>
      <c r="CI11" s="970"/>
      <c r="CJ11" s="1053"/>
      <c r="CK11" s="1012"/>
      <c r="CL11" s="156" t="s">
        <v>66</v>
      </c>
      <c r="CM11" s="114">
        <v>6800</v>
      </c>
      <c r="CN11" s="115">
        <v>7500</v>
      </c>
      <c r="CO11" s="1000"/>
      <c r="CP11" s="1050"/>
      <c r="CQ11" s="1000"/>
      <c r="CR11" s="1021"/>
      <c r="CS11" s="1005"/>
      <c r="CT11" s="1033"/>
      <c r="CU11" s="1033"/>
      <c r="CV11" s="1008"/>
      <c r="CW11" s="1033"/>
      <c r="CX11" s="1042"/>
      <c r="CY11" s="1045"/>
      <c r="CZ11" s="86"/>
      <c r="DA11" s="107"/>
      <c r="DB11" s="1035"/>
      <c r="DC11" s="163"/>
      <c r="DD11" s="1035"/>
      <c r="DE11" s="1038"/>
      <c r="DF11" s="1000"/>
      <c r="DG11" s="1021"/>
      <c r="DH11" s="1033"/>
      <c r="DI11" s="1033"/>
      <c r="DJ11" s="1033"/>
      <c r="DK11" s="1008"/>
      <c r="DL11" s="1033"/>
      <c r="DM11" s="1011"/>
      <c r="DN11" s="1034"/>
      <c r="DO11" s="1031"/>
      <c r="DP11" s="1016"/>
      <c r="DQ11" s="1016"/>
      <c r="DR11" s="1018"/>
      <c r="DS11" s="86"/>
      <c r="DT11" s="1055"/>
      <c r="DU11" s="205"/>
      <c r="DV11" s="205"/>
      <c r="DW11" s="186"/>
      <c r="DX11" s="186"/>
      <c r="DY11" s="186"/>
      <c r="DZ11" s="186"/>
      <c r="EA11" s="186"/>
      <c r="EB11" s="186"/>
      <c r="EC11" s="186"/>
      <c r="ED11" s="186"/>
      <c r="EE11" s="186"/>
      <c r="EF11" s="186"/>
      <c r="EG11" s="186"/>
      <c r="EH11" s="186"/>
    </row>
    <row r="12" spans="1:138" s="96" customFormat="1" ht="18.600000000000001" customHeight="1">
      <c r="A12" s="12" t="s">
        <v>321</v>
      </c>
      <c r="B12" s="940"/>
      <c r="C12" s="1019" t="s">
        <v>322</v>
      </c>
      <c r="D12" s="995" t="s">
        <v>58</v>
      </c>
      <c r="E12" s="77" t="s">
        <v>59</v>
      </c>
      <c r="F12" s="78"/>
      <c r="G12" s="79">
        <v>120520</v>
      </c>
      <c r="H12" s="80">
        <v>129770</v>
      </c>
      <c r="I12" s="79">
        <v>96010</v>
      </c>
      <c r="J12" s="80">
        <v>105260</v>
      </c>
      <c r="K12" s="81" t="s">
        <v>69</v>
      </c>
      <c r="L12" s="82">
        <v>1180</v>
      </c>
      <c r="M12" s="83">
        <v>1270</v>
      </c>
      <c r="N12" s="206" t="s">
        <v>290</v>
      </c>
      <c r="O12" s="207" t="s">
        <v>314</v>
      </c>
      <c r="P12" s="208" t="s">
        <v>69</v>
      </c>
      <c r="Q12" s="209" t="s">
        <v>315</v>
      </c>
      <c r="R12" s="208" t="s">
        <v>69</v>
      </c>
      <c r="S12" s="210">
        <v>2.7</v>
      </c>
      <c r="T12" s="211">
        <v>2.7</v>
      </c>
      <c r="U12" s="82">
        <v>940</v>
      </c>
      <c r="V12" s="83">
        <v>1030</v>
      </c>
      <c r="W12" s="212" t="s">
        <v>290</v>
      </c>
      <c r="X12" s="207" t="s">
        <v>314</v>
      </c>
      <c r="Y12" s="212" t="s">
        <v>69</v>
      </c>
      <c r="Z12" s="209" t="s">
        <v>315</v>
      </c>
      <c r="AA12" s="212" t="s">
        <v>69</v>
      </c>
      <c r="AB12" s="210">
        <v>2.6</v>
      </c>
      <c r="AC12" s="213">
        <v>2.6</v>
      </c>
      <c r="AD12" s="81" t="s">
        <v>69</v>
      </c>
      <c r="AE12" s="214">
        <v>9250</v>
      </c>
      <c r="AF12" s="81" t="s">
        <v>69</v>
      </c>
      <c r="AG12" s="215">
        <v>90</v>
      </c>
      <c r="AH12" s="216" t="s">
        <v>290</v>
      </c>
      <c r="AI12" s="207" t="s">
        <v>314</v>
      </c>
      <c r="AJ12" s="212" t="s">
        <v>69</v>
      </c>
      <c r="AK12" s="209" t="s">
        <v>315</v>
      </c>
      <c r="AL12" s="212" t="s">
        <v>69</v>
      </c>
      <c r="AM12" s="217">
        <v>2.5</v>
      </c>
      <c r="AN12" s="218" t="s">
        <v>316</v>
      </c>
      <c r="AO12" s="81" t="s">
        <v>69</v>
      </c>
      <c r="AP12" s="84">
        <v>3700</v>
      </c>
      <c r="AQ12" s="81" t="s">
        <v>69</v>
      </c>
      <c r="AR12" s="219">
        <v>30</v>
      </c>
      <c r="AS12" s="220" t="s">
        <v>290</v>
      </c>
      <c r="AT12" s="221" t="s">
        <v>314</v>
      </c>
      <c r="AU12" s="222" t="s">
        <v>69</v>
      </c>
      <c r="AV12" s="223" t="s">
        <v>315</v>
      </c>
      <c r="AW12" s="222" t="s">
        <v>69</v>
      </c>
      <c r="AX12" s="224">
        <v>3.7</v>
      </c>
      <c r="AY12" s="85"/>
      <c r="BB12" s="225"/>
      <c r="BC12" s="188"/>
      <c r="BE12" s="188"/>
      <c r="BG12" s="188"/>
      <c r="BI12" s="997"/>
      <c r="BJ12" s="85"/>
      <c r="BK12" s="158"/>
      <c r="BL12" s="998"/>
      <c r="BM12" s="86"/>
      <c r="BN12" s="105"/>
      <c r="BO12" s="105"/>
      <c r="BP12" s="105"/>
      <c r="BQ12" s="105"/>
      <c r="BR12" s="105"/>
      <c r="BS12" s="243"/>
      <c r="BT12" s="105"/>
      <c r="BU12" s="999"/>
      <c r="BV12" s="161"/>
      <c r="BW12" s="1000" t="s">
        <v>69</v>
      </c>
      <c r="BX12" s="1001">
        <v>26480</v>
      </c>
      <c r="BY12" s="87"/>
      <c r="BZ12" s="1000" t="s">
        <v>69</v>
      </c>
      <c r="CA12" s="1020">
        <v>180</v>
      </c>
      <c r="CB12" s="1003" t="s">
        <v>290</v>
      </c>
      <c r="CC12" s="938" t="s">
        <v>314</v>
      </c>
      <c r="CD12" s="1003" t="s">
        <v>69</v>
      </c>
      <c r="CE12" s="1006" t="s">
        <v>317</v>
      </c>
      <c r="CF12" s="1003" t="s">
        <v>69</v>
      </c>
      <c r="CG12" s="1009">
        <v>6.6</v>
      </c>
      <c r="CH12" s="1012" t="s">
        <v>69</v>
      </c>
      <c r="CI12" s="1013">
        <v>7500</v>
      </c>
      <c r="CJ12" s="1051">
        <v>7800</v>
      </c>
      <c r="CK12" s="1012" t="s">
        <v>69</v>
      </c>
      <c r="CL12" s="164" t="s">
        <v>61</v>
      </c>
      <c r="CM12" s="88">
        <v>12900</v>
      </c>
      <c r="CN12" s="89">
        <v>14400</v>
      </c>
      <c r="CO12" s="1000" t="s">
        <v>69</v>
      </c>
      <c r="CP12" s="1048">
        <v>22200</v>
      </c>
      <c r="CQ12" s="1000" t="s">
        <v>69</v>
      </c>
      <c r="CR12" s="1039">
        <v>220</v>
      </c>
      <c r="CS12" s="1003" t="s">
        <v>290</v>
      </c>
      <c r="CT12" s="938" t="s">
        <v>314</v>
      </c>
      <c r="CU12" s="938" t="s">
        <v>69</v>
      </c>
      <c r="CV12" s="1006" t="s">
        <v>317</v>
      </c>
      <c r="CW12" s="1003" t="s">
        <v>69</v>
      </c>
      <c r="CX12" s="1040">
        <v>2.6</v>
      </c>
      <c r="CY12" s="1044" t="s">
        <v>318</v>
      </c>
      <c r="CZ12" s="1012" t="s">
        <v>69</v>
      </c>
      <c r="DA12" s="1046">
        <v>4900</v>
      </c>
      <c r="DB12" s="1035"/>
      <c r="DC12" s="163"/>
      <c r="DD12" s="1035" t="s">
        <v>70</v>
      </c>
      <c r="DE12" s="1036">
        <v>24240</v>
      </c>
      <c r="DF12" s="1000" t="s">
        <v>69</v>
      </c>
      <c r="DG12" s="1039">
        <v>240</v>
      </c>
      <c r="DH12" s="938" t="s">
        <v>290</v>
      </c>
      <c r="DI12" s="938" t="s">
        <v>314</v>
      </c>
      <c r="DJ12" s="938" t="s">
        <v>69</v>
      </c>
      <c r="DK12" s="1006" t="s">
        <v>317</v>
      </c>
      <c r="DL12" s="938" t="s">
        <v>69</v>
      </c>
      <c r="DM12" s="1009">
        <v>1.8</v>
      </c>
      <c r="DN12" s="1034" t="s">
        <v>70</v>
      </c>
      <c r="DO12" s="1022" t="s">
        <v>319</v>
      </c>
      <c r="DP12" s="1024" t="s">
        <v>319</v>
      </c>
      <c r="DQ12" s="1024" t="s">
        <v>319</v>
      </c>
      <c r="DR12" s="1057" t="s">
        <v>319</v>
      </c>
      <c r="DS12" s="86"/>
      <c r="DT12" s="1055"/>
      <c r="DU12" s="205"/>
      <c r="DV12" s="205"/>
      <c r="DW12" s="186"/>
      <c r="DX12" s="186"/>
      <c r="DY12" s="186"/>
      <c r="DZ12" s="186"/>
      <c r="EA12" s="186"/>
      <c r="EB12" s="186"/>
      <c r="EC12" s="186"/>
      <c r="ED12" s="186"/>
      <c r="EE12" s="186"/>
      <c r="EF12" s="186"/>
      <c r="EG12" s="186"/>
      <c r="EH12" s="186"/>
    </row>
    <row r="13" spans="1:138" s="96" customFormat="1" ht="18.600000000000001" customHeight="1">
      <c r="A13" s="12" t="s">
        <v>323</v>
      </c>
      <c r="B13" s="940"/>
      <c r="C13" s="994"/>
      <c r="D13" s="996"/>
      <c r="E13" s="90" t="s">
        <v>8</v>
      </c>
      <c r="F13" s="78"/>
      <c r="G13" s="91">
        <v>129770</v>
      </c>
      <c r="H13" s="92">
        <v>203350</v>
      </c>
      <c r="I13" s="91">
        <v>105260</v>
      </c>
      <c r="J13" s="92">
        <v>178840</v>
      </c>
      <c r="K13" s="81" t="s">
        <v>69</v>
      </c>
      <c r="L13" s="93">
        <v>1270</v>
      </c>
      <c r="M13" s="94">
        <v>1950</v>
      </c>
      <c r="N13" s="228" t="s">
        <v>290</v>
      </c>
      <c r="O13" s="229" t="s">
        <v>314</v>
      </c>
      <c r="P13" s="229" t="s">
        <v>60</v>
      </c>
      <c r="Q13" s="229" t="s">
        <v>315</v>
      </c>
      <c r="R13" s="229" t="s">
        <v>69</v>
      </c>
      <c r="S13" s="230">
        <v>2.7</v>
      </c>
      <c r="T13" s="231">
        <v>2.6</v>
      </c>
      <c r="U13" s="93">
        <v>1030</v>
      </c>
      <c r="V13" s="94">
        <v>1700</v>
      </c>
      <c r="W13" s="232" t="s">
        <v>290</v>
      </c>
      <c r="X13" s="229" t="s">
        <v>314</v>
      </c>
      <c r="Y13" s="232" t="s">
        <v>60</v>
      </c>
      <c r="Z13" s="229" t="s">
        <v>315</v>
      </c>
      <c r="AA13" s="232" t="s">
        <v>69</v>
      </c>
      <c r="AB13" s="230">
        <v>2.6</v>
      </c>
      <c r="AC13" s="233">
        <v>2.6</v>
      </c>
      <c r="AD13" s="81" t="s">
        <v>69</v>
      </c>
      <c r="AE13" s="234">
        <v>9250</v>
      </c>
      <c r="AF13" s="81" t="s">
        <v>69</v>
      </c>
      <c r="AG13" s="235">
        <v>90</v>
      </c>
      <c r="AH13" s="236" t="s">
        <v>290</v>
      </c>
      <c r="AI13" s="237" t="s">
        <v>314</v>
      </c>
      <c r="AJ13" s="238" t="s">
        <v>69</v>
      </c>
      <c r="AK13" s="239" t="s">
        <v>315</v>
      </c>
      <c r="AL13" s="240" t="s">
        <v>69</v>
      </c>
      <c r="AM13" s="241">
        <v>2.5</v>
      </c>
      <c r="AN13" s="242"/>
      <c r="AO13" s="85"/>
      <c r="AP13" s="436"/>
      <c r="AQ13" s="85"/>
      <c r="AR13" s="437"/>
      <c r="AS13" s="438"/>
      <c r="AT13" s="436"/>
      <c r="AU13" s="438"/>
      <c r="AV13" s="436"/>
      <c r="AW13" s="438"/>
      <c r="AX13" s="436"/>
      <c r="AY13" s="85"/>
      <c r="BB13" s="225"/>
      <c r="BC13" s="188"/>
      <c r="BE13" s="188"/>
      <c r="BG13" s="188"/>
      <c r="BI13" s="997"/>
      <c r="BJ13" s="85"/>
      <c r="BK13" s="158"/>
      <c r="BL13" s="998"/>
      <c r="BM13" s="86"/>
      <c r="BN13" s="105"/>
      <c r="BO13" s="105"/>
      <c r="BP13" s="105"/>
      <c r="BQ13" s="105"/>
      <c r="BR13" s="105"/>
      <c r="BS13" s="243"/>
      <c r="BT13" s="105"/>
      <c r="BU13" s="999"/>
      <c r="BV13" s="161"/>
      <c r="BW13" s="1000"/>
      <c r="BX13" s="1002"/>
      <c r="BY13" s="97">
        <v>24600</v>
      </c>
      <c r="BZ13" s="1000"/>
      <c r="CA13" s="1020"/>
      <c r="CB13" s="1004"/>
      <c r="CC13" s="1032"/>
      <c r="CD13" s="1004"/>
      <c r="CE13" s="1007"/>
      <c r="CF13" s="1004"/>
      <c r="CG13" s="1010"/>
      <c r="CH13" s="1012"/>
      <c r="CI13" s="1014"/>
      <c r="CJ13" s="1052"/>
      <c r="CK13" s="1012"/>
      <c r="CL13" s="98" t="s">
        <v>62</v>
      </c>
      <c r="CM13" s="99">
        <v>7100</v>
      </c>
      <c r="CN13" s="100">
        <v>7900</v>
      </c>
      <c r="CO13" s="1000"/>
      <c r="CP13" s="1049"/>
      <c r="CQ13" s="1000"/>
      <c r="CR13" s="1020"/>
      <c r="CS13" s="1004"/>
      <c r="CT13" s="1032"/>
      <c r="CU13" s="1032"/>
      <c r="CV13" s="1007"/>
      <c r="CW13" s="1004"/>
      <c r="CX13" s="1041"/>
      <c r="CY13" s="1044"/>
      <c r="CZ13" s="1012"/>
      <c r="DA13" s="1047"/>
      <c r="DB13" s="1035"/>
      <c r="DC13" s="163"/>
      <c r="DD13" s="1035"/>
      <c r="DE13" s="1037"/>
      <c r="DF13" s="1000"/>
      <c r="DG13" s="1020"/>
      <c r="DH13" s="1032"/>
      <c r="DI13" s="1032"/>
      <c r="DJ13" s="1032"/>
      <c r="DK13" s="1007"/>
      <c r="DL13" s="1032"/>
      <c r="DM13" s="1010"/>
      <c r="DN13" s="1034"/>
      <c r="DO13" s="1023"/>
      <c r="DP13" s="1025"/>
      <c r="DQ13" s="1025"/>
      <c r="DR13" s="1058"/>
      <c r="DS13" s="86"/>
      <c r="DT13" s="1055"/>
      <c r="DU13" s="205"/>
      <c r="DV13" s="205"/>
      <c r="DW13" s="186"/>
      <c r="DX13" s="186"/>
      <c r="DY13" s="186"/>
      <c r="DZ13" s="186"/>
      <c r="EA13" s="186"/>
      <c r="EB13" s="186"/>
      <c r="EC13" s="186"/>
      <c r="ED13" s="186"/>
      <c r="EE13" s="186"/>
      <c r="EF13" s="186"/>
      <c r="EG13" s="186"/>
      <c r="EH13" s="186"/>
    </row>
    <row r="14" spans="1:138" s="96" customFormat="1" ht="18.600000000000001" customHeight="1">
      <c r="A14" s="12" t="s">
        <v>324</v>
      </c>
      <c r="B14" s="940"/>
      <c r="C14" s="994"/>
      <c r="D14" s="1026" t="s">
        <v>63</v>
      </c>
      <c r="E14" s="90" t="s">
        <v>64</v>
      </c>
      <c r="F14" s="78"/>
      <c r="G14" s="91">
        <v>203350</v>
      </c>
      <c r="H14" s="92">
        <v>295860</v>
      </c>
      <c r="I14" s="91">
        <v>178840</v>
      </c>
      <c r="J14" s="92">
        <v>271350</v>
      </c>
      <c r="K14" s="81" t="s">
        <v>69</v>
      </c>
      <c r="L14" s="93">
        <v>1950</v>
      </c>
      <c r="M14" s="94">
        <v>2870</v>
      </c>
      <c r="N14" s="228" t="s">
        <v>290</v>
      </c>
      <c r="O14" s="229" t="s">
        <v>314</v>
      </c>
      <c r="P14" s="229" t="s">
        <v>60</v>
      </c>
      <c r="Q14" s="229" t="s">
        <v>315</v>
      </c>
      <c r="R14" s="229" t="s">
        <v>69</v>
      </c>
      <c r="S14" s="230">
        <v>2.6</v>
      </c>
      <c r="T14" s="231">
        <v>2.6</v>
      </c>
      <c r="U14" s="93">
        <v>1700</v>
      </c>
      <c r="V14" s="94">
        <v>2620</v>
      </c>
      <c r="W14" s="232" t="s">
        <v>290</v>
      </c>
      <c r="X14" s="229" t="s">
        <v>314</v>
      </c>
      <c r="Y14" s="232" t="s">
        <v>60</v>
      </c>
      <c r="Z14" s="229" t="s">
        <v>315</v>
      </c>
      <c r="AA14" s="232" t="s">
        <v>69</v>
      </c>
      <c r="AB14" s="230">
        <v>2.6</v>
      </c>
      <c r="AC14" s="233">
        <v>2.6</v>
      </c>
      <c r="AD14" s="101"/>
      <c r="AE14" s="102"/>
      <c r="AF14" s="103"/>
      <c r="AG14" s="245"/>
      <c r="AH14" s="246"/>
      <c r="AI14" s="105"/>
      <c r="AJ14" s="246"/>
      <c r="AK14" s="105"/>
      <c r="AL14" s="246"/>
      <c r="AM14" s="105"/>
      <c r="AN14" s="105"/>
      <c r="AO14" s="101"/>
      <c r="AP14" s="102"/>
      <c r="AQ14" s="103"/>
      <c r="AR14" s="245"/>
      <c r="AS14" s="246"/>
      <c r="AT14" s="105"/>
      <c r="AU14" s="246"/>
      <c r="AV14" s="105"/>
      <c r="AW14" s="246"/>
      <c r="AX14" s="105"/>
      <c r="AY14" s="81" t="s">
        <v>69</v>
      </c>
      <c r="AZ14" s="247">
        <v>18500</v>
      </c>
      <c r="BA14" s="81" t="s">
        <v>69</v>
      </c>
      <c r="BB14" s="219">
        <v>180</v>
      </c>
      <c r="BC14" s="220" t="s">
        <v>290</v>
      </c>
      <c r="BD14" s="221" t="s">
        <v>314</v>
      </c>
      <c r="BE14" s="222" t="s">
        <v>69</v>
      </c>
      <c r="BF14" s="223" t="s">
        <v>315</v>
      </c>
      <c r="BG14" s="220" t="s">
        <v>69</v>
      </c>
      <c r="BH14" s="224">
        <v>2.5</v>
      </c>
      <c r="BI14" s="997"/>
      <c r="BJ14" s="85"/>
      <c r="BK14" s="158"/>
      <c r="BL14" s="998"/>
      <c r="BM14" s="86"/>
      <c r="BN14" s="105"/>
      <c r="BO14" s="105"/>
      <c r="BP14" s="105"/>
      <c r="BQ14" s="105"/>
      <c r="BR14" s="105"/>
      <c r="BS14" s="243"/>
      <c r="BT14" s="105"/>
      <c r="BU14" s="999"/>
      <c r="BV14" s="161"/>
      <c r="BW14" s="1000" t="s">
        <v>69</v>
      </c>
      <c r="BX14" s="1028">
        <v>24600</v>
      </c>
      <c r="BY14" s="106"/>
      <c r="BZ14" s="1000"/>
      <c r="CA14" s="1020"/>
      <c r="CB14" s="1004"/>
      <c r="CC14" s="1032"/>
      <c r="CD14" s="1004"/>
      <c r="CE14" s="1007"/>
      <c r="CF14" s="1004"/>
      <c r="CG14" s="1010"/>
      <c r="CH14" s="1012"/>
      <c r="CI14" s="1014"/>
      <c r="CJ14" s="1052"/>
      <c r="CK14" s="1012"/>
      <c r="CL14" s="98" t="s">
        <v>65</v>
      </c>
      <c r="CM14" s="99">
        <v>6200</v>
      </c>
      <c r="CN14" s="100">
        <v>6900</v>
      </c>
      <c r="CO14" s="1000"/>
      <c r="CP14" s="1049"/>
      <c r="CQ14" s="1000"/>
      <c r="CR14" s="1020"/>
      <c r="CS14" s="1004"/>
      <c r="CT14" s="1032"/>
      <c r="CU14" s="1032"/>
      <c r="CV14" s="1007"/>
      <c r="CW14" s="1004"/>
      <c r="CX14" s="1041"/>
      <c r="CY14" s="1044"/>
      <c r="CZ14" s="86"/>
      <c r="DA14" s="107"/>
      <c r="DB14" s="1035"/>
      <c r="DC14" s="163"/>
      <c r="DD14" s="1035"/>
      <c r="DE14" s="1037"/>
      <c r="DF14" s="1000"/>
      <c r="DG14" s="1020"/>
      <c r="DH14" s="1032"/>
      <c r="DI14" s="1032"/>
      <c r="DJ14" s="1032"/>
      <c r="DK14" s="1007"/>
      <c r="DL14" s="1032"/>
      <c r="DM14" s="1010"/>
      <c r="DN14" s="1034"/>
      <c r="DO14" s="1030">
        <v>0.01</v>
      </c>
      <c r="DP14" s="1015">
        <v>0.02</v>
      </c>
      <c r="DQ14" s="1015">
        <v>0.04</v>
      </c>
      <c r="DR14" s="1017">
        <v>0.05</v>
      </c>
      <c r="DS14" s="86"/>
      <c r="DT14" s="1055"/>
      <c r="DU14" s="205"/>
      <c r="DV14" s="205"/>
      <c r="DW14" s="186"/>
      <c r="DX14" s="186"/>
      <c r="DY14" s="186"/>
      <c r="DZ14" s="186"/>
      <c r="EA14" s="186"/>
      <c r="EB14" s="186"/>
      <c r="EC14" s="186"/>
      <c r="ED14" s="186"/>
      <c r="EE14" s="186"/>
      <c r="EF14" s="186"/>
      <c r="EG14" s="186"/>
      <c r="EH14" s="186"/>
    </row>
    <row r="15" spans="1:138" s="96" customFormat="1" ht="18.600000000000001" customHeight="1">
      <c r="A15" s="12" t="s">
        <v>325</v>
      </c>
      <c r="B15" s="940"/>
      <c r="C15" s="994"/>
      <c r="D15" s="1027"/>
      <c r="E15" s="108" t="s">
        <v>11</v>
      </c>
      <c r="F15" s="78"/>
      <c r="G15" s="109">
        <v>295860</v>
      </c>
      <c r="H15" s="110"/>
      <c r="I15" s="109">
        <v>271350</v>
      </c>
      <c r="J15" s="110"/>
      <c r="K15" s="81" t="s">
        <v>69</v>
      </c>
      <c r="L15" s="95">
        <v>2870</v>
      </c>
      <c r="M15" s="111"/>
      <c r="N15" s="248" t="s">
        <v>290</v>
      </c>
      <c r="O15" s="249" t="s">
        <v>314</v>
      </c>
      <c r="P15" s="249" t="s">
        <v>60</v>
      </c>
      <c r="Q15" s="249" t="s">
        <v>315</v>
      </c>
      <c r="R15" s="249" t="s">
        <v>69</v>
      </c>
      <c r="S15" s="250">
        <v>2.6</v>
      </c>
      <c r="T15" s="251"/>
      <c r="U15" s="95">
        <v>2620</v>
      </c>
      <c r="V15" s="111"/>
      <c r="W15" s="252" t="s">
        <v>290</v>
      </c>
      <c r="X15" s="249" t="s">
        <v>314</v>
      </c>
      <c r="Y15" s="253" t="s">
        <v>60</v>
      </c>
      <c r="Z15" s="249" t="s">
        <v>315</v>
      </c>
      <c r="AA15" s="253" t="s">
        <v>69</v>
      </c>
      <c r="AB15" s="250">
        <v>2.6</v>
      </c>
      <c r="AC15" s="254"/>
      <c r="AD15" s="101"/>
      <c r="AE15" s="102"/>
      <c r="AF15" s="103"/>
      <c r="AG15" s="255"/>
      <c r="AH15" s="246"/>
      <c r="AI15" s="105"/>
      <c r="AJ15" s="246"/>
      <c r="AK15" s="105"/>
      <c r="AL15" s="246"/>
      <c r="AM15" s="105"/>
      <c r="AN15" s="105"/>
      <c r="AO15" s="101"/>
      <c r="AP15" s="102"/>
      <c r="AQ15" s="103"/>
      <c r="AR15" s="255"/>
      <c r="AS15" s="246"/>
      <c r="AT15" s="105"/>
      <c r="AU15" s="246"/>
      <c r="AV15" s="105"/>
      <c r="AW15" s="246"/>
      <c r="AX15" s="105"/>
      <c r="AY15" s="101"/>
      <c r="AZ15" s="102"/>
      <c r="BA15" s="102"/>
      <c r="BB15" s="245"/>
      <c r="BC15" s="246"/>
      <c r="BD15" s="105"/>
      <c r="BE15" s="246"/>
      <c r="BF15" s="105"/>
      <c r="BG15" s="246"/>
      <c r="BH15" s="105"/>
      <c r="BI15" s="997"/>
      <c r="BJ15" s="85"/>
      <c r="BK15" s="158"/>
      <c r="BL15" s="998"/>
      <c r="BM15" s="86"/>
      <c r="BN15" s="105"/>
      <c r="BO15" s="105"/>
      <c r="BP15" s="105"/>
      <c r="BQ15" s="105"/>
      <c r="BR15" s="105"/>
      <c r="BS15" s="243"/>
      <c r="BT15" s="105"/>
      <c r="BU15" s="999"/>
      <c r="BV15" s="161"/>
      <c r="BW15" s="1000"/>
      <c r="BX15" s="1029"/>
      <c r="BY15" s="113"/>
      <c r="BZ15" s="1000"/>
      <c r="CA15" s="1021"/>
      <c r="CB15" s="1005"/>
      <c r="CC15" s="1033"/>
      <c r="CD15" s="1005"/>
      <c r="CE15" s="1008"/>
      <c r="CF15" s="1005"/>
      <c r="CG15" s="1011"/>
      <c r="CH15" s="1012"/>
      <c r="CI15" s="970"/>
      <c r="CJ15" s="1053"/>
      <c r="CK15" s="1012"/>
      <c r="CL15" s="156" t="s">
        <v>66</v>
      </c>
      <c r="CM15" s="114">
        <v>5500</v>
      </c>
      <c r="CN15" s="115">
        <v>6200</v>
      </c>
      <c r="CO15" s="1000"/>
      <c r="CP15" s="1050"/>
      <c r="CQ15" s="1000"/>
      <c r="CR15" s="1021"/>
      <c r="CS15" s="1005"/>
      <c r="CT15" s="1033"/>
      <c r="CU15" s="1033"/>
      <c r="CV15" s="1008"/>
      <c r="CW15" s="1005"/>
      <c r="CX15" s="1042"/>
      <c r="CY15" s="1045"/>
      <c r="CZ15" s="86"/>
      <c r="DA15" s="107"/>
      <c r="DB15" s="1035"/>
      <c r="DC15" s="163"/>
      <c r="DD15" s="1035"/>
      <c r="DE15" s="1038"/>
      <c r="DF15" s="1000"/>
      <c r="DG15" s="1021"/>
      <c r="DH15" s="1033"/>
      <c r="DI15" s="1033"/>
      <c r="DJ15" s="1033"/>
      <c r="DK15" s="1008"/>
      <c r="DL15" s="1033"/>
      <c r="DM15" s="1011"/>
      <c r="DN15" s="1034"/>
      <c r="DO15" s="1031"/>
      <c r="DP15" s="1016"/>
      <c r="DQ15" s="1016"/>
      <c r="DR15" s="1018"/>
      <c r="DS15" s="86"/>
      <c r="DT15" s="1055"/>
      <c r="DU15" s="205"/>
      <c r="DV15" s="205"/>
      <c r="DW15" s="186"/>
      <c r="DX15" s="186"/>
      <c r="DY15" s="186"/>
      <c r="DZ15" s="186"/>
      <c r="EA15" s="186"/>
      <c r="EB15" s="186"/>
      <c r="EC15" s="186"/>
      <c r="ED15" s="186"/>
      <c r="EE15" s="186"/>
      <c r="EF15" s="186"/>
      <c r="EG15" s="186"/>
      <c r="EH15" s="186"/>
    </row>
    <row r="16" spans="1:138" s="96" customFormat="1" ht="18.600000000000001" customHeight="1">
      <c r="A16" s="12" t="s">
        <v>138</v>
      </c>
      <c r="B16" s="940"/>
      <c r="C16" s="1019" t="s">
        <v>326</v>
      </c>
      <c r="D16" s="995" t="s">
        <v>58</v>
      </c>
      <c r="E16" s="77" t="s">
        <v>59</v>
      </c>
      <c r="F16" s="78"/>
      <c r="G16" s="79">
        <v>104410</v>
      </c>
      <c r="H16" s="80">
        <v>113660</v>
      </c>
      <c r="I16" s="79">
        <v>83980</v>
      </c>
      <c r="J16" s="80">
        <v>93230</v>
      </c>
      <c r="K16" s="81" t="s">
        <v>69</v>
      </c>
      <c r="L16" s="82">
        <v>1020</v>
      </c>
      <c r="M16" s="83">
        <v>1110</v>
      </c>
      <c r="N16" s="206" t="s">
        <v>290</v>
      </c>
      <c r="O16" s="207" t="s">
        <v>314</v>
      </c>
      <c r="P16" s="208" t="s">
        <v>69</v>
      </c>
      <c r="Q16" s="209" t="s">
        <v>315</v>
      </c>
      <c r="R16" s="208" t="s">
        <v>69</v>
      </c>
      <c r="S16" s="210">
        <v>2.7</v>
      </c>
      <c r="T16" s="211">
        <v>2.7</v>
      </c>
      <c r="U16" s="82">
        <v>820</v>
      </c>
      <c r="V16" s="83">
        <v>910</v>
      </c>
      <c r="W16" s="212" t="s">
        <v>290</v>
      </c>
      <c r="X16" s="207" t="s">
        <v>314</v>
      </c>
      <c r="Y16" s="212" t="s">
        <v>69</v>
      </c>
      <c r="Z16" s="209" t="s">
        <v>315</v>
      </c>
      <c r="AA16" s="212" t="s">
        <v>69</v>
      </c>
      <c r="AB16" s="210">
        <v>2.6</v>
      </c>
      <c r="AC16" s="213">
        <v>2.6</v>
      </c>
      <c r="AD16" s="81" t="s">
        <v>69</v>
      </c>
      <c r="AE16" s="214">
        <v>9250</v>
      </c>
      <c r="AF16" s="81" t="s">
        <v>69</v>
      </c>
      <c r="AG16" s="215">
        <v>90</v>
      </c>
      <c r="AH16" s="216" t="s">
        <v>290</v>
      </c>
      <c r="AI16" s="207" t="s">
        <v>314</v>
      </c>
      <c r="AJ16" s="212" t="s">
        <v>69</v>
      </c>
      <c r="AK16" s="209" t="s">
        <v>315</v>
      </c>
      <c r="AL16" s="212" t="s">
        <v>69</v>
      </c>
      <c r="AM16" s="217">
        <v>2.5</v>
      </c>
      <c r="AN16" s="218" t="s">
        <v>316</v>
      </c>
      <c r="AO16" s="81" t="s">
        <v>69</v>
      </c>
      <c r="AP16" s="84">
        <v>3700</v>
      </c>
      <c r="AQ16" s="81" t="s">
        <v>69</v>
      </c>
      <c r="AR16" s="219">
        <v>30</v>
      </c>
      <c r="AS16" s="220" t="s">
        <v>290</v>
      </c>
      <c r="AT16" s="221" t="s">
        <v>314</v>
      </c>
      <c r="AU16" s="222" t="s">
        <v>69</v>
      </c>
      <c r="AV16" s="223" t="s">
        <v>315</v>
      </c>
      <c r="AW16" s="222" t="s">
        <v>69</v>
      </c>
      <c r="AX16" s="224">
        <v>3.7</v>
      </c>
      <c r="AY16" s="85"/>
      <c r="BB16" s="225"/>
      <c r="BC16" s="188"/>
      <c r="BE16" s="188"/>
      <c r="BG16" s="188"/>
      <c r="BI16" s="997"/>
      <c r="BJ16" s="85"/>
      <c r="BK16" s="158"/>
      <c r="BL16" s="998"/>
      <c r="BM16" s="86"/>
      <c r="BN16" s="105"/>
      <c r="BO16" s="105"/>
      <c r="BP16" s="105"/>
      <c r="BQ16" s="105"/>
      <c r="BR16" s="105"/>
      <c r="BS16" s="243"/>
      <c r="BT16" s="105"/>
      <c r="BU16" s="999"/>
      <c r="BV16" s="161"/>
      <c r="BW16" s="1000" t="s">
        <v>69</v>
      </c>
      <c r="BX16" s="1001">
        <v>23310</v>
      </c>
      <c r="BY16" s="87"/>
      <c r="BZ16" s="1000" t="s">
        <v>69</v>
      </c>
      <c r="CA16" s="1039">
        <v>150</v>
      </c>
      <c r="CB16" s="1003" t="s">
        <v>290</v>
      </c>
      <c r="CC16" s="938" t="s">
        <v>314</v>
      </c>
      <c r="CD16" s="1003" t="s">
        <v>69</v>
      </c>
      <c r="CE16" s="1006" t="s">
        <v>317</v>
      </c>
      <c r="CF16" s="1003" t="s">
        <v>69</v>
      </c>
      <c r="CG16" s="1009">
        <v>6.6</v>
      </c>
      <c r="CH16" s="1012" t="s">
        <v>69</v>
      </c>
      <c r="CI16" s="1013">
        <v>6200</v>
      </c>
      <c r="CJ16" s="1051">
        <v>6800</v>
      </c>
      <c r="CK16" s="1012" t="s">
        <v>69</v>
      </c>
      <c r="CL16" s="164" t="s">
        <v>61</v>
      </c>
      <c r="CM16" s="88">
        <v>10900</v>
      </c>
      <c r="CN16" s="89">
        <v>12200</v>
      </c>
      <c r="CO16" s="1000" t="s">
        <v>69</v>
      </c>
      <c r="CP16" s="1048">
        <v>18500</v>
      </c>
      <c r="CQ16" s="1000" t="s">
        <v>69</v>
      </c>
      <c r="CR16" s="1039">
        <v>180</v>
      </c>
      <c r="CS16" s="1003" t="s">
        <v>290</v>
      </c>
      <c r="CT16" s="938" t="s">
        <v>314</v>
      </c>
      <c r="CU16" s="938" t="s">
        <v>69</v>
      </c>
      <c r="CV16" s="1006" t="s">
        <v>317</v>
      </c>
      <c r="CW16" s="1003" t="s">
        <v>69</v>
      </c>
      <c r="CX16" s="1040">
        <v>2.7</v>
      </c>
      <c r="CY16" s="1044" t="s">
        <v>318</v>
      </c>
      <c r="CZ16" s="1012" t="s">
        <v>69</v>
      </c>
      <c r="DA16" s="1046">
        <v>4900</v>
      </c>
      <c r="DB16" s="1035"/>
      <c r="DC16" s="163"/>
      <c r="DD16" s="1035" t="s">
        <v>70</v>
      </c>
      <c r="DE16" s="1036">
        <v>20200</v>
      </c>
      <c r="DF16" s="1000" t="s">
        <v>69</v>
      </c>
      <c r="DG16" s="1039">
        <v>200</v>
      </c>
      <c r="DH16" s="938" t="s">
        <v>290</v>
      </c>
      <c r="DI16" s="938" t="s">
        <v>314</v>
      </c>
      <c r="DJ16" s="938" t="s">
        <v>69</v>
      </c>
      <c r="DK16" s="1006" t="s">
        <v>317</v>
      </c>
      <c r="DL16" s="938" t="s">
        <v>69</v>
      </c>
      <c r="DM16" s="1009">
        <v>1.8</v>
      </c>
      <c r="DN16" s="1034" t="s">
        <v>70</v>
      </c>
      <c r="DO16" s="1022" t="s">
        <v>319</v>
      </c>
      <c r="DP16" s="1024" t="s">
        <v>319</v>
      </c>
      <c r="DQ16" s="1024" t="s">
        <v>319</v>
      </c>
      <c r="DR16" s="1057" t="s">
        <v>319</v>
      </c>
      <c r="DS16" s="86"/>
      <c r="DT16" s="1055"/>
      <c r="DU16" s="205"/>
      <c r="DW16" s="186"/>
      <c r="DX16" s="186"/>
      <c r="DY16" s="186"/>
      <c r="DZ16" s="186"/>
      <c r="EA16" s="186"/>
      <c r="EB16" s="186"/>
      <c r="EC16" s="186"/>
      <c r="ED16" s="186"/>
      <c r="EE16" s="186"/>
      <c r="EF16" s="186"/>
      <c r="EG16" s="186"/>
      <c r="EH16" s="186"/>
    </row>
    <row r="17" spans="1:138" s="96" customFormat="1" ht="18.600000000000001" customHeight="1">
      <c r="A17" s="12" t="s">
        <v>139</v>
      </c>
      <c r="B17" s="940"/>
      <c r="C17" s="994"/>
      <c r="D17" s="996"/>
      <c r="E17" s="90" t="s">
        <v>8</v>
      </c>
      <c r="F17" s="78"/>
      <c r="G17" s="91">
        <v>113660</v>
      </c>
      <c r="H17" s="92">
        <v>187240</v>
      </c>
      <c r="I17" s="91">
        <v>93230</v>
      </c>
      <c r="J17" s="92">
        <v>166810</v>
      </c>
      <c r="K17" s="81" t="s">
        <v>69</v>
      </c>
      <c r="L17" s="93">
        <v>1110</v>
      </c>
      <c r="M17" s="94">
        <v>1780</v>
      </c>
      <c r="N17" s="228" t="s">
        <v>290</v>
      </c>
      <c r="O17" s="229" t="s">
        <v>314</v>
      </c>
      <c r="P17" s="229" t="s">
        <v>60</v>
      </c>
      <c r="Q17" s="229" t="s">
        <v>315</v>
      </c>
      <c r="R17" s="229" t="s">
        <v>69</v>
      </c>
      <c r="S17" s="230">
        <v>2.7</v>
      </c>
      <c r="T17" s="231">
        <v>2.6</v>
      </c>
      <c r="U17" s="93">
        <v>910</v>
      </c>
      <c r="V17" s="94">
        <v>1570</v>
      </c>
      <c r="W17" s="232" t="s">
        <v>290</v>
      </c>
      <c r="X17" s="229" t="s">
        <v>314</v>
      </c>
      <c r="Y17" s="232" t="s">
        <v>60</v>
      </c>
      <c r="Z17" s="229" t="s">
        <v>315</v>
      </c>
      <c r="AA17" s="232" t="s">
        <v>69</v>
      </c>
      <c r="AB17" s="230">
        <v>2.6</v>
      </c>
      <c r="AC17" s="233">
        <v>2.6</v>
      </c>
      <c r="AD17" s="81" t="s">
        <v>69</v>
      </c>
      <c r="AE17" s="234">
        <v>9250</v>
      </c>
      <c r="AF17" s="81" t="s">
        <v>69</v>
      </c>
      <c r="AG17" s="235">
        <v>90</v>
      </c>
      <c r="AH17" s="236" t="s">
        <v>290</v>
      </c>
      <c r="AI17" s="237" t="s">
        <v>314</v>
      </c>
      <c r="AJ17" s="238" t="s">
        <v>69</v>
      </c>
      <c r="AK17" s="239" t="s">
        <v>315</v>
      </c>
      <c r="AL17" s="240" t="s">
        <v>69</v>
      </c>
      <c r="AM17" s="241">
        <v>2.5</v>
      </c>
      <c r="AN17" s="242"/>
      <c r="AO17" s="85"/>
      <c r="AP17" s="436"/>
      <c r="AQ17" s="85"/>
      <c r="AR17" s="437"/>
      <c r="AS17" s="438"/>
      <c r="AT17" s="436"/>
      <c r="AU17" s="438"/>
      <c r="AV17" s="436"/>
      <c r="AW17" s="438"/>
      <c r="AX17" s="436"/>
      <c r="AY17" s="85"/>
      <c r="BB17" s="225"/>
      <c r="BC17" s="188"/>
      <c r="BE17" s="188"/>
      <c r="BG17" s="188"/>
      <c r="BI17" s="997"/>
      <c r="BJ17" s="85"/>
      <c r="BK17" s="158"/>
      <c r="BL17" s="998"/>
      <c r="BM17" s="86"/>
      <c r="BN17" s="105"/>
      <c r="BO17" s="105"/>
      <c r="BP17" s="105"/>
      <c r="BQ17" s="105"/>
      <c r="BR17" s="105"/>
      <c r="BS17" s="243"/>
      <c r="BT17" s="105"/>
      <c r="BU17" s="999"/>
      <c r="BV17" s="161"/>
      <c r="BW17" s="1000"/>
      <c r="BX17" s="1002"/>
      <c r="BY17" s="97">
        <v>21440</v>
      </c>
      <c r="BZ17" s="1000"/>
      <c r="CA17" s="1020"/>
      <c r="CB17" s="1004"/>
      <c r="CC17" s="1032"/>
      <c r="CD17" s="1004"/>
      <c r="CE17" s="1007"/>
      <c r="CF17" s="1004"/>
      <c r="CG17" s="1010"/>
      <c r="CH17" s="1012"/>
      <c r="CI17" s="1014"/>
      <c r="CJ17" s="1052"/>
      <c r="CK17" s="1012"/>
      <c r="CL17" s="98" t="s">
        <v>62</v>
      </c>
      <c r="CM17" s="99">
        <v>6000</v>
      </c>
      <c r="CN17" s="100">
        <v>6700</v>
      </c>
      <c r="CO17" s="1000"/>
      <c r="CP17" s="1049"/>
      <c r="CQ17" s="1000"/>
      <c r="CR17" s="1020"/>
      <c r="CS17" s="1004"/>
      <c r="CT17" s="1032"/>
      <c r="CU17" s="1032"/>
      <c r="CV17" s="1007"/>
      <c r="CW17" s="1004"/>
      <c r="CX17" s="1041"/>
      <c r="CY17" s="1044"/>
      <c r="CZ17" s="1012"/>
      <c r="DA17" s="1047"/>
      <c r="DB17" s="1035"/>
      <c r="DC17" s="163"/>
      <c r="DD17" s="1035"/>
      <c r="DE17" s="1037"/>
      <c r="DF17" s="1000"/>
      <c r="DG17" s="1020"/>
      <c r="DH17" s="1032"/>
      <c r="DI17" s="1032"/>
      <c r="DJ17" s="1032"/>
      <c r="DK17" s="1007"/>
      <c r="DL17" s="1032"/>
      <c r="DM17" s="1010"/>
      <c r="DN17" s="1034"/>
      <c r="DO17" s="1023"/>
      <c r="DP17" s="1025"/>
      <c r="DQ17" s="1025"/>
      <c r="DR17" s="1058"/>
      <c r="DS17" s="86"/>
      <c r="DT17" s="1055"/>
      <c r="DU17" s="205"/>
      <c r="DV17" s="205"/>
      <c r="DW17" s="186"/>
      <c r="DX17" s="186"/>
      <c r="DY17" s="186"/>
      <c r="DZ17" s="186"/>
      <c r="EA17" s="186"/>
      <c r="EB17" s="186"/>
      <c r="EC17" s="186"/>
      <c r="ED17" s="186"/>
      <c r="EE17" s="186"/>
      <c r="EF17" s="186"/>
      <c r="EG17" s="186"/>
      <c r="EH17" s="186"/>
    </row>
    <row r="18" spans="1:138" s="96" customFormat="1" ht="18.600000000000001" customHeight="1">
      <c r="A18" s="12" t="s">
        <v>140</v>
      </c>
      <c r="B18" s="940"/>
      <c r="C18" s="994"/>
      <c r="D18" s="1026" t="s">
        <v>63</v>
      </c>
      <c r="E18" s="90" t="s">
        <v>64</v>
      </c>
      <c r="F18" s="78"/>
      <c r="G18" s="91">
        <v>187240</v>
      </c>
      <c r="H18" s="92">
        <v>279750</v>
      </c>
      <c r="I18" s="91">
        <v>166810</v>
      </c>
      <c r="J18" s="92">
        <v>259320</v>
      </c>
      <c r="K18" s="81" t="s">
        <v>69</v>
      </c>
      <c r="L18" s="93">
        <v>1780</v>
      </c>
      <c r="M18" s="94">
        <v>2700</v>
      </c>
      <c r="N18" s="228" t="s">
        <v>290</v>
      </c>
      <c r="O18" s="229" t="s">
        <v>314</v>
      </c>
      <c r="P18" s="229" t="s">
        <v>60</v>
      </c>
      <c r="Q18" s="229" t="s">
        <v>315</v>
      </c>
      <c r="R18" s="229" t="s">
        <v>69</v>
      </c>
      <c r="S18" s="230">
        <v>2.6</v>
      </c>
      <c r="T18" s="231">
        <v>2.6</v>
      </c>
      <c r="U18" s="93">
        <v>1570</v>
      </c>
      <c r="V18" s="94">
        <v>2490</v>
      </c>
      <c r="W18" s="232" t="s">
        <v>290</v>
      </c>
      <c r="X18" s="229" t="s">
        <v>314</v>
      </c>
      <c r="Y18" s="232" t="s">
        <v>60</v>
      </c>
      <c r="Z18" s="229" t="s">
        <v>315</v>
      </c>
      <c r="AA18" s="232" t="s">
        <v>69</v>
      </c>
      <c r="AB18" s="230">
        <v>2.6</v>
      </c>
      <c r="AC18" s="233">
        <v>2.6</v>
      </c>
      <c r="AD18" s="101"/>
      <c r="AE18" s="102"/>
      <c r="AF18" s="103"/>
      <c r="AG18" s="245"/>
      <c r="AH18" s="246"/>
      <c r="AI18" s="105"/>
      <c r="AJ18" s="246"/>
      <c r="AK18" s="105"/>
      <c r="AL18" s="246"/>
      <c r="AM18" s="105"/>
      <c r="AN18" s="105"/>
      <c r="AO18" s="101"/>
      <c r="AP18" s="102"/>
      <c r="AQ18" s="103"/>
      <c r="AR18" s="245"/>
      <c r="AS18" s="246"/>
      <c r="AT18" s="105"/>
      <c r="AU18" s="246"/>
      <c r="AV18" s="105"/>
      <c r="AW18" s="246"/>
      <c r="AX18" s="105"/>
      <c r="AY18" s="81" t="s">
        <v>69</v>
      </c>
      <c r="AZ18" s="247">
        <v>18500</v>
      </c>
      <c r="BA18" s="81" t="s">
        <v>69</v>
      </c>
      <c r="BB18" s="219">
        <v>180</v>
      </c>
      <c r="BC18" s="220" t="s">
        <v>290</v>
      </c>
      <c r="BD18" s="221" t="s">
        <v>314</v>
      </c>
      <c r="BE18" s="222" t="s">
        <v>69</v>
      </c>
      <c r="BF18" s="223" t="s">
        <v>315</v>
      </c>
      <c r="BG18" s="220" t="s">
        <v>69</v>
      </c>
      <c r="BH18" s="224">
        <v>2.5</v>
      </c>
      <c r="BI18" s="997"/>
      <c r="BJ18" s="85"/>
      <c r="BK18" s="116"/>
      <c r="BL18" s="998"/>
      <c r="BM18" s="86"/>
      <c r="BN18" s="105"/>
      <c r="BO18" s="105"/>
      <c r="BP18" s="105"/>
      <c r="BQ18" s="105"/>
      <c r="BR18" s="105"/>
      <c r="BS18" s="243"/>
      <c r="BT18" s="105"/>
      <c r="BU18" s="999"/>
      <c r="BV18" s="161"/>
      <c r="BW18" s="1000" t="s">
        <v>69</v>
      </c>
      <c r="BX18" s="1028">
        <v>21440</v>
      </c>
      <c r="BY18" s="106"/>
      <c r="BZ18" s="1000"/>
      <c r="CA18" s="1020">
        <v>0</v>
      </c>
      <c r="CB18" s="1004"/>
      <c r="CC18" s="1032"/>
      <c r="CD18" s="1004"/>
      <c r="CE18" s="1007"/>
      <c r="CF18" s="1004"/>
      <c r="CG18" s="1010"/>
      <c r="CH18" s="1012"/>
      <c r="CI18" s="1014"/>
      <c r="CJ18" s="1052"/>
      <c r="CK18" s="1012"/>
      <c r="CL18" s="98" t="s">
        <v>65</v>
      </c>
      <c r="CM18" s="99">
        <v>5200</v>
      </c>
      <c r="CN18" s="100">
        <v>5800</v>
      </c>
      <c r="CO18" s="1000"/>
      <c r="CP18" s="1049"/>
      <c r="CQ18" s="1000"/>
      <c r="CR18" s="1020"/>
      <c r="CS18" s="1004"/>
      <c r="CT18" s="1032"/>
      <c r="CU18" s="1032"/>
      <c r="CV18" s="1007"/>
      <c r="CW18" s="1004"/>
      <c r="CX18" s="1041"/>
      <c r="CY18" s="1044"/>
      <c r="CZ18" s="86"/>
      <c r="DA18" s="107"/>
      <c r="DB18" s="1035"/>
      <c r="DC18" s="163"/>
      <c r="DD18" s="1035"/>
      <c r="DE18" s="1037"/>
      <c r="DF18" s="1000"/>
      <c r="DG18" s="1020"/>
      <c r="DH18" s="1032"/>
      <c r="DI18" s="1032"/>
      <c r="DJ18" s="1032"/>
      <c r="DK18" s="1007"/>
      <c r="DL18" s="1032"/>
      <c r="DM18" s="1010"/>
      <c r="DN18" s="1034"/>
      <c r="DO18" s="1030">
        <v>0.01</v>
      </c>
      <c r="DP18" s="1015">
        <v>0.02</v>
      </c>
      <c r="DQ18" s="1015">
        <v>0.04</v>
      </c>
      <c r="DR18" s="1017">
        <v>0.05</v>
      </c>
      <c r="DS18" s="86"/>
      <c r="DT18" s="1055"/>
      <c r="DU18" s="205"/>
      <c r="DW18" s="186"/>
      <c r="DX18" s="186"/>
      <c r="DY18" s="186"/>
      <c r="DZ18" s="186"/>
      <c r="EA18" s="186"/>
      <c r="EB18" s="186"/>
      <c r="EC18" s="186"/>
      <c r="ED18" s="186"/>
      <c r="EE18" s="186"/>
      <c r="EF18" s="186"/>
      <c r="EG18" s="186"/>
      <c r="EH18" s="186"/>
    </row>
    <row r="19" spans="1:138" s="96" customFormat="1" ht="18.600000000000001" customHeight="1">
      <c r="A19" s="12" t="s">
        <v>141</v>
      </c>
      <c r="B19" s="940"/>
      <c r="C19" s="994"/>
      <c r="D19" s="1027"/>
      <c r="E19" s="108" t="s">
        <v>11</v>
      </c>
      <c r="F19" s="78"/>
      <c r="G19" s="109">
        <v>279750</v>
      </c>
      <c r="H19" s="110"/>
      <c r="I19" s="109">
        <v>259320</v>
      </c>
      <c r="J19" s="110"/>
      <c r="K19" s="81" t="s">
        <v>69</v>
      </c>
      <c r="L19" s="95">
        <v>2700</v>
      </c>
      <c r="M19" s="111"/>
      <c r="N19" s="248" t="s">
        <v>290</v>
      </c>
      <c r="O19" s="249" t="s">
        <v>314</v>
      </c>
      <c r="P19" s="249" t="s">
        <v>60</v>
      </c>
      <c r="Q19" s="249" t="s">
        <v>315</v>
      </c>
      <c r="R19" s="249" t="s">
        <v>69</v>
      </c>
      <c r="S19" s="250">
        <v>2.6</v>
      </c>
      <c r="T19" s="251"/>
      <c r="U19" s="95">
        <v>2490</v>
      </c>
      <c r="V19" s="111"/>
      <c r="W19" s="252" t="s">
        <v>290</v>
      </c>
      <c r="X19" s="249" t="s">
        <v>314</v>
      </c>
      <c r="Y19" s="253" t="s">
        <v>60</v>
      </c>
      <c r="Z19" s="249" t="s">
        <v>315</v>
      </c>
      <c r="AA19" s="253" t="s">
        <v>69</v>
      </c>
      <c r="AB19" s="250">
        <v>2.6</v>
      </c>
      <c r="AC19" s="254"/>
      <c r="AD19" s="101"/>
      <c r="AE19" s="102"/>
      <c r="AF19" s="103"/>
      <c r="AG19" s="255"/>
      <c r="AH19" s="246"/>
      <c r="AI19" s="105"/>
      <c r="AJ19" s="246"/>
      <c r="AK19" s="105"/>
      <c r="AL19" s="246"/>
      <c r="AM19" s="105"/>
      <c r="AN19" s="105"/>
      <c r="AO19" s="101"/>
      <c r="AP19" s="102"/>
      <c r="AQ19" s="103"/>
      <c r="AR19" s="255"/>
      <c r="AS19" s="246"/>
      <c r="AT19" s="105"/>
      <c r="AU19" s="246"/>
      <c r="AV19" s="105"/>
      <c r="AW19" s="246"/>
      <c r="AX19" s="105"/>
      <c r="AY19" s="101"/>
      <c r="AZ19" s="102"/>
      <c r="BA19" s="102"/>
      <c r="BB19" s="245"/>
      <c r="BC19" s="246"/>
      <c r="BD19" s="105"/>
      <c r="BE19" s="246"/>
      <c r="BF19" s="105"/>
      <c r="BG19" s="246"/>
      <c r="BH19" s="105"/>
      <c r="BI19" s="997"/>
      <c r="BJ19" s="85"/>
      <c r="BK19" s="116"/>
      <c r="BL19" s="998"/>
      <c r="BM19" s="86"/>
      <c r="BN19" s="105"/>
      <c r="BO19" s="105"/>
      <c r="BP19" s="105"/>
      <c r="BQ19" s="105"/>
      <c r="BR19" s="105"/>
      <c r="BS19" s="243"/>
      <c r="BT19" s="105"/>
      <c r="BU19" s="999"/>
      <c r="BV19" s="161"/>
      <c r="BW19" s="1000"/>
      <c r="BX19" s="1029"/>
      <c r="BY19" s="113"/>
      <c r="BZ19" s="1000"/>
      <c r="CA19" s="1021"/>
      <c r="CB19" s="1005"/>
      <c r="CC19" s="1033"/>
      <c r="CD19" s="1005"/>
      <c r="CE19" s="1008"/>
      <c r="CF19" s="1005"/>
      <c r="CG19" s="1011"/>
      <c r="CH19" s="1012"/>
      <c r="CI19" s="970"/>
      <c r="CJ19" s="1053"/>
      <c r="CK19" s="1012"/>
      <c r="CL19" s="156" t="s">
        <v>66</v>
      </c>
      <c r="CM19" s="114">
        <v>4700</v>
      </c>
      <c r="CN19" s="115">
        <v>5200</v>
      </c>
      <c r="CO19" s="1000"/>
      <c r="CP19" s="1050"/>
      <c r="CQ19" s="1000"/>
      <c r="CR19" s="1021"/>
      <c r="CS19" s="1005"/>
      <c r="CT19" s="1033"/>
      <c r="CU19" s="1033"/>
      <c r="CV19" s="1008"/>
      <c r="CW19" s="1005"/>
      <c r="CX19" s="1042"/>
      <c r="CY19" s="1045"/>
      <c r="CZ19" s="86"/>
      <c r="DA19" s="107"/>
      <c r="DB19" s="1035"/>
      <c r="DC19" s="163"/>
      <c r="DD19" s="1035"/>
      <c r="DE19" s="1038"/>
      <c r="DF19" s="1000"/>
      <c r="DG19" s="1021"/>
      <c r="DH19" s="1033"/>
      <c r="DI19" s="1033"/>
      <c r="DJ19" s="1033"/>
      <c r="DK19" s="1008"/>
      <c r="DL19" s="1033"/>
      <c r="DM19" s="1011"/>
      <c r="DN19" s="1034"/>
      <c r="DO19" s="1031"/>
      <c r="DP19" s="1016"/>
      <c r="DQ19" s="1016"/>
      <c r="DR19" s="1018"/>
      <c r="DS19" s="86"/>
      <c r="DT19" s="1055"/>
      <c r="DU19" s="205"/>
      <c r="DV19" s="205"/>
      <c r="DW19" s="186"/>
      <c r="DX19" s="186"/>
      <c r="DY19" s="186"/>
      <c r="DZ19" s="186"/>
      <c r="EA19" s="186"/>
      <c r="EB19" s="186"/>
      <c r="EC19" s="186"/>
      <c r="ED19" s="186"/>
      <c r="EE19" s="186"/>
      <c r="EF19" s="186"/>
      <c r="EG19" s="186"/>
      <c r="EH19" s="186"/>
    </row>
    <row r="20" spans="1:138" s="96" customFormat="1" ht="18.600000000000001" customHeight="1">
      <c r="A20" s="12" t="s">
        <v>327</v>
      </c>
      <c r="B20" s="940"/>
      <c r="C20" s="1019" t="s">
        <v>328</v>
      </c>
      <c r="D20" s="995" t="s">
        <v>58</v>
      </c>
      <c r="E20" s="77" t="s">
        <v>59</v>
      </c>
      <c r="F20" s="78"/>
      <c r="G20" s="79">
        <v>92490</v>
      </c>
      <c r="H20" s="80">
        <v>101740</v>
      </c>
      <c r="I20" s="79">
        <v>74990</v>
      </c>
      <c r="J20" s="80">
        <v>84240</v>
      </c>
      <c r="K20" s="81" t="s">
        <v>69</v>
      </c>
      <c r="L20" s="82">
        <v>900</v>
      </c>
      <c r="M20" s="83">
        <v>990</v>
      </c>
      <c r="N20" s="206" t="s">
        <v>290</v>
      </c>
      <c r="O20" s="207" t="s">
        <v>314</v>
      </c>
      <c r="P20" s="208" t="s">
        <v>69</v>
      </c>
      <c r="Q20" s="209" t="s">
        <v>315</v>
      </c>
      <c r="R20" s="208" t="s">
        <v>69</v>
      </c>
      <c r="S20" s="210">
        <v>2.6</v>
      </c>
      <c r="T20" s="211">
        <v>2.6</v>
      </c>
      <c r="U20" s="82">
        <v>730</v>
      </c>
      <c r="V20" s="83">
        <v>820</v>
      </c>
      <c r="W20" s="212" t="s">
        <v>290</v>
      </c>
      <c r="X20" s="207" t="s">
        <v>314</v>
      </c>
      <c r="Y20" s="212" t="s">
        <v>69</v>
      </c>
      <c r="Z20" s="209" t="s">
        <v>315</v>
      </c>
      <c r="AA20" s="212" t="s">
        <v>69</v>
      </c>
      <c r="AB20" s="210">
        <v>2.5</v>
      </c>
      <c r="AC20" s="213">
        <v>2.5</v>
      </c>
      <c r="AD20" s="81" t="s">
        <v>69</v>
      </c>
      <c r="AE20" s="214">
        <v>9250</v>
      </c>
      <c r="AF20" s="81" t="s">
        <v>69</v>
      </c>
      <c r="AG20" s="215">
        <v>90</v>
      </c>
      <c r="AH20" s="216" t="s">
        <v>290</v>
      </c>
      <c r="AI20" s="207" t="s">
        <v>314</v>
      </c>
      <c r="AJ20" s="212" t="s">
        <v>69</v>
      </c>
      <c r="AK20" s="209" t="s">
        <v>315</v>
      </c>
      <c r="AL20" s="212" t="s">
        <v>69</v>
      </c>
      <c r="AM20" s="217">
        <v>2.5</v>
      </c>
      <c r="AN20" s="218" t="s">
        <v>316</v>
      </c>
      <c r="AO20" s="81" t="s">
        <v>69</v>
      </c>
      <c r="AP20" s="84">
        <v>3700</v>
      </c>
      <c r="AQ20" s="81" t="s">
        <v>69</v>
      </c>
      <c r="AR20" s="219">
        <v>30</v>
      </c>
      <c r="AS20" s="220" t="s">
        <v>290</v>
      </c>
      <c r="AT20" s="221" t="s">
        <v>314</v>
      </c>
      <c r="AU20" s="222" t="s">
        <v>69</v>
      </c>
      <c r="AV20" s="223" t="s">
        <v>315</v>
      </c>
      <c r="AW20" s="222" t="s">
        <v>69</v>
      </c>
      <c r="AX20" s="224">
        <v>3.7</v>
      </c>
      <c r="AY20" s="85"/>
      <c r="BB20" s="225"/>
      <c r="BC20" s="188"/>
      <c r="BE20" s="188"/>
      <c r="BG20" s="188"/>
      <c r="BI20" s="997"/>
      <c r="BJ20" s="85"/>
      <c r="BK20" s="116"/>
      <c r="BL20" s="998"/>
      <c r="BM20" s="86"/>
      <c r="BN20" s="105"/>
      <c r="BO20" s="105"/>
      <c r="BP20" s="105"/>
      <c r="BQ20" s="105"/>
      <c r="BR20" s="105"/>
      <c r="BS20" s="243"/>
      <c r="BT20" s="105"/>
      <c r="BU20" s="999"/>
      <c r="BV20" s="161"/>
      <c r="BW20" s="1000" t="s">
        <v>69</v>
      </c>
      <c r="BX20" s="1001">
        <v>21060</v>
      </c>
      <c r="BY20" s="87"/>
      <c r="BZ20" s="1000" t="s">
        <v>69</v>
      </c>
      <c r="CA20" s="1039">
        <v>130</v>
      </c>
      <c r="CB20" s="1003" t="s">
        <v>290</v>
      </c>
      <c r="CC20" s="938" t="s">
        <v>314</v>
      </c>
      <c r="CD20" s="1003" t="s">
        <v>69</v>
      </c>
      <c r="CE20" s="1006" t="s">
        <v>317</v>
      </c>
      <c r="CF20" s="1003" t="s">
        <v>69</v>
      </c>
      <c r="CG20" s="1009">
        <v>6.6</v>
      </c>
      <c r="CH20" s="1012" t="s">
        <v>69</v>
      </c>
      <c r="CI20" s="1013">
        <v>6200</v>
      </c>
      <c r="CJ20" s="1051">
        <v>5900</v>
      </c>
      <c r="CK20" s="1012" t="s">
        <v>69</v>
      </c>
      <c r="CL20" s="164" t="s">
        <v>61</v>
      </c>
      <c r="CM20" s="88">
        <v>10200</v>
      </c>
      <c r="CN20" s="89">
        <v>11400</v>
      </c>
      <c r="CO20" s="1000" t="s">
        <v>69</v>
      </c>
      <c r="CP20" s="1048">
        <v>15850</v>
      </c>
      <c r="CQ20" s="1000" t="s">
        <v>69</v>
      </c>
      <c r="CR20" s="1039">
        <v>150</v>
      </c>
      <c r="CS20" s="1003" t="s">
        <v>290</v>
      </c>
      <c r="CT20" s="938" t="s">
        <v>314</v>
      </c>
      <c r="CU20" s="938" t="s">
        <v>69</v>
      </c>
      <c r="CV20" s="1006" t="s">
        <v>317</v>
      </c>
      <c r="CW20" s="1003" t="s">
        <v>69</v>
      </c>
      <c r="CX20" s="1040">
        <v>2.7</v>
      </c>
      <c r="CY20" s="1044" t="s">
        <v>318</v>
      </c>
      <c r="CZ20" s="1012" t="s">
        <v>69</v>
      </c>
      <c r="DA20" s="1046">
        <v>4900</v>
      </c>
      <c r="DB20" s="1035"/>
      <c r="DC20" s="163"/>
      <c r="DD20" s="1035" t="s">
        <v>70</v>
      </c>
      <c r="DE20" s="1036">
        <v>17310</v>
      </c>
      <c r="DF20" s="1000" t="s">
        <v>69</v>
      </c>
      <c r="DG20" s="1039">
        <v>170</v>
      </c>
      <c r="DH20" s="938" t="s">
        <v>290</v>
      </c>
      <c r="DI20" s="938" t="s">
        <v>314</v>
      </c>
      <c r="DJ20" s="938" t="s">
        <v>69</v>
      </c>
      <c r="DK20" s="1006" t="s">
        <v>317</v>
      </c>
      <c r="DL20" s="938" t="s">
        <v>69</v>
      </c>
      <c r="DM20" s="1009">
        <v>1.9</v>
      </c>
      <c r="DN20" s="1034" t="s">
        <v>70</v>
      </c>
      <c r="DO20" s="1022" t="s">
        <v>319</v>
      </c>
      <c r="DP20" s="1024" t="s">
        <v>319</v>
      </c>
      <c r="DQ20" s="1024" t="s">
        <v>319</v>
      </c>
      <c r="DR20" s="1057" t="s">
        <v>319</v>
      </c>
      <c r="DS20" s="86"/>
      <c r="DT20" s="1055"/>
      <c r="DU20" s="205"/>
      <c r="DV20" s="205"/>
      <c r="DW20" s="186"/>
      <c r="DX20" s="186"/>
      <c r="DY20" s="186"/>
      <c r="DZ20" s="186"/>
      <c r="EA20" s="186"/>
      <c r="EB20" s="186"/>
      <c r="EC20" s="186"/>
      <c r="ED20" s="186"/>
      <c r="EE20" s="186"/>
      <c r="EF20" s="186"/>
      <c r="EG20" s="186"/>
      <c r="EH20" s="186"/>
    </row>
    <row r="21" spans="1:138" s="96" customFormat="1" ht="18.600000000000001" customHeight="1">
      <c r="A21" s="12" t="s">
        <v>329</v>
      </c>
      <c r="B21" s="940"/>
      <c r="C21" s="994"/>
      <c r="D21" s="996"/>
      <c r="E21" s="90" t="s">
        <v>8</v>
      </c>
      <c r="F21" s="78"/>
      <c r="G21" s="91">
        <v>101740</v>
      </c>
      <c r="H21" s="92">
        <v>175320</v>
      </c>
      <c r="I21" s="91">
        <v>84240</v>
      </c>
      <c r="J21" s="92">
        <v>157820</v>
      </c>
      <c r="K21" s="81" t="s">
        <v>69</v>
      </c>
      <c r="L21" s="93">
        <v>990</v>
      </c>
      <c r="M21" s="94">
        <v>1660</v>
      </c>
      <c r="N21" s="228" t="s">
        <v>290</v>
      </c>
      <c r="O21" s="229" t="s">
        <v>314</v>
      </c>
      <c r="P21" s="229" t="s">
        <v>60</v>
      </c>
      <c r="Q21" s="229" t="s">
        <v>315</v>
      </c>
      <c r="R21" s="229" t="s">
        <v>69</v>
      </c>
      <c r="S21" s="230">
        <v>2.6</v>
      </c>
      <c r="T21" s="231">
        <v>2.6</v>
      </c>
      <c r="U21" s="93">
        <v>820</v>
      </c>
      <c r="V21" s="94">
        <v>1480</v>
      </c>
      <c r="W21" s="232" t="s">
        <v>290</v>
      </c>
      <c r="X21" s="229" t="s">
        <v>314</v>
      </c>
      <c r="Y21" s="232" t="s">
        <v>60</v>
      </c>
      <c r="Z21" s="229" t="s">
        <v>315</v>
      </c>
      <c r="AA21" s="232" t="s">
        <v>69</v>
      </c>
      <c r="AB21" s="230">
        <v>2.5</v>
      </c>
      <c r="AC21" s="233">
        <v>2.5</v>
      </c>
      <c r="AD21" s="81" t="s">
        <v>69</v>
      </c>
      <c r="AE21" s="234">
        <v>9250</v>
      </c>
      <c r="AF21" s="81" t="s">
        <v>69</v>
      </c>
      <c r="AG21" s="235">
        <v>90</v>
      </c>
      <c r="AH21" s="236" t="s">
        <v>290</v>
      </c>
      <c r="AI21" s="237" t="s">
        <v>314</v>
      </c>
      <c r="AJ21" s="238" t="s">
        <v>69</v>
      </c>
      <c r="AK21" s="239" t="s">
        <v>315</v>
      </c>
      <c r="AL21" s="240" t="s">
        <v>69</v>
      </c>
      <c r="AM21" s="241">
        <v>2.5</v>
      </c>
      <c r="AN21" s="242"/>
      <c r="AO21" s="85"/>
      <c r="AP21" s="436"/>
      <c r="AQ21" s="85"/>
      <c r="AR21" s="437"/>
      <c r="AS21" s="438"/>
      <c r="AT21" s="436"/>
      <c r="AU21" s="438"/>
      <c r="AV21" s="436"/>
      <c r="AW21" s="438"/>
      <c r="AX21" s="436"/>
      <c r="AY21" s="85"/>
      <c r="BB21" s="225"/>
      <c r="BC21" s="188"/>
      <c r="BE21" s="188"/>
      <c r="BG21" s="188"/>
      <c r="BI21" s="997"/>
      <c r="BJ21" s="85"/>
      <c r="BK21" s="116"/>
      <c r="BL21" s="998"/>
      <c r="BM21" s="86"/>
      <c r="BN21" s="105"/>
      <c r="BO21" s="105"/>
      <c r="BP21" s="105"/>
      <c r="BQ21" s="105"/>
      <c r="BR21" s="105"/>
      <c r="BS21" s="243"/>
      <c r="BT21" s="105"/>
      <c r="BU21" s="999"/>
      <c r="BV21" s="161"/>
      <c r="BW21" s="1000"/>
      <c r="BX21" s="1002"/>
      <c r="BY21" s="97">
        <v>19180</v>
      </c>
      <c r="BZ21" s="1000"/>
      <c r="CA21" s="1020"/>
      <c r="CB21" s="1004"/>
      <c r="CC21" s="1032"/>
      <c r="CD21" s="1004"/>
      <c r="CE21" s="1007"/>
      <c r="CF21" s="1004"/>
      <c r="CG21" s="1010"/>
      <c r="CH21" s="1012"/>
      <c r="CI21" s="1014"/>
      <c r="CJ21" s="1052"/>
      <c r="CK21" s="1012"/>
      <c r="CL21" s="98" t="s">
        <v>62</v>
      </c>
      <c r="CM21" s="99">
        <v>5600</v>
      </c>
      <c r="CN21" s="100">
        <v>6200</v>
      </c>
      <c r="CO21" s="1000"/>
      <c r="CP21" s="1049"/>
      <c r="CQ21" s="1000"/>
      <c r="CR21" s="1020"/>
      <c r="CS21" s="1004"/>
      <c r="CT21" s="1032"/>
      <c r="CU21" s="1032"/>
      <c r="CV21" s="1007"/>
      <c r="CW21" s="1004"/>
      <c r="CX21" s="1041"/>
      <c r="CY21" s="1044"/>
      <c r="CZ21" s="1012"/>
      <c r="DA21" s="1047"/>
      <c r="DB21" s="1035"/>
      <c r="DC21" s="163"/>
      <c r="DD21" s="1035"/>
      <c r="DE21" s="1037"/>
      <c r="DF21" s="1000"/>
      <c r="DG21" s="1020"/>
      <c r="DH21" s="1032"/>
      <c r="DI21" s="1032"/>
      <c r="DJ21" s="1032"/>
      <c r="DK21" s="1007"/>
      <c r="DL21" s="1032"/>
      <c r="DM21" s="1010"/>
      <c r="DN21" s="1034"/>
      <c r="DO21" s="1023"/>
      <c r="DP21" s="1025"/>
      <c r="DQ21" s="1025"/>
      <c r="DR21" s="1058"/>
      <c r="DS21" s="86"/>
      <c r="DT21" s="1055"/>
      <c r="DU21" s="205"/>
      <c r="DV21" s="205"/>
      <c r="DW21" s="186"/>
      <c r="DX21" s="186"/>
      <c r="DY21" s="186"/>
      <c r="DZ21" s="186"/>
      <c r="EA21" s="186"/>
      <c r="EB21" s="186"/>
      <c r="EC21" s="186"/>
      <c r="ED21" s="186"/>
      <c r="EE21" s="186"/>
      <c r="EF21" s="186"/>
      <c r="EG21" s="186"/>
      <c r="EH21" s="186"/>
    </row>
    <row r="22" spans="1:138" s="96" customFormat="1" ht="18.600000000000001" customHeight="1">
      <c r="A22" s="12" t="s">
        <v>330</v>
      </c>
      <c r="B22" s="940"/>
      <c r="C22" s="994"/>
      <c r="D22" s="1026" t="s">
        <v>63</v>
      </c>
      <c r="E22" s="90" t="s">
        <v>64</v>
      </c>
      <c r="F22" s="78"/>
      <c r="G22" s="91">
        <v>175320</v>
      </c>
      <c r="H22" s="92">
        <v>267830</v>
      </c>
      <c r="I22" s="91">
        <v>157820</v>
      </c>
      <c r="J22" s="92">
        <v>250330</v>
      </c>
      <c r="K22" s="81" t="s">
        <v>69</v>
      </c>
      <c r="L22" s="93">
        <v>1660</v>
      </c>
      <c r="M22" s="94">
        <v>2580</v>
      </c>
      <c r="N22" s="228" t="s">
        <v>290</v>
      </c>
      <c r="O22" s="229" t="s">
        <v>314</v>
      </c>
      <c r="P22" s="229" t="s">
        <v>60</v>
      </c>
      <c r="Q22" s="229" t="s">
        <v>315</v>
      </c>
      <c r="R22" s="229" t="s">
        <v>69</v>
      </c>
      <c r="S22" s="230">
        <v>2.6</v>
      </c>
      <c r="T22" s="231">
        <v>2.6</v>
      </c>
      <c r="U22" s="93">
        <v>1480</v>
      </c>
      <c r="V22" s="94">
        <v>2400</v>
      </c>
      <c r="W22" s="232" t="s">
        <v>290</v>
      </c>
      <c r="X22" s="229" t="s">
        <v>314</v>
      </c>
      <c r="Y22" s="232" t="s">
        <v>60</v>
      </c>
      <c r="Z22" s="229" t="s">
        <v>315</v>
      </c>
      <c r="AA22" s="232" t="s">
        <v>69</v>
      </c>
      <c r="AB22" s="230">
        <v>2.5</v>
      </c>
      <c r="AC22" s="233">
        <v>2.6</v>
      </c>
      <c r="AD22" s="101"/>
      <c r="AE22" s="102"/>
      <c r="AF22" s="103"/>
      <c r="AG22" s="245"/>
      <c r="AH22" s="246"/>
      <c r="AI22" s="105"/>
      <c r="AJ22" s="246"/>
      <c r="AK22" s="105"/>
      <c r="AL22" s="246"/>
      <c r="AM22" s="105"/>
      <c r="AN22" s="105"/>
      <c r="AO22" s="101"/>
      <c r="AP22" s="102"/>
      <c r="AQ22" s="103"/>
      <c r="AR22" s="245"/>
      <c r="AS22" s="246"/>
      <c r="AT22" s="105"/>
      <c r="AU22" s="246"/>
      <c r="AV22" s="105"/>
      <c r="AW22" s="246"/>
      <c r="AX22" s="105"/>
      <c r="AY22" s="81" t="s">
        <v>69</v>
      </c>
      <c r="AZ22" s="247">
        <v>18500</v>
      </c>
      <c r="BA22" s="81" t="s">
        <v>69</v>
      </c>
      <c r="BB22" s="219">
        <v>180</v>
      </c>
      <c r="BC22" s="220" t="s">
        <v>290</v>
      </c>
      <c r="BD22" s="221" t="s">
        <v>314</v>
      </c>
      <c r="BE22" s="222" t="s">
        <v>69</v>
      </c>
      <c r="BF22" s="223" t="s">
        <v>315</v>
      </c>
      <c r="BG22" s="220" t="s">
        <v>69</v>
      </c>
      <c r="BH22" s="224">
        <v>2.5</v>
      </c>
      <c r="BI22" s="997"/>
      <c r="BJ22" s="85"/>
      <c r="BK22" s="116"/>
      <c r="BL22" s="998"/>
      <c r="BM22" s="86"/>
      <c r="BN22" s="105"/>
      <c r="BO22" s="105"/>
      <c r="BP22" s="105"/>
      <c r="BQ22" s="105"/>
      <c r="BR22" s="105"/>
      <c r="BS22" s="243"/>
      <c r="BT22" s="105"/>
      <c r="BU22" s="999"/>
      <c r="BV22" s="161"/>
      <c r="BW22" s="1000" t="s">
        <v>69</v>
      </c>
      <c r="BX22" s="1028">
        <v>19180</v>
      </c>
      <c r="BY22" s="106"/>
      <c r="BZ22" s="1000"/>
      <c r="CA22" s="1020"/>
      <c r="CB22" s="1004"/>
      <c r="CC22" s="1032"/>
      <c r="CD22" s="1004"/>
      <c r="CE22" s="1007"/>
      <c r="CF22" s="1004"/>
      <c r="CG22" s="1010"/>
      <c r="CH22" s="1012"/>
      <c r="CI22" s="1014"/>
      <c r="CJ22" s="1052"/>
      <c r="CK22" s="1012"/>
      <c r="CL22" s="98" t="s">
        <v>65</v>
      </c>
      <c r="CM22" s="99">
        <v>4900</v>
      </c>
      <c r="CN22" s="100">
        <v>5400</v>
      </c>
      <c r="CO22" s="1000"/>
      <c r="CP22" s="1049"/>
      <c r="CQ22" s="1000"/>
      <c r="CR22" s="1020"/>
      <c r="CS22" s="1004"/>
      <c r="CT22" s="1032"/>
      <c r="CU22" s="1032"/>
      <c r="CV22" s="1007"/>
      <c r="CW22" s="1004"/>
      <c r="CX22" s="1041"/>
      <c r="CY22" s="1044"/>
      <c r="CZ22" s="86"/>
      <c r="DA22" s="107"/>
      <c r="DB22" s="1035"/>
      <c r="DC22" s="163"/>
      <c r="DD22" s="1035"/>
      <c r="DE22" s="1037"/>
      <c r="DF22" s="1000"/>
      <c r="DG22" s="1020"/>
      <c r="DH22" s="1032"/>
      <c r="DI22" s="1032"/>
      <c r="DJ22" s="1032"/>
      <c r="DK22" s="1007"/>
      <c r="DL22" s="1032"/>
      <c r="DM22" s="1010"/>
      <c r="DN22" s="1034"/>
      <c r="DO22" s="1030">
        <v>0.01</v>
      </c>
      <c r="DP22" s="1015">
        <v>0.02</v>
      </c>
      <c r="DQ22" s="1015">
        <v>0.04</v>
      </c>
      <c r="DR22" s="1017">
        <v>0.05</v>
      </c>
      <c r="DS22" s="86"/>
      <c r="DT22" s="1055"/>
      <c r="DU22" s="205"/>
      <c r="DV22" s="205"/>
      <c r="DW22" s="186"/>
      <c r="DX22" s="186"/>
      <c r="DY22" s="186"/>
      <c r="DZ22" s="186"/>
      <c r="EA22" s="186"/>
      <c r="EB22" s="186"/>
      <c r="EC22" s="186"/>
      <c r="ED22" s="186"/>
      <c r="EE22" s="186"/>
      <c r="EF22" s="186"/>
      <c r="EG22" s="186"/>
      <c r="EH22" s="186"/>
    </row>
    <row r="23" spans="1:138" s="96" customFormat="1" ht="18.600000000000001" customHeight="1">
      <c r="A23" s="12" t="s">
        <v>331</v>
      </c>
      <c r="B23" s="940"/>
      <c r="C23" s="994"/>
      <c r="D23" s="1027"/>
      <c r="E23" s="108" t="s">
        <v>11</v>
      </c>
      <c r="F23" s="78"/>
      <c r="G23" s="109">
        <v>267830</v>
      </c>
      <c r="H23" s="110"/>
      <c r="I23" s="109">
        <v>250330</v>
      </c>
      <c r="J23" s="110"/>
      <c r="K23" s="81" t="s">
        <v>69</v>
      </c>
      <c r="L23" s="95">
        <v>2580</v>
      </c>
      <c r="M23" s="111"/>
      <c r="N23" s="248" t="s">
        <v>290</v>
      </c>
      <c r="O23" s="249" t="s">
        <v>314</v>
      </c>
      <c r="P23" s="249" t="s">
        <v>60</v>
      </c>
      <c r="Q23" s="249" t="s">
        <v>315</v>
      </c>
      <c r="R23" s="249" t="s">
        <v>69</v>
      </c>
      <c r="S23" s="250">
        <v>2.6</v>
      </c>
      <c r="T23" s="251"/>
      <c r="U23" s="95">
        <v>2400</v>
      </c>
      <c r="V23" s="111"/>
      <c r="W23" s="252" t="s">
        <v>290</v>
      </c>
      <c r="X23" s="249" t="s">
        <v>314</v>
      </c>
      <c r="Y23" s="253" t="s">
        <v>60</v>
      </c>
      <c r="Z23" s="249" t="s">
        <v>315</v>
      </c>
      <c r="AA23" s="253" t="s">
        <v>69</v>
      </c>
      <c r="AB23" s="250">
        <v>2.6</v>
      </c>
      <c r="AC23" s="254"/>
      <c r="AD23" s="101"/>
      <c r="AE23" s="102"/>
      <c r="AF23" s="103"/>
      <c r="AG23" s="255"/>
      <c r="AH23" s="246"/>
      <c r="AI23" s="105"/>
      <c r="AJ23" s="246"/>
      <c r="AK23" s="105"/>
      <c r="AL23" s="246"/>
      <c r="AM23" s="105"/>
      <c r="AN23" s="105"/>
      <c r="AO23" s="101"/>
      <c r="AP23" s="102"/>
      <c r="AQ23" s="103"/>
      <c r="AR23" s="255"/>
      <c r="AS23" s="246"/>
      <c r="AT23" s="105"/>
      <c r="AU23" s="246"/>
      <c r="AV23" s="105"/>
      <c r="AW23" s="246"/>
      <c r="AX23" s="105"/>
      <c r="AY23" s="101"/>
      <c r="AZ23" s="102"/>
      <c r="BA23" s="102"/>
      <c r="BB23" s="245"/>
      <c r="BC23" s="246"/>
      <c r="BD23" s="105"/>
      <c r="BE23" s="246"/>
      <c r="BF23" s="105"/>
      <c r="BG23" s="246"/>
      <c r="BH23" s="105"/>
      <c r="BI23" s="997"/>
      <c r="BJ23" s="85"/>
      <c r="BK23" s="116"/>
      <c r="BL23" s="998"/>
      <c r="BM23" s="86"/>
      <c r="BN23" s="105"/>
      <c r="BO23" s="105"/>
      <c r="BP23" s="105"/>
      <c r="BQ23" s="105"/>
      <c r="BR23" s="105"/>
      <c r="BS23" s="243"/>
      <c r="BT23" s="105"/>
      <c r="BU23" s="999"/>
      <c r="BV23" s="161"/>
      <c r="BW23" s="1000"/>
      <c r="BX23" s="1029"/>
      <c r="BY23" s="113"/>
      <c r="BZ23" s="1000"/>
      <c r="CA23" s="1021"/>
      <c r="CB23" s="1005"/>
      <c r="CC23" s="1033"/>
      <c r="CD23" s="1005"/>
      <c r="CE23" s="1008"/>
      <c r="CF23" s="1005"/>
      <c r="CG23" s="1011"/>
      <c r="CH23" s="1012"/>
      <c r="CI23" s="970"/>
      <c r="CJ23" s="1053"/>
      <c r="CK23" s="1012"/>
      <c r="CL23" s="156" t="s">
        <v>66</v>
      </c>
      <c r="CM23" s="114">
        <v>4400</v>
      </c>
      <c r="CN23" s="115">
        <v>4900</v>
      </c>
      <c r="CO23" s="1000"/>
      <c r="CP23" s="1050"/>
      <c r="CQ23" s="1000"/>
      <c r="CR23" s="1021"/>
      <c r="CS23" s="1005"/>
      <c r="CT23" s="1033"/>
      <c r="CU23" s="1033"/>
      <c r="CV23" s="1008"/>
      <c r="CW23" s="1005"/>
      <c r="CX23" s="1042"/>
      <c r="CY23" s="1045"/>
      <c r="CZ23" s="86"/>
      <c r="DA23" s="107"/>
      <c r="DB23" s="1035"/>
      <c r="DC23" s="163"/>
      <c r="DD23" s="1035"/>
      <c r="DE23" s="1038"/>
      <c r="DF23" s="1000"/>
      <c r="DG23" s="1021"/>
      <c r="DH23" s="1033"/>
      <c r="DI23" s="1033"/>
      <c r="DJ23" s="1033"/>
      <c r="DK23" s="1008"/>
      <c r="DL23" s="1033"/>
      <c r="DM23" s="1011"/>
      <c r="DN23" s="1034"/>
      <c r="DO23" s="1031"/>
      <c r="DP23" s="1016"/>
      <c r="DQ23" s="1016"/>
      <c r="DR23" s="1018"/>
      <c r="DS23" s="86"/>
      <c r="DT23" s="1055"/>
      <c r="DU23" s="205"/>
      <c r="DV23" s="205"/>
      <c r="DW23" s="186"/>
      <c r="DX23" s="186"/>
      <c r="DY23" s="186"/>
      <c r="DZ23" s="186"/>
      <c r="EA23" s="186"/>
      <c r="EB23" s="186"/>
      <c r="EC23" s="186"/>
      <c r="ED23" s="186"/>
      <c r="EE23" s="186"/>
      <c r="EF23" s="186"/>
      <c r="EG23" s="186"/>
      <c r="EH23" s="186"/>
    </row>
    <row r="24" spans="1:138" ht="18.600000000000001" customHeight="1">
      <c r="A24" s="13" t="s">
        <v>142</v>
      </c>
      <c r="B24" s="940"/>
      <c r="C24" s="1019" t="s">
        <v>332</v>
      </c>
      <c r="D24" s="995" t="s">
        <v>58</v>
      </c>
      <c r="E24" s="77" t="s">
        <v>59</v>
      </c>
      <c r="F24" s="78"/>
      <c r="G24" s="79">
        <v>84820</v>
      </c>
      <c r="H24" s="80">
        <v>94070</v>
      </c>
      <c r="I24" s="79">
        <v>69500</v>
      </c>
      <c r="J24" s="80">
        <v>78750</v>
      </c>
      <c r="K24" s="81" t="s">
        <v>69</v>
      </c>
      <c r="L24" s="82">
        <v>820</v>
      </c>
      <c r="M24" s="83">
        <v>910</v>
      </c>
      <c r="N24" s="206" t="s">
        <v>290</v>
      </c>
      <c r="O24" s="207" t="s">
        <v>314</v>
      </c>
      <c r="P24" s="208" t="s">
        <v>69</v>
      </c>
      <c r="Q24" s="209" t="s">
        <v>315</v>
      </c>
      <c r="R24" s="208" t="s">
        <v>69</v>
      </c>
      <c r="S24" s="210">
        <v>2.6</v>
      </c>
      <c r="T24" s="211">
        <v>2.6</v>
      </c>
      <c r="U24" s="82">
        <v>670</v>
      </c>
      <c r="V24" s="83">
        <v>760</v>
      </c>
      <c r="W24" s="212" t="s">
        <v>290</v>
      </c>
      <c r="X24" s="207" t="s">
        <v>314</v>
      </c>
      <c r="Y24" s="212" t="s">
        <v>69</v>
      </c>
      <c r="Z24" s="209" t="s">
        <v>315</v>
      </c>
      <c r="AA24" s="212" t="s">
        <v>69</v>
      </c>
      <c r="AB24" s="210">
        <v>2.5</v>
      </c>
      <c r="AC24" s="213">
        <v>2.5</v>
      </c>
      <c r="AD24" s="81" t="s">
        <v>69</v>
      </c>
      <c r="AE24" s="214">
        <v>9250</v>
      </c>
      <c r="AF24" s="81" t="s">
        <v>69</v>
      </c>
      <c r="AG24" s="215">
        <v>90</v>
      </c>
      <c r="AH24" s="216" t="s">
        <v>290</v>
      </c>
      <c r="AI24" s="207" t="s">
        <v>314</v>
      </c>
      <c r="AJ24" s="212" t="s">
        <v>69</v>
      </c>
      <c r="AK24" s="209" t="s">
        <v>315</v>
      </c>
      <c r="AL24" s="212" t="s">
        <v>69</v>
      </c>
      <c r="AM24" s="217">
        <v>2.5</v>
      </c>
      <c r="AN24" s="218" t="s">
        <v>316</v>
      </c>
      <c r="AO24" s="81" t="s">
        <v>69</v>
      </c>
      <c r="AP24" s="84">
        <v>3700</v>
      </c>
      <c r="AQ24" s="81" t="s">
        <v>69</v>
      </c>
      <c r="AR24" s="219">
        <v>30</v>
      </c>
      <c r="AS24" s="220" t="s">
        <v>290</v>
      </c>
      <c r="AT24" s="221" t="s">
        <v>314</v>
      </c>
      <c r="AU24" s="222" t="s">
        <v>69</v>
      </c>
      <c r="AV24" s="223" t="s">
        <v>315</v>
      </c>
      <c r="AW24" s="222" t="s">
        <v>69</v>
      </c>
      <c r="AX24" s="224">
        <v>3.7</v>
      </c>
      <c r="AZ24" s="96"/>
      <c r="BA24" s="96"/>
      <c r="BB24" s="225"/>
      <c r="BC24" s="188"/>
      <c r="BD24" s="96"/>
      <c r="BE24" s="188"/>
      <c r="BF24" s="96"/>
      <c r="BG24" s="188"/>
      <c r="BH24" s="96"/>
      <c r="BI24" s="997"/>
      <c r="BK24" s="116"/>
      <c r="BL24" s="998"/>
      <c r="BM24" s="86"/>
      <c r="BS24" s="243"/>
      <c r="BU24" s="999"/>
      <c r="BV24" s="161"/>
      <c r="BW24" s="1000" t="s">
        <v>69</v>
      </c>
      <c r="BX24" s="1001">
        <v>19360</v>
      </c>
      <c r="BY24" s="87"/>
      <c r="BZ24" s="1000" t="s">
        <v>69</v>
      </c>
      <c r="CA24" s="1039">
        <v>110</v>
      </c>
      <c r="CB24" s="1003" t="s">
        <v>290</v>
      </c>
      <c r="CC24" s="938" t="s">
        <v>314</v>
      </c>
      <c r="CD24" s="1003" t="s">
        <v>69</v>
      </c>
      <c r="CE24" s="1006" t="s">
        <v>317</v>
      </c>
      <c r="CF24" s="1003" t="s">
        <v>69</v>
      </c>
      <c r="CG24" s="1009">
        <v>6.8</v>
      </c>
      <c r="CH24" s="1012" t="s">
        <v>69</v>
      </c>
      <c r="CI24" s="1013">
        <v>5400</v>
      </c>
      <c r="CJ24" s="1051">
        <v>6000</v>
      </c>
      <c r="CK24" s="1012" t="s">
        <v>69</v>
      </c>
      <c r="CL24" s="164" t="s">
        <v>61</v>
      </c>
      <c r="CM24" s="88">
        <v>9800</v>
      </c>
      <c r="CN24" s="89">
        <v>10900</v>
      </c>
      <c r="CO24" s="1000" t="s">
        <v>69</v>
      </c>
      <c r="CP24" s="1048">
        <v>13870</v>
      </c>
      <c r="CQ24" s="1000" t="s">
        <v>69</v>
      </c>
      <c r="CR24" s="1039">
        <v>130</v>
      </c>
      <c r="CS24" s="1003" t="s">
        <v>290</v>
      </c>
      <c r="CT24" s="938" t="s">
        <v>314</v>
      </c>
      <c r="CU24" s="938" t="s">
        <v>69</v>
      </c>
      <c r="CV24" s="1006" t="s">
        <v>317</v>
      </c>
      <c r="CW24" s="1003" t="s">
        <v>69</v>
      </c>
      <c r="CX24" s="1040">
        <v>2.8</v>
      </c>
      <c r="CY24" s="1044" t="s">
        <v>318</v>
      </c>
      <c r="CZ24" s="1012" t="s">
        <v>69</v>
      </c>
      <c r="DA24" s="1046">
        <v>4900</v>
      </c>
      <c r="DB24" s="1035"/>
      <c r="DC24" s="163"/>
      <c r="DD24" s="1035" t="s">
        <v>70</v>
      </c>
      <c r="DE24" s="1036">
        <v>15150</v>
      </c>
      <c r="DF24" s="1000" t="s">
        <v>69</v>
      </c>
      <c r="DG24" s="1039">
        <v>150</v>
      </c>
      <c r="DH24" s="938" t="s">
        <v>290</v>
      </c>
      <c r="DI24" s="938" t="s">
        <v>314</v>
      </c>
      <c r="DJ24" s="938" t="s">
        <v>69</v>
      </c>
      <c r="DK24" s="1006" t="s">
        <v>317</v>
      </c>
      <c r="DL24" s="938" t="s">
        <v>69</v>
      </c>
      <c r="DM24" s="1009">
        <v>1.8</v>
      </c>
      <c r="DN24" s="1034" t="s">
        <v>70</v>
      </c>
      <c r="DO24" s="1022" t="s">
        <v>319</v>
      </c>
      <c r="DP24" s="1024" t="s">
        <v>319</v>
      </c>
      <c r="DQ24" s="1024" t="s">
        <v>319</v>
      </c>
      <c r="DR24" s="1057" t="s">
        <v>319</v>
      </c>
      <c r="DS24" s="86"/>
      <c r="DT24" s="1055"/>
      <c r="DU24" s="205"/>
      <c r="DV24" s="256"/>
    </row>
    <row r="25" spans="1:138" ht="18.600000000000001" customHeight="1">
      <c r="A25" s="13" t="s">
        <v>143</v>
      </c>
      <c r="B25" s="940"/>
      <c r="C25" s="994"/>
      <c r="D25" s="996"/>
      <c r="E25" s="90" t="s">
        <v>8</v>
      </c>
      <c r="F25" s="78"/>
      <c r="G25" s="91">
        <v>94070</v>
      </c>
      <c r="H25" s="92">
        <v>167650</v>
      </c>
      <c r="I25" s="91">
        <v>78750</v>
      </c>
      <c r="J25" s="92">
        <v>152330</v>
      </c>
      <c r="K25" s="81" t="s">
        <v>69</v>
      </c>
      <c r="L25" s="93">
        <v>910</v>
      </c>
      <c r="M25" s="94">
        <v>1580</v>
      </c>
      <c r="N25" s="228" t="s">
        <v>290</v>
      </c>
      <c r="O25" s="229" t="s">
        <v>314</v>
      </c>
      <c r="P25" s="229" t="s">
        <v>60</v>
      </c>
      <c r="Q25" s="229" t="s">
        <v>315</v>
      </c>
      <c r="R25" s="229" t="s">
        <v>69</v>
      </c>
      <c r="S25" s="230">
        <v>2.6</v>
      </c>
      <c r="T25" s="231">
        <v>2.6</v>
      </c>
      <c r="U25" s="93">
        <v>760</v>
      </c>
      <c r="V25" s="94">
        <v>1420</v>
      </c>
      <c r="W25" s="232" t="s">
        <v>290</v>
      </c>
      <c r="X25" s="229" t="s">
        <v>314</v>
      </c>
      <c r="Y25" s="232" t="s">
        <v>60</v>
      </c>
      <c r="Z25" s="229" t="s">
        <v>315</v>
      </c>
      <c r="AA25" s="232" t="s">
        <v>69</v>
      </c>
      <c r="AB25" s="230">
        <v>2.5</v>
      </c>
      <c r="AC25" s="233">
        <v>2.5</v>
      </c>
      <c r="AD25" s="81" t="s">
        <v>69</v>
      </c>
      <c r="AE25" s="234">
        <v>9250</v>
      </c>
      <c r="AF25" s="81" t="s">
        <v>69</v>
      </c>
      <c r="AG25" s="235">
        <v>90</v>
      </c>
      <c r="AH25" s="236" t="s">
        <v>290</v>
      </c>
      <c r="AI25" s="237" t="s">
        <v>314</v>
      </c>
      <c r="AJ25" s="238" t="s">
        <v>69</v>
      </c>
      <c r="AK25" s="239" t="s">
        <v>315</v>
      </c>
      <c r="AL25" s="240" t="s">
        <v>69</v>
      </c>
      <c r="AM25" s="241">
        <v>2.5</v>
      </c>
      <c r="AN25" s="242"/>
      <c r="AP25" s="436"/>
      <c r="AQ25" s="85"/>
      <c r="AR25" s="437"/>
      <c r="AS25" s="438"/>
      <c r="AT25" s="436"/>
      <c r="AU25" s="438"/>
      <c r="AV25" s="436"/>
      <c r="AW25" s="438"/>
      <c r="AX25" s="436"/>
      <c r="AZ25" s="96"/>
      <c r="BA25" s="96"/>
      <c r="BB25" s="225"/>
      <c r="BC25" s="188"/>
      <c r="BD25" s="96"/>
      <c r="BE25" s="188"/>
      <c r="BF25" s="96"/>
      <c r="BG25" s="188"/>
      <c r="BH25" s="96"/>
      <c r="BI25" s="997"/>
      <c r="BK25" s="116"/>
      <c r="BL25" s="998"/>
      <c r="BM25" s="86"/>
      <c r="BS25" s="243"/>
      <c r="BU25" s="999"/>
      <c r="BV25" s="161"/>
      <c r="BW25" s="1000"/>
      <c r="BX25" s="1002"/>
      <c r="BY25" s="97">
        <v>17480</v>
      </c>
      <c r="BZ25" s="1000"/>
      <c r="CA25" s="1020"/>
      <c r="CB25" s="1004"/>
      <c r="CC25" s="1032"/>
      <c r="CD25" s="1004"/>
      <c r="CE25" s="1007"/>
      <c r="CF25" s="1004"/>
      <c r="CG25" s="1010"/>
      <c r="CH25" s="1012"/>
      <c r="CI25" s="1014"/>
      <c r="CJ25" s="1052"/>
      <c r="CK25" s="1012"/>
      <c r="CL25" s="98" t="s">
        <v>62</v>
      </c>
      <c r="CM25" s="99">
        <v>5400</v>
      </c>
      <c r="CN25" s="100">
        <v>6000</v>
      </c>
      <c r="CO25" s="1000"/>
      <c r="CP25" s="1049"/>
      <c r="CQ25" s="1000"/>
      <c r="CR25" s="1020"/>
      <c r="CS25" s="1004"/>
      <c r="CT25" s="1032"/>
      <c r="CU25" s="1032"/>
      <c r="CV25" s="1007"/>
      <c r="CW25" s="1004"/>
      <c r="CX25" s="1041"/>
      <c r="CY25" s="1044"/>
      <c r="CZ25" s="1012"/>
      <c r="DA25" s="1047"/>
      <c r="DB25" s="1035"/>
      <c r="DC25" s="163"/>
      <c r="DD25" s="1035"/>
      <c r="DE25" s="1037"/>
      <c r="DF25" s="1000"/>
      <c r="DG25" s="1020"/>
      <c r="DH25" s="1032"/>
      <c r="DI25" s="1032"/>
      <c r="DJ25" s="1032"/>
      <c r="DK25" s="1007"/>
      <c r="DL25" s="1032"/>
      <c r="DM25" s="1010"/>
      <c r="DN25" s="1034"/>
      <c r="DO25" s="1023"/>
      <c r="DP25" s="1025"/>
      <c r="DQ25" s="1025"/>
      <c r="DR25" s="1058"/>
      <c r="DS25" s="86"/>
      <c r="DT25" s="1055"/>
      <c r="DU25" s="205"/>
      <c r="DV25" s="205"/>
    </row>
    <row r="26" spans="1:138" ht="18.600000000000001" customHeight="1">
      <c r="A26" s="13" t="s">
        <v>144</v>
      </c>
      <c r="B26" s="940"/>
      <c r="C26" s="994"/>
      <c r="D26" s="1026" t="s">
        <v>63</v>
      </c>
      <c r="E26" s="90" t="s">
        <v>64</v>
      </c>
      <c r="F26" s="78"/>
      <c r="G26" s="91">
        <v>167650</v>
      </c>
      <c r="H26" s="92">
        <v>260160</v>
      </c>
      <c r="I26" s="91">
        <v>152330</v>
      </c>
      <c r="J26" s="92">
        <v>244840</v>
      </c>
      <c r="K26" s="81" t="s">
        <v>69</v>
      </c>
      <c r="L26" s="93">
        <v>1580</v>
      </c>
      <c r="M26" s="94">
        <v>2500</v>
      </c>
      <c r="N26" s="228" t="s">
        <v>290</v>
      </c>
      <c r="O26" s="229" t="s">
        <v>314</v>
      </c>
      <c r="P26" s="229" t="s">
        <v>60</v>
      </c>
      <c r="Q26" s="229" t="s">
        <v>315</v>
      </c>
      <c r="R26" s="229" t="s">
        <v>69</v>
      </c>
      <c r="S26" s="230">
        <v>2.6</v>
      </c>
      <c r="T26" s="231">
        <v>2.6</v>
      </c>
      <c r="U26" s="93">
        <v>1420</v>
      </c>
      <c r="V26" s="94">
        <v>2340</v>
      </c>
      <c r="W26" s="232" t="s">
        <v>290</v>
      </c>
      <c r="X26" s="229" t="s">
        <v>314</v>
      </c>
      <c r="Y26" s="232" t="s">
        <v>60</v>
      </c>
      <c r="Z26" s="229" t="s">
        <v>315</v>
      </c>
      <c r="AA26" s="232" t="s">
        <v>69</v>
      </c>
      <c r="AB26" s="230">
        <v>2.5</v>
      </c>
      <c r="AC26" s="233">
        <v>2.6</v>
      </c>
      <c r="AD26" s="101"/>
      <c r="AF26" s="103"/>
      <c r="AO26" s="101"/>
      <c r="AQ26" s="103"/>
      <c r="AY26" s="81" t="s">
        <v>69</v>
      </c>
      <c r="AZ26" s="247">
        <v>18500</v>
      </c>
      <c r="BA26" s="81" t="s">
        <v>69</v>
      </c>
      <c r="BB26" s="219">
        <v>180</v>
      </c>
      <c r="BC26" s="220" t="s">
        <v>290</v>
      </c>
      <c r="BD26" s="221" t="s">
        <v>314</v>
      </c>
      <c r="BE26" s="222" t="s">
        <v>69</v>
      </c>
      <c r="BF26" s="223" t="s">
        <v>315</v>
      </c>
      <c r="BG26" s="220" t="s">
        <v>69</v>
      </c>
      <c r="BH26" s="224">
        <v>2.5</v>
      </c>
      <c r="BI26" s="997"/>
      <c r="BK26" s="1059" t="s">
        <v>67</v>
      </c>
      <c r="BL26" s="998"/>
      <c r="BM26" s="1060" t="s">
        <v>67</v>
      </c>
      <c r="BN26" s="1061"/>
      <c r="BO26" s="1061"/>
      <c r="BP26" s="1061"/>
      <c r="BQ26" s="1061"/>
      <c r="BR26" s="1061"/>
      <c r="BS26" s="991"/>
      <c r="BU26" s="999"/>
      <c r="BV26" s="161"/>
      <c r="BW26" s="1000" t="s">
        <v>69</v>
      </c>
      <c r="BX26" s="1028">
        <v>17480</v>
      </c>
      <c r="BY26" s="106"/>
      <c r="BZ26" s="1000"/>
      <c r="CA26" s="1020">
        <v>0</v>
      </c>
      <c r="CB26" s="1004"/>
      <c r="CC26" s="1032"/>
      <c r="CD26" s="1004"/>
      <c r="CE26" s="1007"/>
      <c r="CF26" s="1004"/>
      <c r="CG26" s="1010"/>
      <c r="CH26" s="1012"/>
      <c r="CI26" s="1014"/>
      <c r="CJ26" s="1052"/>
      <c r="CK26" s="1012"/>
      <c r="CL26" s="98" t="s">
        <v>65</v>
      </c>
      <c r="CM26" s="99">
        <v>4700</v>
      </c>
      <c r="CN26" s="100">
        <v>5200</v>
      </c>
      <c r="CO26" s="1000"/>
      <c r="CP26" s="1049"/>
      <c r="CQ26" s="1000"/>
      <c r="CR26" s="1020"/>
      <c r="CS26" s="1004"/>
      <c r="CT26" s="1032"/>
      <c r="CU26" s="1032"/>
      <c r="CV26" s="1007"/>
      <c r="CW26" s="1004"/>
      <c r="CX26" s="1041"/>
      <c r="CY26" s="1044"/>
      <c r="CZ26" s="86"/>
      <c r="DA26" s="107"/>
      <c r="DB26" s="1035"/>
      <c r="DC26" s="163"/>
      <c r="DD26" s="1035"/>
      <c r="DE26" s="1037"/>
      <c r="DF26" s="1000"/>
      <c r="DG26" s="1020"/>
      <c r="DH26" s="1032"/>
      <c r="DI26" s="1032"/>
      <c r="DJ26" s="1032"/>
      <c r="DK26" s="1007"/>
      <c r="DL26" s="1032"/>
      <c r="DM26" s="1010"/>
      <c r="DN26" s="1034"/>
      <c r="DO26" s="1030">
        <v>0.01</v>
      </c>
      <c r="DP26" s="1015">
        <v>0.02</v>
      </c>
      <c r="DQ26" s="1015">
        <v>0.04</v>
      </c>
      <c r="DR26" s="1017">
        <v>0.05</v>
      </c>
      <c r="DS26" s="86"/>
      <c r="DT26" s="1055"/>
      <c r="DU26" s="205"/>
      <c r="DV26" s="256"/>
    </row>
    <row r="27" spans="1:138" ht="18.600000000000001" customHeight="1">
      <c r="A27" s="13" t="s">
        <v>145</v>
      </c>
      <c r="B27" s="940"/>
      <c r="C27" s="994"/>
      <c r="D27" s="1027"/>
      <c r="E27" s="108" t="s">
        <v>11</v>
      </c>
      <c r="F27" s="78"/>
      <c r="G27" s="109">
        <v>260160</v>
      </c>
      <c r="H27" s="110"/>
      <c r="I27" s="109">
        <v>244840</v>
      </c>
      <c r="J27" s="110"/>
      <c r="K27" s="81" t="s">
        <v>69</v>
      </c>
      <c r="L27" s="95">
        <v>2500</v>
      </c>
      <c r="M27" s="111"/>
      <c r="N27" s="248" t="s">
        <v>290</v>
      </c>
      <c r="O27" s="249" t="s">
        <v>314</v>
      </c>
      <c r="P27" s="249" t="s">
        <v>60</v>
      </c>
      <c r="Q27" s="249" t="s">
        <v>315</v>
      </c>
      <c r="R27" s="249" t="s">
        <v>69</v>
      </c>
      <c r="S27" s="250">
        <v>2.6</v>
      </c>
      <c r="T27" s="251"/>
      <c r="U27" s="95">
        <v>2340</v>
      </c>
      <c r="V27" s="111"/>
      <c r="W27" s="252" t="s">
        <v>290</v>
      </c>
      <c r="X27" s="249" t="s">
        <v>314</v>
      </c>
      <c r="Y27" s="253" t="s">
        <v>60</v>
      </c>
      <c r="Z27" s="249" t="s">
        <v>315</v>
      </c>
      <c r="AA27" s="253" t="s">
        <v>69</v>
      </c>
      <c r="AB27" s="250">
        <v>2.6</v>
      </c>
      <c r="AC27" s="254"/>
      <c r="AD27" s="101"/>
      <c r="AF27" s="103"/>
      <c r="AG27" s="255"/>
      <c r="AO27" s="101"/>
      <c r="AQ27" s="103"/>
      <c r="AR27" s="255"/>
      <c r="AY27" s="101"/>
      <c r="BI27" s="997"/>
      <c r="BK27" s="1059"/>
      <c r="BL27" s="998"/>
      <c r="BM27" s="1060"/>
      <c r="BN27" s="1061"/>
      <c r="BO27" s="1061"/>
      <c r="BP27" s="1061"/>
      <c r="BQ27" s="1061"/>
      <c r="BR27" s="1061"/>
      <c r="BS27" s="991"/>
      <c r="BU27" s="999"/>
      <c r="BV27" s="161"/>
      <c r="BW27" s="1000"/>
      <c r="BX27" s="1029"/>
      <c r="BY27" s="113"/>
      <c r="BZ27" s="1000"/>
      <c r="CA27" s="1021"/>
      <c r="CB27" s="1005"/>
      <c r="CC27" s="1033"/>
      <c r="CD27" s="1005"/>
      <c r="CE27" s="1008"/>
      <c r="CF27" s="1005"/>
      <c r="CG27" s="1011"/>
      <c r="CH27" s="1012"/>
      <c r="CI27" s="970"/>
      <c r="CJ27" s="1053"/>
      <c r="CK27" s="1012"/>
      <c r="CL27" s="156" t="s">
        <v>66</v>
      </c>
      <c r="CM27" s="114">
        <v>4200</v>
      </c>
      <c r="CN27" s="115">
        <v>4600</v>
      </c>
      <c r="CO27" s="1000"/>
      <c r="CP27" s="1050"/>
      <c r="CQ27" s="1000"/>
      <c r="CR27" s="1021"/>
      <c r="CS27" s="1005"/>
      <c r="CT27" s="1033"/>
      <c r="CU27" s="1033"/>
      <c r="CV27" s="1008"/>
      <c r="CW27" s="1005"/>
      <c r="CX27" s="1042"/>
      <c r="CY27" s="1045"/>
      <c r="CZ27" s="86"/>
      <c r="DA27" s="107"/>
      <c r="DB27" s="1035"/>
      <c r="DC27" s="163"/>
      <c r="DD27" s="1035"/>
      <c r="DE27" s="1038"/>
      <c r="DF27" s="1000"/>
      <c r="DG27" s="1021"/>
      <c r="DH27" s="1033"/>
      <c r="DI27" s="1033"/>
      <c r="DJ27" s="1033"/>
      <c r="DK27" s="1008"/>
      <c r="DL27" s="1033"/>
      <c r="DM27" s="1011"/>
      <c r="DN27" s="1034"/>
      <c r="DO27" s="1031"/>
      <c r="DP27" s="1016"/>
      <c r="DQ27" s="1016"/>
      <c r="DR27" s="1018"/>
      <c r="DS27" s="86"/>
      <c r="DT27" s="1055"/>
      <c r="DU27" s="205"/>
      <c r="DV27" s="205"/>
    </row>
    <row r="28" spans="1:138" ht="18.600000000000001" customHeight="1">
      <c r="A28" s="13" t="s">
        <v>333</v>
      </c>
      <c r="B28" s="940"/>
      <c r="C28" s="1019" t="s">
        <v>334</v>
      </c>
      <c r="D28" s="995" t="s">
        <v>58</v>
      </c>
      <c r="E28" s="77" t="s">
        <v>59</v>
      </c>
      <c r="F28" s="78"/>
      <c r="G28" s="79">
        <v>87580</v>
      </c>
      <c r="H28" s="80">
        <v>96830</v>
      </c>
      <c r="I28" s="79">
        <v>73960</v>
      </c>
      <c r="J28" s="80">
        <v>83210</v>
      </c>
      <c r="K28" s="81" t="s">
        <v>69</v>
      </c>
      <c r="L28" s="82">
        <v>850</v>
      </c>
      <c r="M28" s="83">
        <v>940</v>
      </c>
      <c r="N28" s="206" t="s">
        <v>290</v>
      </c>
      <c r="O28" s="207" t="s">
        <v>314</v>
      </c>
      <c r="P28" s="208" t="s">
        <v>69</v>
      </c>
      <c r="Q28" s="209" t="s">
        <v>315</v>
      </c>
      <c r="R28" s="208" t="s">
        <v>69</v>
      </c>
      <c r="S28" s="210">
        <v>2.6</v>
      </c>
      <c r="T28" s="211">
        <v>2.6</v>
      </c>
      <c r="U28" s="82">
        <v>710</v>
      </c>
      <c r="V28" s="83">
        <v>800</v>
      </c>
      <c r="W28" s="212" t="s">
        <v>290</v>
      </c>
      <c r="X28" s="207" t="s">
        <v>314</v>
      </c>
      <c r="Y28" s="212" t="s">
        <v>69</v>
      </c>
      <c r="Z28" s="209" t="s">
        <v>315</v>
      </c>
      <c r="AA28" s="212" t="s">
        <v>69</v>
      </c>
      <c r="AB28" s="210">
        <v>2.6</v>
      </c>
      <c r="AC28" s="213">
        <v>2.6</v>
      </c>
      <c r="AD28" s="81" t="s">
        <v>69</v>
      </c>
      <c r="AE28" s="214">
        <v>9250</v>
      </c>
      <c r="AF28" s="81" t="s">
        <v>69</v>
      </c>
      <c r="AG28" s="215">
        <v>90</v>
      </c>
      <c r="AH28" s="216" t="s">
        <v>290</v>
      </c>
      <c r="AI28" s="207" t="s">
        <v>314</v>
      </c>
      <c r="AJ28" s="212" t="s">
        <v>69</v>
      </c>
      <c r="AK28" s="209" t="s">
        <v>315</v>
      </c>
      <c r="AL28" s="212" t="s">
        <v>69</v>
      </c>
      <c r="AM28" s="217">
        <v>2.5</v>
      </c>
      <c r="AN28" s="218" t="s">
        <v>316</v>
      </c>
      <c r="AO28" s="81" t="s">
        <v>69</v>
      </c>
      <c r="AP28" s="84">
        <v>3700</v>
      </c>
      <c r="AQ28" s="81" t="s">
        <v>69</v>
      </c>
      <c r="AR28" s="219">
        <v>30</v>
      </c>
      <c r="AS28" s="220" t="s">
        <v>290</v>
      </c>
      <c r="AT28" s="221" t="s">
        <v>314</v>
      </c>
      <c r="AU28" s="222" t="s">
        <v>69</v>
      </c>
      <c r="AV28" s="223" t="s">
        <v>315</v>
      </c>
      <c r="AW28" s="222" t="s">
        <v>69</v>
      </c>
      <c r="AX28" s="224">
        <v>3.7</v>
      </c>
      <c r="AZ28" s="96"/>
      <c r="BA28" s="96"/>
      <c r="BB28" s="225"/>
      <c r="BC28" s="188"/>
      <c r="BD28" s="96"/>
      <c r="BE28" s="188"/>
      <c r="BF28" s="96"/>
      <c r="BG28" s="188"/>
      <c r="BH28" s="96"/>
      <c r="BI28" s="997"/>
      <c r="BK28" s="1059"/>
      <c r="BL28" s="998"/>
      <c r="BM28" s="1060"/>
      <c r="BN28" s="1061"/>
      <c r="BO28" s="1061"/>
      <c r="BP28" s="1061"/>
      <c r="BQ28" s="1061"/>
      <c r="BR28" s="1061"/>
      <c r="BS28" s="991"/>
      <c r="BU28" s="999"/>
      <c r="BV28" s="161"/>
      <c r="BW28" s="1000" t="s">
        <v>69</v>
      </c>
      <c r="BX28" s="1001">
        <v>18040</v>
      </c>
      <c r="BY28" s="87"/>
      <c r="BZ28" s="1000" t="s">
        <v>69</v>
      </c>
      <c r="CA28" s="1039">
        <v>100</v>
      </c>
      <c r="CB28" s="1003" t="s">
        <v>290</v>
      </c>
      <c r="CC28" s="938" t="s">
        <v>314</v>
      </c>
      <c r="CD28" s="1003" t="s">
        <v>69</v>
      </c>
      <c r="CE28" s="1006" t="s">
        <v>317</v>
      </c>
      <c r="CF28" s="1003" t="s">
        <v>69</v>
      </c>
      <c r="CG28" s="1009">
        <v>6.6</v>
      </c>
      <c r="CH28" s="1012" t="s">
        <v>69</v>
      </c>
      <c r="CI28" s="1013">
        <v>4800</v>
      </c>
      <c r="CJ28" s="1051">
        <v>5300</v>
      </c>
      <c r="CK28" s="1012" t="s">
        <v>69</v>
      </c>
      <c r="CL28" s="164" t="s">
        <v>61</v>
      </c>
      <c r="CM28" s="88">
        <v>9200</v>
      </c>
      <c r="CN28" s="89">
        <v>10300</v>
      </c>
      <c r="CO28" s="1000" t="s">
        <v>69</v>
      </c>
      <c r="CP28" s="1048">
        <v>12330</v>
      </c>
      <c r="CQ28" s="1000" t="s">
        <v>69</v>
      </c>
      <c r="CR28" s="1039">
        <v>120</v>
      </c>
      <c r="CS28" s="1003" t="s">
        <v>290</v>
      </c>
      <c r="CT28" s="938" t="s">
        <v>314</v>
      </c>
      <c r="CU28" s="938" t="s">
        <v>69</v>
      </c>
      <c r="CV28" s="1006" t="s">
        <v>317</v>
      </c>
      <c r="CW28" s="1003" t="s">
        <v>69</v>
      </c>
      <c r="CX28" s="1040">
        <v>2.7</v>
      </c>
      <c r="CY28" s="1044" t="s">
        <v>318</v>
      </c>
      <c r="CZ28" s="1012" t="s">
        <v>69</v>
      </c>
      <c r="DA28" s="1046">
        <v>4900</v>
      </c>
      <c r="DB28" s="1035"/>
      <c r="DC28" s="163"/>
      <c r="DD28" s="1035" t="s">
        <v>70</v>
      </c>
      <c r="DE28" s="1036">
        <v>13460</v>
      </c>
      <c r="DF28" s="1000" t="s">
        <v>69</v>
      </c>
      <c r="DG28" s="1039">
        <v>130</v>
      </c>
      <c r="DH28" s="938" t="s">
        <v>290</v>
      </c>
      <c r="DI28" s="938" t="s">
        <v>314</v>
      </c>
      <c r="DJ28" s="938" t="s">
        <v>69</v>
      </c>
      <c r="DK28" s="1006" t="s">
        <v>317</v>
      </c>
      <c r="DL28" s="938" t="s">
        <v>69</v>
      </c>
      <c r="DM28" s="1009">
        <v>1.9</v>
      </c>
      <c r="DN28" s="1034" t="s">
        <v>70</v>
      </c>
      <c r="DO28" s="1022" t="s">
        <v>319</v>
      </c>
      <c r="DP28" s="1024" t="s">
        <v>319</v>
      </c>
      <c r="DQ28" s="1024" t="s">
        <v>319</v>
      </c>
      <c r="DR28" s="1057" t="s">
        <v>319</v>
      </c>
      <c r="DS28" s="86"/>
      <c r="DT28" s="1055"/>
      <c r="DU28" s="205"/>
      <c r="DV28" s="205"/>
    </row>
    <row r="29" spans="1:138" ht="18.600000000000001" customHeight="1">
      <c r="A29" s="13" t="s">
        <v>335</v>
      </c>
      <c r="B29" s="940"/>
      <c r="C29" s="994"/>
      <c r="D29" s="996"/>
      <c r="E29" s="90" t="s">
        <v>8</v>
      </c>
      <c r="F29" s="78"/>
      <c r="G29" s="91">
        <v>96830</v>
      </c>
      <c r="H29" s="92">
        <v>170410</v>
      </c>
      <c r="I29" s="91">
        <v>83210</v>
      </c>
      <c r="J29" s="92">
        <v>156790</v>
      </c>
      <c r="K29" s="81" t="s">
        <v>69</v>
      </c>
      <c r="L29" s="93">
        <v>940</v>
      </c>
      <c r="M29" s="94">
        <v>1610</v>
      </c>
      <c r="N29" s="228" t="s">
        <v>290</v>
      </c>
      <c r="O29" s="229" t="s">
        <v>314</v>
      </c>
      <c r="P29" s="229" t="s">
        <v>60</v>
      </c>
      <c r="Q29" s="229" t="s">
        <v>315</v>
      </c>
      <c r="R29" s="229" t="s">
        <v>69</v>
      </c>
      <c r="S29" s="230">
        <v>2.6</v>
      </c>
      <c r="T29" s="231">
        <v>2.6</v>
      </c>
      <c r="U29" s="93">
        <v>800</v>
      </c>
      <c r="V29" s="94">
        <v>1470</v>
      </c>
      <c r="W29" s="232" t="s">
        <v>290</v>
      </c>
      <c r="X29" s="229" t="s">
        <v>314</v>
      </c>
      <c r="Y29" s="232" t="s">
        <v>60</v>
      </c>
      <c r="Z29" s="229" t="s">
        <v>315</v>
      </c>
      <c r="AA29" s="232" t="s">
        <v>69</v>
      </c>
      <c r="AB29" s="230">
        <v>2.6</v>
      </c>
      <c r="AC29" s="233">
        <v>2.5</v>
      </c>
      <c r="AD29" s="81" t="s">
        <v>69</v>
      </c>
      <c r="AE29" s="234">
        <v>9250</v>
      </c>
      <c r="AF29" s="81" t="s">
        <v>69</v>
      </c>
      <c r="AG29" s="235">
        <v>90</v>
      </c>
      <c r="AH29" s="236" t="s">
        <v>290</v>
      </c>
      <c r="AI29" s="237" t="s">
        <v>314</v>
      </c>
      <c r="AJ29" s="238" t="s">
        <v>69</v>
      </c>
      <c r="AK29" s="239" t="s">
        <v>315</v>
      </c>
      <c r="AL29" s="240" t="s">
        <v>69</v>
      </c>
      <c r="AM29" s="241">
        <v>2.5</v>
      </c>
      <c r="AN29" s="242"/>
      <c r="AP29" s="436"/>
      <c r="AQ29" s="85"/>
      <c r="AR29" s="437"/>
      <c r="AS29" s="438"/>
      <c r="AT29" s="436"/>
      <c r="AU29" s="438"/>
      <c r="AV29" s="436"/>
      <c r="AW29" s="438"/>
      <c r="AX29" s="436"/>
      <c r="AZ29" s="96"/>
      <c r="BA29" s="96"/>
      <c r="BB29" s="225"/>
      <c r="BC29" s="188"/>
      <c r="BD29" s="96"/>
      <c r="BE29" s="188"/>
      <c r="BF29" s="96"/>
      <c r="BG29" s="188"/>
      <c r="BH29" s="96"/>
      <c r="BI29" s="997"/>
      <c r="BK29" s="158" t="s">
        <v>68</v>
      </c>
      <c r="BL29" s="998"/>
      <c r="BM29" s="86" t="s">
        <v>68</v>
      </c>
      <c r="BS29" s="243"/>
      <c r="BU29" s="999"/>
      <c r="BV29" s="161"/>
      <c r="BW29" s="1000"/>
      <c r="BX29" s="1002"/>
      <c r="BY29" s="97">
        <v>16170</v>
      </c>
      <c r="BZ29" s="1000"/>
      <c r="CA29" s="1020"/>
      <c r="CB29" s="1004"/>
      <c r="CC29" s="1032"/>
      <c r="CD29" s="1004"/>
      <c r="CE29" s="1007"/>
      <c r="CF29" s="1004"/>
      <c r="CG29" s="1010"/>
      <c r="CH29" s="1012"/>
      <c r="CI29" s="1014"/>
      <c r="CJ29" s="1052"/>
      <c r="CK29" s="1012"/>
      <c r="CL29" s="98" t="s">
        <v>62</v>
      </c>
      <c r="CM29" s="99">
        <v>5100</v>
      </c>
      <c r="CN29" s="100">
        <v>5600</v>
      </c>
      <c r="CO29" s="1000"/>
      <c r="CP29" s="1049"/>
      <c r="CQ29" s="1000"/>
      <c r="CR29" s="1020"/>
      <c r="CS29" s="1004"/>
      <c r="CT29" s="1032"/>
      <c r="CU29" s="1032"/>
      <c r="CV29" s="1007"/>
      <c r="CW29" s="1004"/>
      <c r="CX29" s="1041"/>
      <c r="CY29" s="1044"/>
      <c r="CZ29" s="1012"/>
      <c r="DA29" s="1047"/>
      <c r="DB29" s="1035"/>
      <c r="DC29" s="163"/>
      <c r="DD29" s="1035"/>
      <c r="DE29" s="1037"/>
      <c r="DF29" s="1000"/>
      <c r="DG29" s="1020"/>
      <c r="DH29" s="1032"/>
      <c r="DI29" s="1032"/>
      <c r="DJ29" s="1032"/>
      <c r="DK29" s="1007"/>
      <c r="DL29" s="1032"/>
      <c r="DM29" s="1010"/>
      <c r="DN29" s="1034"/>
      <c r="DO29" s="1023"/>
      <c r="DP29" s="1025"/>
      <c r="DQ29" s="1025"/>
      <c r="DR29" s="1058"/>
      <c r="DS29" s="86"/>
      <c r="DT29" s="1055"/>
      <c r="DU29" s="205"/>
      <c r="DV29" s="205"/>
    </row>
    <row r="30" spans="1:138" ht="18.600000000000001" customHeight="1">
      <c r="A30" s="13" t="s">
        <v>336</v>
      </c>
      <c r="B30" s="940"/>
      <c r="C30" s="994"/>
      <c r="D30" s="1026" t="s">
        <v>63</v>
      </c>
      <c r="E30" s="90" t="s">
        <v>64</v>
      </c>
      <c r="F30" s="78"/>
      <c r="G30" s="91">
        <v>170410</v>
      </c>
      <c r="H30" s="92">
        <v>262920</v>
      </c>
      <c r="I30" s="91">
        <v>156790</v>
      </c>
      <c r="J30" s="92">
        <v>249300</v>
      </c>
      <c r="K30" s="81" t="s">
        <v>69</v>
      </c>
      <c r="L30" s="93">
        <v>1610</v>
      </c>
      <c r="M30" s="94">
        <v>2530</v>
      </c>
      <c r="N30" s="228" t="s">
        <v>290</v>
      </c>
      <c r="O30" s="229" t="s">
        <v>314</v>
      </c>
      <c r="P30" s="229" t="s">
        <v>60</v>
      </c>
      <c r="Q30" s="229" t="s">
        <v>315</v>
      </c>
      <c r="R30" s="229" t="s">
        <v>69</v>
      </c>
      <c r="S30" s="230">
        <v>2.6</v>
      </c>
      <c r="T30" s="231">
        <v>2.6</v>
      </c>
      <c r="U30" s="93">
        <v>1470</v>
      </c>
      <c r="V30" s="94">
        <v>2390</v>
      </c>
      <c r="W30" s="232" t="s">
        <v>290</v>
      </c>
      <c r="X30" s="229" t="s">
        <v>314</v>
      </c>
      <c r="Y30" s="232" t="s">
        <v>60</v>
      </c>
      <c r="Z30" s="229" t="s">
        <v>315</v>
      </c>
      <c r="AA30" s="232" t="s">
        <v>69</v>
      </c>
      <c r="AB30" s="230">
        <v>2.5</v>
      </c>
      <c r="AC30" s="233">
        <v>2.6</v>
      </c>
      <c r="AD30" s="101"/>
      <c r="AF30" s="103"/>
      <c r="AO30" s="101"/>
      <c r="AQ30" s="103"/>
      <c r="AY30" s="81" t="s">
        <v>69</v>
      </c>
      <c r="AZ30" s="247">
        <v>18500</v>
      </c>
      <c r="BA30" s="81" t="s">
        <v>69</v>
      </c>
      <c r="BB30" s="219">
        <v>180</v>
      </c>
      <c r="BC30" s="220" t="s">
        <v>290</v>
      </c>
      <c r="BD30" s="221" t="s">
        <v>314</v>
      </c>
      <c r="BE30" s="222" t="s">
        <v>69</v>
      </c>
      <c r="BF30" s="223" t="s">
        <v>315</v>
      </c>
      <c r="BG30" s="220" t="s">
        <v>69</v>
      </c>
      <c r="BH30" s="224">
        <v>2.5</v>
      </c>
      <c r="BI30" s="997"/>
      <c r="BK30" s="158">
        <v>308200</v>
      </c>
      <c r="BL30" s="998"/>
      <c r="BM30" s="257">
        <v>3080</v>
      </c>
      <c r="BN30" s="105" t="s">
        <v>337</v>
      </c>
      <c r="BO30" s="130" t="s">
        <v>314</v>
      </c>
      <c r="BP30" s="129" t="s">
        <v>69</v>
      </c>
      <c r="BQ30" s="244" t="s">
        <v>315</v>
      </c>
      <c r="BR30" s="194" t="s">
        <v>69</v>
      </c>
      <c r="BS30" s="258">
        <v>1.8</v>
      </c>
      <c r="BU30" s="999"/>
      <c r="BV30" s="161"/>
      <c r="BW30" s="1000" t="s">
        <v>69</v>
      </c>
      <c r="BX30" s="1028">
        <v>16170</v>
      </c>
      <c r="BY30" s="106"/>
      <c r="BZ30" s="1000"/>
      <c r="CA30" s="1020"/>
      <c r="CB30" s="1004"/>
      <c r="CC30" s="1032"/>
      <c r="CD30" s="1004"/>
      <c r="CE30" s="1007"/>
      <c r="CF30" s="1004"/>
      <c r="CG30" s="1010"/>
      <c r="CH30" s="1012"/>
      <c r="CI30" s="1014"/>
      <c r="CJ30" s="1052"/>
      <c r="CK30" s="1012"/>
      <c r="CL30" s="98" t="s">
        <v>65</v>
      </c>
      <c r="CM30" s="99">
        <v>4400</v>
      </c>
      <c r="CN30" s="100">
        <v>4900</v>
      </c>
      <c r="CO30" s="1000"/>
      <c r="CP30" s="1049"/>
      <c r="CQ30" s="1000"/>
      <c r="CR30" s="1020"/>
      <c r="CS30" s="1004"/>
      <c r="CT30" s="1032"/>
      <c r="CU30" s="1032"/>
      <c r="CV30" s="1007"/>
      <c r="CW30" s="1004"/>
      <c r="CX30" s="1041"/>
      <c r="CY30" s="1044"/>
      <c r="CZ30" s="86"/>
      <c r="DA30" s="107"/>
      <c r="DB30" s="1035"/>
      <c r="DC30" s="163"/>
      <c r="DD30" s="1035"/>
      <c r="DE30" s="1037"/>
      <c r="DF30" s="1000"/>
      <c r="DG30" s="1020"/>
      <c r="DH30" s="1032"/>
      <c r="DI30" s="1032"/>
      <c r="DJ30" s="1032"/>
      <c r="DK30" s="1007"/>
      <c r="DL30" s="1032"/>
      <c r="DM30" s="1010"/>
      <c r="DN30" s="1034"/>
      <c r="DO30" s="1030">
        <v>0.01</v>
      </c>
      <c r="DP30" s="1015">
        <v>0.02</v>
      </c>
      <c r="DQ30" s="1015">
        <v>0.04</v>
      </c>
      <c r="DR30" s="1017">
        <v>0.05</v>
      </c>
      <c r="DS30" s="86"/>
      <c r="DT30" s="1055"/>
      <c r="DU30" s="205"/>
      <c r="DV30" s="205"/>
    </row>
    <row r="31" spans="1:138" ht="18.600000000000001" customHeight="1">
      <c r="A31" s="13" t="s">
        <v>338</v>
      </c>
      <c r="B31" s="940"/>
      <c r="C31" s="994"/>
      <c r="D31" s="1027"/>
      <c r="E31" s="108" t="s">
        <v>11</v>
      </c>
      <c r="F31" s="78"/>
      <c r="G31" s="109">
        <v>262920</v>
      </c>
      <c r="H31" s="110"/>
      <c r="I31" s="109">
        <v>249300</v>
      </c>
      <c r="J31" s="110"/>
      <c r="K31" s="81" t="s">
        <v>69</v>
      </c>
      <c r="L31" s="95">
        <v>2530</v>
      </c>
      <c r="M31" s="111"/>
      <c r="N31" s="248" t="s">
        <v>290</v>
      </c>
      <c r="O31" s="249" t="s">
        <v>314</v>
      </c>
      <c r="P31" s="249" t="s">
        <v>60</v>
      </c>
      <c r="Q31" s="249" t="s">
        <v>315</v>
      </c>
      <c r="R31" s="249" t="s">
        <v>69</v>
      </c>
      <c r="S31" s="250">
        <v>2.6</v>
      </c>
      <c r="T31" s="251"/>
      <c r="U31" s="95">
        <v>2390</v>
      </c>
      <c r="V31" s="111"/>
      <c r="W31" s="252" t="s">
        <v>290</v>
      </c>
      <c r="X31" s="249" t="s">
        <v>314</v>
      </c>
      <c r="Y31" s="253" t="s">
        <v>60</v>
      </c>
      <c r="Z31" s="249" t="s">
        <v>315</v>
      </c>
      <c r="AA31" s="253" t="s">
        <v>69</v>
      </c>
      <c r="AB31" s="250">
        <v>2.6</v>
      </c>
      <c r="AC31" s="254"/>
      <c r="AD31" s="101"/>
      <c r="AF31" s="103"/>
      <c r="AG31" s="255"/>
      <c r="AO31" s="101"/>
      <c r="AQ31" s="103"/>
      <c r="AR31" s="255"/>
      <c r="AY31" s="101"/>
      <c r="BI31" s="997"/>
      <c r="BK31" s="119"/>
      <c r="BL31" s="998"/>
      <c r="BM31" s="259"/>
      <c r="BN31" s="260"/>
      <c r="BO31" s="260"/>
      <c r="BP31" s="260"/>
      <c r="BQ31" s="260"/>
      <c r="BR31" s="260"/>
      <c r="BS31" s="261"/>
      <c r="BU31" s="999"/>
      <c r="BV31" s="161"/>
      <c r="BW31" s="1000"/>
      <c r="BX31" s="1029"/>
      <c r="BY31" s="113"/>
      <c r="BZ31" s="1000"/>
      <c r="CA31" s="1021"/>
      <c r="CB31" s="1005"/>
      <c r="CC31" s="1033"/>
      <c r="CD31" s="1005"/>
      <c r="CE31" s="1008"/>
      <c r="CF31" s="1005"/>
      <c r="CG31" s="1011"/>
      <c r="CH31" s="1012"/>
      <c r="CI31" s="970"/>
      <c r="CJ31" s="1053"/>
      <c r="CK31" s="1012"/>
      <c r="CL31" s="156" t="s">
        <v>66</v>
      </c>
      <c r="CM31" s="114">
        <v>3900</v>
      </c>
      <c r="CN31" s="115">
        <v>4400</v>
      </c>
      <c r="CO31" s="1000"/>
      <c r="CP31" s="1050"/>
      <c r="CQ31" s="1000"/>
      <c r="CR31" s="1021"/>
      <c r="CS31" s="1005"/>
      <c r="CT31" s="1033"/>
      <c r="CU31" s="1033"/>
      <c r="CV31" s="1008"/>
      <c r="CW31" s="1005"/>
      <c r="CX31" s="1042"/>
      <c r="CY31" s="1045"/>
      <c r="CZ31" s="86"/>
      <c r="DA31" s="107"/>
      <c r="DB31" s="1035"/>
      <c r="DC31" s="163"/>
      <c r="DD31" s="1035"/>
      <c r="DE31" s="1038"/>
      <c r="DF31" s="1000"/>
      <c r="DG31" s="1021"/>
      <c r="DH31" s="1033"/>
      <c r="DI31" s="1033"/>
      <c r="DJ31" s="1033"/>
      <c r="DK31" s="1008"/>
      <c r="DL31" s="1033"/>
      <c r="DM31" s="1011"/>
      <c r="DN31" s="1034"/>
      <c r="DO31" s="1031"/>
      <c r="DP31" s="1016"/>
      <c r="DQ31" s="1016"/>
      <c r="DR31" s="1018"/>
      <c r="DS31" s="86"/>
      <c r="DT31" s="1055"/>
      <c r="DU31" s="205"/>
      <c r="DV31" s="205"/>
    </row>
    <row r="32" spans="1:138" ht="18.600000000000001" customHeight="1">
      <c r="A32" s="12" t="s">
        <v>146</v>
      </c>
      <c r="B32" s="940"/>
      <c r="C32" s="1019" t="s">
        <v>339</v>
      </c>
      <c r="D32" s="995" t="s">
        <v>58</v>
      </c>
      <c r="E32" s="77" t="s">
        <v>59</v>
      </c>
      <c r="F32" s="78"/>
      <c r="G32" s="79">
        <v>79990</v>
      </c>
      <c r="H32" s="80">
        <v>89240</v>
      </c>
      <c r="I32" s="79">
        <v>67730</v>
      </c>
      <c r="J32" s="80">
        <v>76980</v>
      </c>
      <c r="K32" s="81" t="s">
        <v>69</v>
      </c>
      <c r="L32" s="82">
        <v>780</v>
      </c>
      <c r="M32" s="83">
        <v>870</v>
      </c>
      <c r="N32" s="206" t="s">
        <v>290</v>
      </c>
      <c r="O32" s="207" t="s">
        <v>314</v>
      </c>
      <c r="P32" s="208" t="s">
        <v>69</v>
      </c>
      <c r="Q32" s="209" t="s">
        <v>315</v>
      </c>
      <c r="R32" s="208" t="s">
        <v>69</v>
      </c>
      <c r="S32" s="210">
        <v>2.6</v>
      </c>
      <c r="T32" s="211">
        <v>2.6</v>
      </c>
      <c r="U32" s="82">
        <v>650</v>
      </c>
      <c r="V32" s="83">
        <v>740</v>
      </c>
      <c r="W32" s="212" t="s">
        <v>290</v>
      </c>
      <c r="X32" s="207" t="s">
        <v>314</v>
      </c>
      <c r="Y32" s="212" t="s">
        <v>69</v>
      </c>
      <c r="Z32" s="209" t="s">
        <v>315</v>
      </c>
      <c r="AA32" s="212" t="s">
        <v>69</v>
      </c>
      <c r="AB32" s="210">
        <v>2.6</v>
      </c>
      <c r="AC32" s="213">
        <v>2.6</v>
      </c>
      <c r="AD32" s="81" t="s">
        <v>69</v>
      </c>
      <c r="AE32" s="214">
        <v>9250</v>
      </c>
      <c r="AF32" s="81" t="s">
        <v>69</v>
      </c>
      <c r="AG32" s="215">
        <v>90</v>
      </c>
      <c r="AH32" s="216" t="s">
        <v>290</v>
      </c>
      <c r="AI32" s="207" t="s">
        <v>314</v>
      </c>
      <c r="AJ32" s="212" t="s">
        <v>69</v>
      </c>
      <c r="AK32" s="209" t="s">
        <v>315</v>
      </c>
      <c r="AL32" s="212" t="s">
        <v>69</v>
      </c>
      <c r="AM32" s="217">
        <v>2.5</v>
      </c>
      <c r="AN32" s="218" t="s">
        <v>316</v>
      </c>
      <c r="AO32" s="81" t="s">
        <v>69</v>
      </c>
      <c r="AP32" s="84">
        <v>3700</v>
      </c>
      <c r="AQ32" s="81" t="s">
        <v>69</v>
      </c>
      <c r="AR32" s="219">
        <v>30</v>
      </c>
      <c r="AS32" s="220" t="s">
        <v>290</v>
      </c>
      <c r="AT32" s="221" t="s">
        <v>314</v>
      </c>
      <c r="AU32" s="222" t="s">
        <v>69</v>
      </c>
      <c r="AV32" s="223" t="s">
        <v>315</v>
      </c>
      <c r="AW32" s="222" t="s">
        <v>69</v>
      </c>
      <c r="AX32" s="224">
        <v>3.7</v>
      </c>
      <c r="AZ32" s="96"/>
      <c r="BA32" s="96"/>
      <c r="BB32" s="225"/>
      <c r="BC32" s="188"/>
      <c r="BD32" s="96"/>
      <c r="BE32" s="188"/>
      <c r="BF32" s="96"/>
      <c r="BG32" s="188"/>
      <c r="BH32" s="96"/>
      <c r="BI32" s="997"/>
      <c r="BK32" s="158" t="s">
        <v>71</v>
      </c>
      <c r="BL32" s="998"/>
      <c r="BM32" s="86" t="s">
        <v>71</v>
      </c>
      <c r="BS32" s="243"/>
      <c r="BT32" s="107"/>
      <c r="BU32" s="999"/>
      <c r="BV32" s="165"/>
      <c r="BW32" s="1000" t="s">
        <v>69</v>
      </c>
      <c r="BX32" s="1001">
        <v>16990</v>
      </c>
      <c r="BY32" s="87"/>
      <c r="BZ32" s="1000" t="s">
        <v>69</v>
      </c>
      <c r="CA32" s="1039">
        <v>90</v>
      </c>
      <c r="CB32" s="1003" t="s">
        <v>290</v>
      </c>
      <c r="CC32" s="938" t="s">
        <v>314</v>
      </c>
      <c r="CD32" s="1003" t="s">
        <v>69</v>
      </c>
      <c r="CE32" s="1006" t="s">
        <v>317</v>
      </c>
      <c r="CF32" s="1003" t="s">
        <v>69</v>
      </c>
      <c r="CG32" s="1009">
        <v>6.6</v>
      </c>
      <c r="CH32" s="1012" t="s">
        <v>69</v>
      </c>
      <c r="CI32" s="1013">
        <v>4900</v>
      </c>
      <c r="CJ32" s="1051">
        <v>5400</v>
      </c>
      <c r="CK32" s="1012" t="s">
        <v>69</v>
      </c>
      <c r="CL32" s="164" t="s">
        <v>61</v>
      </c>
      <c r="CM32" s="88">
        <v>8800</v>
      </c>
      <c r="CN32" s="89">
        <v>9800</v>
      </c>
      <c r="CO32" s="1000" t="s">
        <v>69</v>
      </c>
      <c r="CP32" s="1048">
        <v>11100</v>
      </c>
      <c r="CQ32" s="1000" t="s">
        <v>69</v>
      </c>
      <c r="CR32" s="1039">
        <v>110</v>
      </c>
      <c r="CS32" s="1003" t="s">
        <v>290</v>
      </c>
      <c r="CT32" s="938" t="s">
        <v>314</v>
      </c>
      <c r="CU32" s="938" t="s">
        <v>69</v>
      </c>
      <c r="CV32" s="1006" t="s">
        <v>317</v>
      </c>
      <c r="CW32" s="1003" t="s">
        <v>69</v>
      </c>
      <c r="CX32" s="1040">
        <v>2.6</v>
      </c>
      <c r="CY32" s="1044" t="s">
        <v>318</v>
      </c>
      <c r="CZ32" s="1012" t="s">
        <v>69</v>
      </c>
      <c r="DA32" s="1046">
        <v>4900</v>
      </c>
      <c r="DB32" s="1035"/>
      <c r="DC32" s="163"/>
      <c r="DD32" s="1035" t="s">
        <v>70</v>
      </c>
      <c r="DE32" s="1036">
        <v>12120</v>
      </c>
      <c r="DF32" s="1000" t="s">
        <v>69</v>
      </c>
      <c r="DG32" s="1039">
        <v>120</v>
      </c>
      <c r="DH32" s="938" t="s">
        <v>290</v>
      </c>
      <c r="DI32" s="938" t="s">
        <v>314</v>
      </c>
      <c r="DJ32" s="938" t="s">
        <v>69</v>
      </c>
      <c r="DK32" s="1006" t="s">
        <v>317</v>
      </c>
      <c r="DL32" s="938" t="s">
        <v>69</v>
      </c>
      <c r="DM32" s="1009">
        <v>1.8</v>
      </c>
      <c r="DN32" s="1034" t="s">
        <v>70</v>
      </c>
      <c r="DO32" s="1022" t="s">
        <v>319</v>
      </c>
      <c r="DP32" s="1024" t="s">
        <v>319</v>
      </c>
      <c r="DQ32" s="1024" t="s">
        <v>319</v>
      </c>
      <c r="DR32" s="1057" t="s">
        <v>319</v>
      </c>
      <c r="DS32" s="86"/>
      <c r="DT32" s="1055"/>
      <c r="DU32" s="205"/>
      <c r="DV32" s="256"/>
    </row>
    <row r="33" spans="1:126" ht="18.600000000000001" customHeight="1">
      <c r="A33" s="12" t="s">
        <v>147</v>
      </c>
      <c r="B33" s="940"/>
      <c r="C33" s="994"/>
      <c r="D33" s="996"/>
      <c r="E33" s="90" t="s">
        <v>8</v>
      </c>
      <c r="F33" s="78"/>
      <c r="G33" s="91">
        <v>89240</v>
      </c>
      <c r="H33" s="92">
        <v>162820</v>
      </c>
      <c r="I33" s="91">
        <v>76980</v>
      </c>
      <c r="J33" s="92">
        <v>150560</v>
      </c>
      <c r="K33" s="81" t="s">
        <v>69</v>
      </c>
      <c r="L33" s="93">
        <v>870</v>
      </c>
      <c r="M33" s="94">
        <v>1530</v>
      </c>
      <c r="N33" s="228" t="s">
        <v>290</v>
      </c>
      <c r="O33" s="229" t="s">
        <v>314</v>
      </c>
      <c r="P33" s="229" t="s">
        <v>60</v>
      </c>
      <c r="Q33" s="229" t="s">
        <v>315</v>
      </c>
      <c r="R33" s="229" t="s">
        <v>69</v>
      </c>
      <c r="S33" s="230">
        <v>2.6</v>
      </c>
      <c r="T33" s="231">
        <v>2.6</v>
      </c>
      <c r="U33" s="93">
        <v>740</v>
      </c>
      <c r="V33" s="94">
        <v>1410</v>
      </c>
      <c r="W33" s="232" t="s">
        <v>290</v>
      </c>
      <c r="X33" s="229" t="s">
        <v>314</v>
      </c>
      <c r="Y33" s="232" t="s">
        <v>60</v>
      </c>
      <c r="Z33" s="229" t="s">
        <v>315</v>
      </c>
      <c r="AA33" s="232" t="s">
        <v>69</v>
      </c>
      <c r="AB33" s="230">
        <v>2.6</v>
      </c>
      <c r="AC33" s="233">
        <v>2.5</v>
      </c>
      <c r="AD33" s="81" t="s">
        <v>69</v>
      </c>
      <c r="AE33" s="234">
        <v>9250</v>
      </c>
      <c r="AF33" s="81" t="s">
        <v>69</v>
      </c>
      <c r="AG33" s="235">
        <v>90</v>
      </c>
      <c r="AH33" s="236" t="s">
        <v>290</v>
      </c>
      <c r="AI33" s="237" t="s">
        <v>314</v>
      </c>
      <c r="AJ33" s="238" t="s">
        <v>69</v>
      </c>
      <c r="AK33" s="239" t="s">
        <v>315</v>
      </c>
      <c r="AL33" s="240" t="s">
        <v>69</v>
      </c>
      <c r="AM33" s="241">
        <v>2.5</v>
      </c>
      <c r="AN33" s="242"/>
      <c r="AP33" s="436"/>
      <c r="AQ33" s="85"/>
      <c r="AR33" s="437"/>
      <c r="AS33" s="438"/>
      <c r="AT33" s="436"/>
      <c r="AU33" s="438"/>
      <c r="AV33" s="436"/>
      <c r="AW33" s="438"/>
      <c r="AX33" s="436"/>
      <c r="AZ33" s="96"/>
      <c r="BA33" s="96"/>
      <c r="BB33" s="225"/>
      <c r="BC33" s="188"/>
      <c r="BD33" s="96"/>
      <c r="BE33" s="188"/>
      <c r="BF33" s="96"/>
      <c r="BG33" s="188"/>
      <c r="BH33" s="96"/>
      <c r="BI33" s="997"/>
      <c r="BK33" s="158">
        <v>330600</v>
      </c>
      <c r="BL33" s="998"/>
      <c r="BM33" s="257">
        <v>3300</v>
      </c>
      <c r="BN33" s="105" t="s">
        <v>337</v>
      </c>
      <c r="BO33" s="130" t="s">
        <v>314</v>
      </c>
      <c r="BP33" s="129" t="s">
        <v>69</v>
      </c>
      <c r="BQ33" s="244" t="s">
        <v>315</v>
      </c>
      <c r="BR33" s="194" t="s">
        <v>69</v>
      </c>
      <c r="BS33" s="258">
        <v>1.7</v>
      </c>
      <c r="BT33" s="107"/>
      <c r="BU33" s="999"/>
      <c r="BV33" s="165"/>
      <c r="BW33" s="1000"/>
      <c r="BX33" s="1002"/>
      <c r="BY33" s="97">
        <v>15110</v>
      </c>
      <c r="BZ33" s="1000"/>
      <c r="CA33" s="1020"/>
      <c r="CB33" s="1004"/>
      <c r="CC33" s="1032"/>
      <c r="CD33" s="1004"/>
      <c r="CE33" s="1007"/>
      <c r="CF33" s="1004"/>
      <c r="CG33" s="1010"/>
      <c r="CH33" s="1012"/>
      <c r="CI33" s="1014"/>
      <c r="CJ33" s="1052"/>
      <c r="CK33" s="1012"/>
      <c r="CL33" s="98" t="s">
        <v>62</v>
      </c>
      <c r="CM33" s="99">
        <v>4800</v>
      </c>
      <c r="CN33" s="100">
        <v>5400</v>
      </c>
      <c r="CO33" s="1000"/>
      <c r="CP33" s="1049"/>
      <c r="CQ33" s="1000"/>
      <c r="CR33" s="1020"/>
      <c r="CS33" s="1004"/>
      <c r="CT33" s="1032"/>
      <c r="CU33" s="1032"/>
      <c r="CV33" s="1007"/>
      <c r="CW33" s="1004"/>
      <c r="CX33" s="1041"/>
      <c r="CY33" s="1044"/>
      <c r="CZ33" s="1012"/>
      <c r="DA33" s="1047"/>
      <c r="DB33" s="1035"/>
      <c r="DC33" s="163"/>
      <c r="DD33" s="1035"/>
      <c r="DE33" s="1037"/>
      <c r="DF33" s="1000"/>
      <c r="DG33" s="1020"/>
      <c r="DH33" s="1032"/>
      <c r="DI33" s="1032"/>
      <c r="DJ33" s="1032"/>
      <c r="DK33" s="1007"/>
      <c r="DL33" s="1032"/>
      <c r="DM33" s="1010"/>
      <c r="DN33" s="1034"/>
      <c r="DO33" s="1023"/>
      <c r="DP33" s="1025"/>
      <c r="DQ33" s="1025"/>
      <c r="DR33" s="1058"/>
      <c r="DS33" s="86"/>
      <c r="DT33" s="1055"/>
      <c r="DU33" s="205"/>
      <c r="DV33" s="205"/>
    </row>
    <row r="34" spans="1:126" ht="18.600000000000001" customHeight="1">
      <c r="A34" s="12" t="s">
        <v>148</v>
      </c>
      <c r="B34" s="940"/>
      <c r="C34" s="994"/>
      <c r="D34" s="1026" t="s">
        <v>63</v>
      </c>
      <c r="E34" s="90" t="s">
        <v>64</v>
      </c>
      <c r="F34" s="78"/>
      <c r="G34" s="91">
        <v>162820</v>
      </c>
      <c r="H34" s="92">
        <v>255330</v>
      </c>
      <c r="I34" s="91">
        <v>150560</v>
      </c>
      <c r="J34" s="92">
        <v>243070</v>
      </c>
      <c r="K34" s="81" t="s">
        <v>69</v>
      </c>
      <c r="L34" s="93">
        <v>1530</v>
      </c>
      <c r="M34" s="94">
        <v>2450</v>
      </c>
      <c r="N34" s="228" t="s">
        <v>290</v>
      </c>
      <c r="O34" s="229" t="s">
        <v>314</v>
      </c>
      <c r="P34" s="229" t="s">
        <v>60</v>
      </c>
      <c r="Q34" s="229" t="s">
        <v>315</v>
      </c>
      <c r="R34" s="229" t="s">
        <v>69</v>
      </c>
      <c r="S34" s="230">
        <v>2.6</v>
      </c>
      <c r="T34" s="231">
        <v>2.6</v>
      </c>
      <c r="U34" s="93">
        <v>1410</v>
      </c>
      <c r="V34" s="94">
        <v>2330</v>
      </c>
      <c r="W34" s="232" t="s">
        <v>290</v>
      </c>
      <c r="X34" s="229" t="s">
        <v>314</v>
      </c>
      <c r="Y34" s="232" t="s">
        <v>60</v>
      </c>
      <c r="Z34" s="229" t="s">
        <v>315</v>
      </c>
      <c r="AA34" s="232" t="s">
        <v>69</v>
      </c>
      <c r="AB34" s="230">
        <v>2.5</v>
      </c>
      <c r="AC34" s="233">
        <v>2.6</v>
      </c>
      <c r="AD34" s="101"/>
      <c r="AF34" s="103"/>
      <c r="AO34" s="101"/>
      <c r="AQ34" s="103"/>
      <c r="AY34" s="81" t="s">
        <v>69</v>
      </c>
      <c r="AZ34" s="247">
        <v>18500</v>
      </c>
      <c r="BA34" s="81" t="s">
        <v>69</v>
      </c>
      <c r="BB34" s="219">
        <v>180</v>
      </c>
      <c r="BC34" s="220" t="s">
        <v>290</v>
      </c>
      <c r="BD34" s="221" t="s">
        <v>314</v>
      </c>
      <c r="BE34" s="222" t="s">
        <v>69</v>
      </c>
      <c r="BF34" s="223" t="s">
        <v>315</v>
      </c>
      <c r="BG34" s="220" t="s">
        <v>69</v>
      </c>
      <c r="BH34" s="224">
        <v>2.5</v>
      </c>
      <c r="BI34" s="997"/>
      <c r="BK34" s="119"/>
      <c r="BL34" s="998"/>
      <c r="BM34" s="259"/>
      <c r="BN34" s="260"/>
      <c r="BO34" s="260"/>
      <c r="BP34" s="260"/>
      <c r="BQ34" s="260"/>
      <c r="BR34" s="260"/>
      <c r="BS34" s="261"/>
      <c r="BT34" s="107"/>
      <c r="BU34" s="999"/>
      <c r="BV34" s="165"/>
      <c r="BW34" s="1000" t="s">
        <v>69</v>
      </c>
      <c r="BX34" s="1028">
        <v>15110</v>
      </c>
      <c r="BY34" s="106"/>
      <c r="BZ34" s="1000"/>
      <c r="CA34" s="1020">
        <v>0</v>
      </c>
      <c r="CB34" s="1004"/>
      <c r="CC34" s="1032"/>
      <c r="CD34" s="1004"/>
      <c r="CE34" s="1007"/>
      <c r="CF34" s="1004"/>
      <c r="CG34" s="1010"/>
      <c r="CH34" s="1012"/>
      <c r="CI34" s="1014"/>
      <c r="CJ34" s="1052"/>
      <c r="CK34" s="1012"/>
      <c r="CL34" s="98" t="s">
        <v>65</v>
      </c>
      <c r="CM34" s="99">
        <v>4200</v>
      </c>
      <c r="CN34" s="100">
        <v>4700</v>
      </c>
      <c r="CO34" s="1000"/>
      <c r="CP34" s="1049"/>
      <c r="CQ34" s="1000"/>
      <c r="CR34" s="1020"/>
      <c r="CS34" s="1004"/>
      <c r="CT34" s="1032"/>
      <c r="CU34" s="1032"/>
      <c r="CV34" s="1007"/>
      <c r="CW34" s="1004"/>
      <c r="CX34" s="1041"/>
      <c r="CY34" s="1044"/>
      <c r="CZ34" s="86"/>
      <c r="DA34" s="107"/>
      <c r="DB34" s="1035"/>
      <c r="DC34" s="163"/>
      <c r="DD34" s="1035"/>
      <c r="DE34" s="1037"/>
      <c r="DF34" s="1000"/>
      <c r="DG34" s="1020"/>
      <c r="DH34" s="1032"/>
      <c r="DI34" s="1032"/>
      <c r="DJ34" s="1032"/>
      <c r="DK34" s="1007"/>
      <c r="DL34" s="1032"/>
      <c r="DM34" s="1010"/>
      <c r="DN34" s="1034"/>
      <c r="DO34" s="1030">
        <v>0.01</v>
      </c>
      <c r="DP34" s="1015">
        <v>0.02</v>
      </c>
      <c r="DQ34" s="1015">
        <v>0.04</v>
      </c>
      <c r="DR34" s="1017">
        <v>0.05</v>
      </c>
      <c r="DS34" s="86"/>
      <c r="DT34" s="1055"/>
      <c r="DU34" s="205"/>
      <c r="DV34" s="256"/>
    </row>
    <row r="35" spans="1:126" ht="18.600000000000001" customHeight="1">
      <c r="A35" s="12" t="s">
        <v>149</v>
      </c>
      <c r="B35" s="940"/>
      <c r="C35" s="994"/>
      <c r="D35" s="1027"/>
      <c r="E35" s="108" t="s">
        <v>11</v>
      </c>
      <c r="F35" s="78"/>
      <c r="G35" s="109">
        <v>255330</v>
      </c>
      <c r="H35" s="110"/>
      <c r="I35" s="109">
        <v>243070</v>
      </c>
      <c r="J35" s="110"/>
      <c r="K35" s="81" t="s">
        <v>69</v>
      </c>
      <c r="L35" s="95">
        <v>2450</v>
      </c>
      <c r="M35" s="111"/>
      <c r="N35" s="248" t="s">
        <v>290</v>
      </c>
      <c r="O35" s="249" t="s">
        <v>314</v>
      </c>
      <c r="P35" s="249" t="s">
        <v>60</v>
      </c>
      <c r="Q35" s="249" t="s">
        <v>315</v>
      </c>
      <c r="R35" s="249" t="s">
        <v>69</v>
      </c>
      <c r="S35" s="250">
        <v>2.6</v>
      </c>
      <c r="T35" s="251"/>
      <c r="U35" s="95">
        <v>2330</v>
      </c>
      <c r="V35" s="111"/>
      <c r="W35" s="252" t="s">
        <v>290</v>
      </c>
      <c r="X35" s="249" t="s">
        <v>314</v>
      </c>
      <c r="Y35" s="253" t="s">
        <v>60</v>
      </c>
      <c r="Z35" s="249" t="s">
        <v>315</v>
      </c>
      <c r="AA35" s="253" t="s">
        <v>69</v>
      </c>
      <c r="AB35" s="250">
        <v>2.6</v>
      </c>
      <c r="AC35" s="254"/>
      <c r="AD35" s="101"/>
      <c r="AF35" s="103"/>
      <c r="AG35" s="255"/>
      <c r="AO35" s="101"/>
      <c r="AQ35" s="103"/>
      <c r="AR35" s="255"/>
      <c r="AY35" s="101"/>
      <c r="BI35" s="997"/>
      <c r="BK35" s="158" t="s">
        <v>73</v>
      </c>
      <c r="BL35" s="998"/>
      <c r="BM35" s="86" t="s">
        <v>73</v>
      </c>
      <c r="BS35" s="243"/>
      <c r="BT35" s="102"/>
      <c r="BU35" s="999"/>
      <c r="BV35" s="158"/>
      <c r="BW35" s="1000"/>
      <c r="BX35" s="1029"/>
      <c r="BY35" s="113"/>
      <c r="BZ35" s="1000"/>
      <c r="CA35" s="1021"/>
      <c r="CB35" s="1005"/>
      <c r="CC35" s="1033"/>
      <c r="CD35" s="1005"/>
      <c r="CE35" s="1008"/>
      <c r="CF35" s="1005"/>
      <c r="CG35" s="1011"/>
      <c r="CH35" s="1012"/>
      <c r="CI35" s="970"/>
      <c r="CJ35" s="1053"/>
      <c r="CK35" s="1012"/>
      <c r="CL35" s="156" t="s">
        <v>66</v>
      </c>
      <c r="CM35" s="114">
        <v>3800</v>
      </c>
      <c r="CN35" s="115">
        <v>4200</v>
      </c>
      <c r="CO35" s="1000"/>
      <c r="CP35" s="1050"/>
      <c r="CQ35" s="1000"/>
      <c r="CR35" s="1021"/>
      <c r="CS35" s="1005"/>
      <c r="CT35" s="1033"/>
      <c r="CU35" s="1033"/>
      <c r="CV35" s="1008"/>
      <c r="CW35" s="1005"/>
      <c r="CX35" s="1042"/>
      <c r="CY35" s="1045"/>
      <c r="CZ35" s="86"/>
      <c r="DA35" s="107"/>
      <c r="DB35" s="1035"/>
      <c r="DC35" s="163"/>
      <c r="DD35" s="1035"/>
      <c r="DE35" s="1038"/>
      <c r="DF35" s="1000"/>
      <c r="DG35" s="1021"/>
      <c r="DH35" s="1033"/>
      <c r="DI35" s="1033"/>
      <c r="DJ35" s="1033"/>
      <c r="DK35" s="1008"/>
      <c r="DL35" s="1033"/>
      <c r="DM35" s="1011"/>
      <c r="DN35" s="1034"/>
      <c r="DO35" s="1031"/>
      <c r="DP35" s="1016"/>
      <c r="DQ35" s="1016"/>
      <c r="DR35" s="1018"/>
      <c r="DS35" s="86"/>
      <c r="DT35" s="1055"/>
      <c r="DU35" s="205"/>
      <c r="DV35" s="205"/>
    </row>
    <row r="36" spans="1:126" ht="18.600000000000001" customHeight="1">
      <c r="A36" s="12" t="s">
        <v>413</v>
      </c>
      <c r="B36" s="940"/>
      <c r="C36" s="1019" t="s">
        <v>340</v>
      </c>
      <c r="D36" s="995" t="s">
        <v>58</v>
      </c>
      <c r="E36" s="77" t="s">
        <v>59</v>
      </c>
      <c r="F36" s="78"/>
      <c r="G36" s="79">
        <v>74490</v>
      </c>
      <c r="H36" s="80">
        <v>83740</v>
      </c>
      <c r="I36" s="79">
        <v>63350</v>
      </c>
      <c r="J36" s="80">
        <v>72600</v>
      </c>
      <c r="K36" s="81" t="s">
        <v>69</v>
      </c>
      <c r="L36" s="82">
        <v>720</v>
      </c>
      <c r="M36" s="83">
        <v>810</v>
      </c>
      <c r="N36" s="206" t="s">
        <v>290</v>
      </c>
      <c r="O36" s="207" t="s">
        <v>314</v>
      </c>
      <c r="P36" s="208" t="s">
        <v>69</v>
      </c>
      <c r="Q36" s="209" t="s">
        <v>315</v>
      </c>
      <c r="R36" s="208" t="s">
        <v>69</v>
      </c>
      <c r="S36" s="210">
        <v>2.6</v>
      </c>
      <c r="T36" s="211">
        <v>2.6</v>
      </c>
      <c r="U36" s="82">
        <v>610</v>
      </c>
      <c r="V36" s="83">
        <v>700</v>
      </c>
      <c r="W36" s="212" t="s">
        <v>290</v>
      </c>
      <c r="X36" s="207" t="s">
        <v>314</v>
      </c>
      <c r="Y36" s="212" t="s">
        <v>69</v>
      </c>
      <c r="Z36" s="209" t="s">
        <v>315</v>
      </c>
      <c r="AA36" s="212" t="s">
        <v>69</v>
      </c>
      <c r="AB36" s="210">
        <v>2.6</v>
      </c>
      <c r="AC36" s="213">
        <v>2.5</v>
      </c>
      <c r="AD36" s="81" t="s">
        <v>69</v>
      </c>
      <c r="AE36" s="214">
        <v>9250</v>
      </c>
      <c r="AF36" s="81" t="s">
        <v>69</v>
      </c>
      <c r="AG36" s="215">
        <v>90</v>
      </c>
      <c r="AH36" s="216" t="s">
        <v>290</v>
      </c>
      <c r="AI36" s="207" t="s">
        <v>314</v>
      </c>
      <c r="AJ36" s="212" t="s">
        <v>69</v>
      </c>
      <c r="AK36" s="209" t="s">
        <v>315</v>
      </c>
      <c r="AL36" s="212" t="s">
        <v>69</v>
      </c>
      <c r="AM36" s="217">
        <v>2.5</v>
      </c>
      <c r="AN36" s="218" t="s">
        <v>316</v>
      </c>
      <c r="AO36" s="81" t="s">
        <v>69</v>
      </c>
      <c r="AP36" s="84">
        <v>3700</v>
      </c>
      <c r="AQ36" s="81" t="s">
        <v>69</v>
      </c>
      <c r="AR36" s="219">
        <v>30</v>
      </c>
      <c r="AS36" s="220" t="s">
        <v>290</v>
      </c>
      <c r="AT36" s="221" t="s">
        <v>314</v>
      </c>
      <c r="AU36" s="222" t="s">
        <v>69</v>
      </c>
      <c r="AV36" s="223" t="s">
        <v>315</v>
      </c>
      <c r="AW36" s="222" t="s">
        <v>69</v>
      </c>
      <c r="AX36" s="224">
        <v>3.7</v>
      </c>
      <c r="AZ36" s="96"/>
      <c r="BA36" s="96"/>
      <c r="BB36" s="225"/>
      <c r="BC36" s="188"/>
      <c r="BD36" s="96"/>
      <c r="BE36" s="188"/>
      <c r="BF36" s="96"/>
      <c r="BG36" s="188"/>
      <c r="BH36" s="96"/>
      <c r="BI36" s="997"/>
      <c r="BK36" s="158">
        <v>375500</v>
      </c>
      <c r="BL36" s="998"/>
      <c r="BM36" s="257">
        <v>3750</v>
      </c>
      <c r="BN36" s="105" t="s">
        <v>337</v>
      </c>
      <c r="BO36" s="130" t="s">
        <v>314</v>
      </c>
      <c r="BP36" s="129" t="s">
        <v>69</v>
      </c>
      <c r="BQ36" s="244" t="s">
        <v>315</v>
      </c>
      <c r="BR36" s="194" t="s">
        <v>69</v>
      </c>
      <c r="BS36" s="258">
        <v>1.8</v>
      </c>
      <c r="BT36" s="102"/>
      <c r="BU36" s="999"/>
      <c r="BV36" s="158"/>
      <c r="BW36" s="1000" t="s">
        <v>69</v>
      </c>
      <c r="BX36" s="1001">
        <v>16130</v>
      </c>
      <c r="BY36" s="87"/>
      <c r="BZ36" s="1000" t="s">
        <v>69</v>
      </c>
      <c r="CA36" s="1039">
        <v>80</v>
      </c>
      <c r="CB36" s="1003" t="s">
        <v>290</v>
      </c>
      <c r="CC36" s="938" t="s">
        <v>314</v>
      </c>
      <c r="CD36" s="1003" t="s">
        <v>69</v>
      </c>
      <c r="CE36" s="1006" t="s">
        <v>317</v>
      </c>
      <c r="CF36" s="1003" t="s">
        <v>69</v>
      </c>
      <c r="CG36" s="1009">
        <v>6.8</v>
      </c>
      <c r="CH36" s="1012" t="s">
        <v>69</v>
      </c>
      <c r="CI36" s="1013">
        <v>4500</v>
      </c>
      <c r="CJ36" s="1051">
        <v>4900</v>
      </c>
      <c r="CK36" s="1012" t="s">
        <v>69</v>
      </c>
      <c r="CL36" s="164" t="s">
        <v>61</v>
      </c>
      <c r="CM36" s="88">
        <v>8000</v>
      </c>
      <c r="CN36" s="89">
        <v>8900</v>
      </c>
      <c r="CO36" s="1000" t="s">
        <v>69</v>
      </c>
      <c r="CP36" s="1048">
        <v>10090</v>
      </c>
      <c r="CQ36" s="1000" t="s">
        <v>69</v>
      </c>
      <c r="CR36" s="1039">
        <v>100</v>
      </c>
      <c r="CS36" s="1003" t="s">
        <v>290</v>
      </c>
      <c r="CT36" s="938" t="s">
        <v>314</v>
      </c>
      <c r="CU36" s="938" t="s">
        <v>69</v>
      </c>
      <c r="CV36" s="1006" t="s">
        <v>317</v>
      </c>
      <c r="CW36" s="1003" t="s">
        <v>69</v>
      </c>
      <c r="CX36" s="1040">
        <v>2.6</v>
      </c>
      <c r="CY36" s="1044" t="s">
        <v>318</v>
      </c>
      <c r="CZ36" s="1012" t="s">
        <v>69</v>
      </c>
      <c r="DA36" s="1046">
        <v>4900</v>
      </c>
      <c r="DB36" s="1035"/>
      <c r="DC36" s="163"/>
      <c r="DD36" s="1035" t="s">
        <v>70</v>
      </c>
      <c r="DE36" s="1036">
        <v>11010</v>
      </c>
      <c r="DF36" s="1000" t="s">
        <v>69</v>
      </c>
      <c r="DG36" s="1039">
        <v>110</v>
      </c>
      <c r="DH36" s="938" t="s">
        <v>290</v>
      </c>
      <c r="DI36" s="938" t="s">
        <v>314</v>
      </c>
      <c r="DJ36" s="938" t="s">
        <v>69</v>
      </c>
      <c r="DK36" s="1006" t="s">
        <v>317</v>
      </c>
      <c r="DL36" s="938" t="s">
        <v>69</v>
      </c>
      <c r="DM36" s="1009">
        <v>1.8</v>
      </c>
      <c r="DN36" s="1034" t="s">
        <v>70</v>
      </c>
      <c r="DO36" s="1022" t="s">
        <v>319</v>
      </c>
      <c r="DP36" s="1024" t="s">
        <v>319</v>
      </c>
      <c r="DQ36" s="1024" t="s">
        <v>319</v>
      </c>
      <c r="DR36" s="1057" t="s">
        <v>319</v>
      </c>
      <c r="DS36" s="86"/>
      <c r="DT36" s="1055"/>
      <c r="DU36" s="205"/>
      <c r="DV36" s="205"/>
    </row>
    <row r="37" spans="1:126" ht="18.600000000000001" customHeight="1">
      <c r="A37" s="12" t="s">
        <v>414</v>
      </c>
      <c r="B37" s="940"/>
      <c r="C37" s="994"/>
      <c r="D37" s="996"/>
      <c r="E37" s="90" t="s">
        <v>8</v>
      </c>
      <c r="F37" s="78"/>
      <c r="G37" s="91">
        <v>83740</v>
      </c>
      <c r="H37" s="92">
        <v>157320</v>
      </c>
      <c r="I37" s="91">
        <v>72600</v>
      </c>
      <c r="J37" s="92">
        <v>146180</v>
      </c>
      <c r="K37" s="81" t="s">
        <v>69</v>
      </c>
      <c r="L37" s="93">
        <v>810</v>
      </c>
      <c r="M37" s="94">
        <v>1480</v>
      </c>
      <c r="N37" s="228" t="s">
        <v>290</v>
      </c>
      <c r="O37" s="229" t="s">
        <v>314</v>
      </c>
      <c r="P37" s="229" t="s">
        <v>60</v>
      </c>
      <c r="Q37" s="229" t="s">
        <v>315</v>
      </c>
      <c r="R37" s="229" t="s">
        <v>69</v>
      </c>
      <c r="S37" s="230">
        <v>2.6</v>
      </c>
      <c r="T37" s="231">
        <v>2.6</v>
      </c>
      <c r="U37" s="93">
        <v>700</v>
      </c>
      <c r="V37" s="94">
        <v>1360</v>
      </c>
      <c r="W37" s="232" t="s">
        <v>290</v>
      </c>
      <c r="X37" s="229" t="s">
        <v>314</v>
      </c>
      <c r="Y37" s="232" t="s">
        <v>60</v>
      </c>
      <c r="Z37" s="229" t="s">
        <v>315</v>
      </c>
      <c r="AA37" s="232" t="s">
        <v>69</v>
      </c>
      <c r="AB37" s="230">
        <v>2.5</v>
      </c>
      <c r="AC37" s="233">
        <v>2.5</v>
      </c>
      <c r="AD37" s="81" t="s">
        <v>69</v>
      </c>
      <c r="AE37" s="234">
        <v>9250</v>
      </c>
      <c r="AF37" s="81" t="s">
        <v>69</v>
      </c>
      <c r="AG37" s="235">
        <v>90</v>
      </c>
      <c r="AH37" s="236" t="s">
        <v>290</v>
      </c>
      <c r="AI37" s="237" t="s">
        <v>314</v>
      </c>
      <c r="AJ37" s="238" t="s">
        <v>69</v>
      </c>
      <c r="AK37" s="239" t="s">
        <v>315</v>
      </c>
      <c r="AL37" s="240" t="s">
        <v>69</v>
      </c>
      <c r="AM37" s="241">
        <v>2.5</v>
      </c>
      <c r="AN37" s="242"/>
      <c r="AP37" s="436"/>
      <c r="AQ37" s="85"/>
      <c r="AR37" s="437"/>
      <c r="AS37" s="438"/>
      <c r="AT37" s="436"/>
      <c r="AU37" s="438"/>
      <c r="AV37" s="436"/>
      <c r="AW37" s="438"/>
      <c r="AX37" s="436"/>
      <c r="AZ37" s="96"/>
      <c r="BA37" s="96"/>
      <c r="BB37" s="225"/>
      <c r="BC37" s="188"/>
      <c r="BD37" s="96"/>
      <c r="BE37" s="188"/>
      <c r="BF37" s="96"/>
      <c r="BG37" s="188"/>
      <c r="BH37" s="96"/>
      <c r="BI37" s="997"/>
      <c r="BK37" s="119"/>
      <c r="BL37" s="998"/>
      <c r="BM37" s="259"/>
      <c r="BN37" s="260"/>
      <c r="BO37" s="260"/>
      <c r="BP37" s="260"/>
      <c r="BQ37" s="260"/>
      <c r="BR37" s="260"/>
      <c r="BS37" s="261"/>
      <c r="BT37" s="102"/>
      <c r="BU37" s="999"/>
      <c r="BV37" s="158"/>
      <c r="BW37" s="1000"/>
      <c r="BX37" s="1002"/>
      <c r="BY37" s="97">
        <v>14250</v>
      </c>
      <c r="BZ37" s="1000"/>
      <c r="CA37" s="1020"/>
      <c r="CB37" s="1004"/>
      <c r="CC37" s="1032"/>
      <c r="CD37" s="1004"/>
      <c r="CE37" s="1007"/>
      <c r="CF37" s="1004"/>
      <c r="CG37" s="1010"/>
      <c r="CH37" s="1012"/>
      <c r="CI37" s="1014"/>
      <c r="CJ37" s="1052"/>
      <c r="CK37" s="1012"/>
      <c r="CL37" s="98" t="s">
        <v>62</v>
      </c>
      <c r="CM37" s="99">
        <v>4400</v>
      </c>
      <c r="CN37" s="100">
        <v>4900</v>
      </c>
      <c r="CO37" s="1000"/>
      <c r="CP37" s="1049"/>
      <c r="CQ37" s="1000"/>
      <c r="CR37" s="1020"/>
      <c r="CS37" s="1004"/>
      <c r="CT37" s="1032"/>
      <c r="CU37" s="1032"/>
      <c r="CV37" s="1007"/>
      <c r="CW37" s="1004"/>
      <c r="CX37" s="1041"/>
      <c r="CY37" s="1044"/>
      <c r="CZ37" s="1012"/>
      <c r="DA37" s="1047"/>
      <c r="DB37" s="1035"/>
      <c r="DC37" s="163"/>
      <c r="DD37" s="1035"/>
      <c r="DE37" s="1037"/>
      <c r="DF37" s="1000"/>
      <c r="DG37" s="1020"/>
      <c r="DH37" s="1032"/>
      <c r="DI37" s="1032"/>
      <c r="DJ37" s="1032"/>
      <c r="DK37" s="1007"/>
      <c r="DL37" s="1032"/>
      <c r="DM37" s="1010"/>
      <c r="DN37" s="1034"/>
      <c r="DO37" s="1023"/>
      <c r="DP37" s="1025"/>
      <c r="DQ37" s="1025"/>
      <c r="DR37" s="1058"/>
      <c r="DS37" s="86"/>
      <c r="DT37" s="1055"/>
      <c r="DU37" s="205"/>
      <c r="DV37" s="205"/>
    </row>
    <row r="38" spans="1:126" ht="18.600000000000001" customHeight="1">
      <c r="A38" s="12" t="s">
        <v>415</v>
      </c>
      <c r="B38" s="940"/>
      <c r="C38" s="994"/>
      <c r="D38" s="1026" t="s">
        <v>63</v>
      </c>
      <c r="E38" s="90" t="s">
        <v>64</v>
      </c>
      <c r="F38" s="78"/>
      <c r="G38" s="91">
        <v>157320</v>
      </c>
      <c r="H38" s="92">
        <v>249830</v>
      </c>
      <c r="I38" s="91">
        <v>146180</v>
      </c>
      <c r="J38" s="92">
        <v>238690</v>
      </c>
      <c r="K38" s="81" t="s">
        <v>69</v>
      </c>
      <c r="L38" s="93">
        <v>1480</v>
      </c>
      <c r="M38" s="94">
        <v>2400</v>
      </c>
      <c r="N38" s="228" t="s">
        <v>290</v>
      </c>
      <c r="O38" s="229" t="s">
        <v>314</v>
      </c>
      <c r="P38" s="229" t="s">
        <v>60</v>
      </c>
      <c r="Q38" s="229" t="s">
        <v>315</v>
      </c>
      <c r="R38" s="229" t="s">
        <v>69</v>
      </c>
      <c r="S38" s="230">
        <v>2.6</v>
      </c>
      <c r="T38" s="231">
        <v>2.6</v>
      </c>
      <c r="U38" s="93">
        <v>1360</v>
      </c>
      <c r="V38" s="94">
        <v>2280</v>
      </c>
      <c r="W38" s="232" t="s">
        <v>290</v>
      </c>
      <c r="X38" s="229" t="s">
        <v>314</v>
      </c>
      <c r="Y38" s="232" t="s">
        <v>60</v>
      </c>
      <c r="Z38" s="229" t="s">
        <v>315</v>
      </c>
      <c r="AA38" s="232" t="s">
        <v>69</v>
      </c>
      <c r="AB38" s="230">
        <v>2.5</v>
      </c>
      <c r="AC38" s="233">
        <v>2.6</v>
      </c>
      <c r="AD38" s="101"/>
      <c r="AF38" s="103"/>
      <c r="AO38" s="101"/>
      <c r="AQ38" s="103"/>
      <c r="AY38" s="81" t="s">
        <v>69</v>
      </c>
      <c r="AZ38" s="247">
        <v>18500</v>
      </c>
      <c r="BA38" s="81" t="s">
        <v>69</v>
      </c>
      <c r="BB38" s="219">
        <v>180</v>
      </c>
      <c r="BC38" s="220" t="s">
        <v>290</v>
      </c>
      <c r="BD38" s="221" t="s">
        <v>314</v>
      </c>
      <c r="BE38" s="222" t="s">
        <v>69</v>
      </c>
      <c r="BF38" s="223" t="s">
        <v>315</v>
      </c>
      <c r="BG38" s="220" t="s">
        <v>69</v>
      </c>
      <c r="BH38" s="224">
        <v>2.5</v>
      </c>
      <c r="BI38" s="997"/>
      <c r="BK38" s="158" t="s">
        <v>75</v>
      </c>
      <c r="BL38" s="998"/>
      <c r="BM38" s="86" t="s">
        <v>75</v>
      </c>
      <c r="BS38" s="243"/>
      <c r="BT38" s="102"/>
      <c r="BU38" s="999"/>
      <c r="BV38" s="158"/>
      <c r="BW38" s="1000" t="s">
        <v>69</v>
      </c>
      <c r="BX38" s="1028">
        <v>14250</v>
      </c>
      <c r="BY38" s="106"/>
      <c r="BZ38" s="1000"/>
      <c r="CA38" s="1020"/>
      <c r="CB38" s="1004"/>
      <c r="CC38" s="1032"/>
      <c r="CD38" s="1004"/>
      <c r="CE38" s="1007"/>
      <c r="CF38" s="1004"/>
      <c r="CG38" s="1010"/>
      <c r="CH38" s="1012"/>
      <c r="CI38" s="1014"/>
      <c r="CJ38" s="1052"/>
      <c r="CK38" s="1012"/>
      <c r="CL38" s="98" t="s">
        <v>65</v>
      </c>
      <c r="CM38" s="99">
        <v>3800</v>
      </c>
      <c r="CN38" s="100">
        <v>4200</v>
      </c>
      <c r="CO38" s="1000"/>
      <c r="CP38" s="1049"/>
      <c r="CQ38" s="1000"/>
      <c r="CR38" s="1020"/>
      <c r="CS38" s="1004"/>
      <c r="CT38" s="1032"/>
      <c r="CU38" s="1032"/>
      <c r="CV38" s="1007"/>
      <c r="CW38" s="1004"/>
      <c r="CX38" s="1041"/>
      <c r="CY38" s="1044"/>
      <c r="CZ38" s="86"/>
      <c r="DA38" s="107"/>
      <c r="DB38" s="1035"/>
      <c r="DC38" s="163"/>
      <c r="DD38" s="1035"/>
      <c r="DE38" s="1037"/>
      <c r="DF38" s="1000"/>
      <c r="DG38" s="1020"/>
      <c r="DH38" s="1032"/>
      <c r="DI38" s="1032"/>
      <c r="DJ38" s="1032"/>
      <c r="DK38" s="1007"/>
      <c r="DL38" s="1032"/>
      <c r="DM38" s="1010"/>
      <c r="DN38" s="1034"/>
      <c r="DO38" s="1030">
        <v>0.01</v>
      </c>
      <c r="DP38" s="1015">
        <v>0.03</v>
      </c>
      <c r="DQ38" s="1015">
        <v>0.04</v>
      </c>
      <c r="DR38" s="1017">
        <v>0.05</v>
      </c>
      <c r="DS38" s="86"/>
      <c r="DT38" s="1055"/>
      <c r="DU38" s="205"/>
      <c r="DV38" s="205"/>
    </row>
    <row r="39" spans="1:126" ht="18.600000000000001" customHeight="1">
      <c r="A39" s="12" t="s">
        <v>416</v>
      </c>
      <c r="B39" s="940"/>
      <c r="C39" s="994"/>
      <c r="D39" s="1027"/>
      <c r="E39" s="108" t="s">
        <v>11</v>
      </c>
      <c r="F39" s="78"/>
      <c r="G39" s="109">
        <v>249830</v>
      </c>
      <c r="H39" s="110"/>
      <c r="I39" s="109">
        <v>238690</v>
      </c>
      <c r="J39" s="110"/>
      <c r="K39" s="81" t="s">
        <v>69</v>
      </c>
      <c r="L39" s="95">
        <v>2400</v>
      </c>
      <c r="M39" s="111"/>
      <c r="N39" s="248" t="s">
        <v>290</v>
      </c>
      <c r="O39" s="249" t="s">
        <v>314</v>
      </c>
      <c r="P39" s="249" t="s">
        <v>60</v>
      </c>
      <c r="Q39" s="249" t="s">
        <v>315</v>
      </c>
      <c r="R39" s="249" t="s">
        <v>69</v>
      </c>
      <c r="S39" s="250">
        <v>2.6</v>
      </c>
      <c r="T39" s="251"/>
      <c r="U39" s="95">
        <v>2280</v>
      </c>
      <c r="V39" s="111"/>
      <c r="W39" s="252" t="s">
        <v>290</v>
      </c>
      <c r="X39" s="249" t="s">
        <v>314</v>
      </c>
      <c r="Y39" s="253" t="s">
        <v>60</v>
      </c>
      <c r="Z39" s="249" t="s">
        <v>315</v>
      </c>
      <c r="AA39" s="253" t="s">
        <v>69</v>
      </c>
      <c r="AB39" s="250">
        <v>2.6</v>
      </c>
      <c r="AC39" s="254"/>
      <c r="AD39" s="101"/>
      <c r="AF39" s="103"/>
      <c r="AG39" s="255"/>
      <c r="AO39" s="101"/>
      <c r="AQ39" s="103"/>
      <c r="AR39" s="255"/>
      <c r="AY39" s="101"/>
      <c r="BI39" s="997"/>
      <c r="BK39" s="158">
        <v>420400</v>
      </c>
      <c r="BL39" s="998"/>
      <c r="BM39" s="257">
        <v>4200</v>
      </c>
      <c r="BN39" s="105" t="s">
        <v>337</v>
      </c>
      <c r="BO39" s="130" t="s">
        <v>314</v>
      </c>
      <c r="BP39" s="129" t="s">
        <v>69</v>
      </c>
      <c r="BQ39" s="244" t="s">
        <v>315</v>
      </c>
      <c r="BR39" s="194" t="s">
        <v>69</v>
      </c>
      <c r="BS39" s="258">
        <v>1.8</v>
      </c>
      <c r="BT39" s="102"/>
      <c r="BU39" s="999"/>
      <c r="BV39" s="158"/>
      <c r="BW39" s="1000"/>
      <c r="BX39" s="1029"/>
      <c r="BY39" s="113"/>
      <c r="BZ39" s="1000"/>
      <c r="CA39" s="1021"/>
      <c r="CB39" s="1005"/>
      <c r="CC39" s="1033"/>
      <c r="CD39" s="1005"/>
      <c r="CE39" s="1008"/>
      <c r="CF39" s="1005"/>
      <c r="CG39" s="1011"/>
      <c r="CH39" s="1012"/>
      <c r="CI39" s="970"/>
      <c r="CJ39" s="1053"/>
      <c r="CK39" s="1012"/>
      <c r="CL39" s="156" t="s">
        <v>66</v>
      </c>
      <c r="CM39" s="114">
        <v>3400</v>
      </c>
      <c r="CN39" s="115">
        <v>3800</v>
      </c>
      <c r="CO39" s="1000"/>
      <c r="CP39" s="1050"/>
      <c r="CQ39" s="1000"/>
      <c r="CR39" s="1021"/>
      <c r="CS39" s="1005"/>
      <c r="CT39" s="1033"/>
      <c r="CU39" s="1033"/>
      <c r="CV39" s="1008"/>
      <c r="CW39" s="1005"/>
      <c r="CX39" s="1042"/>
      <c r="CY39" s="1045"/>
      <c r="CZ39" s="86"/>
      <c r="DA39" s="107"/>
      <c r="DB39" s="1035"/>
      <c r="DC39" s="163"/>
      <c r="DD39" s="1035"/>
      <c r="DE39" s="1038"/>
      <c r="DF39" s="1000"/>
      <c r="DG39" s="1021"/>
      <c r="DH39" s="1033"/>
      <c r="DI39" s="1033"/>
      <c r="DJ39" s="1033"/>
      <c r="DK39" s="1008"/>
      <c r="DL39" s="1033"/>
      <c r="DM39" s="1011"/>
      <c r="DN39" s="1034"/>
      <c r="DO39" s="1031"/>
      <c r="DP39" s="1016"/>
      <c r="DQ39" s="1016"/>
      <c r="DR39" s="1018"/>
      <c r="DS39" s="86"/>
      <c r="DT39" s="1055"/>
      <c r="DU39" s="205"/>
      <c r="DV39" s="205"/>
    </row>
    <row r="40" spans="1:126" ht="18.600000000000001" customHeight="1">
      <c r="A40" s="13" t="s">
        <v>150</v>
      </c>
      <c r="B40" s="940"/>
      <c r="C40" s="1062" t="s">
        <v>341</v>
      </c>
      <c r="D40" s="995" t="s">
        <v>58</v>
      </c>
      <c r="E40" s="77" t="s">
        <v>59</v>
      </c>
      <c r="F40" s="78"/>
      <c r="G40" s="79">
        <v>70090</v>
      </c>
      <c r="H40" s="80">
        <v>79340</v>
      </c>
      <c r="I40" s="79">
        <v>59880</v>
      </c>
      <c r="J40" s="80">
        <v>69130</v>
      </c>
      <c r="K40" s="81" t="s">
        <v>69</v>
      </c>
      <c r="L40" s="82">
        <v>680</v>
      </c>
      <c r="M40" s="83">
        <v>770</v>
      </c>
      <c r="N40" s="206" t="s">
        <v>290</v>
      </c>
      <c r="O40" s="207" t="s">
        <v>314</v>
      </c>
      <c r="P40" s="208" t="s">
        <v>69</v>
      </c>
      <c r="Q40" s="209" t="s">
        <v>315</v>
      </c>
      <c r="R40" s="208" t="s">
        <v>69</v>
      </c>
      <c r="S40" s="210">
        <v>2.6</v>
      </c>
      <c r="T40" s="211">
        <v>2.6</v>
      </c>
      <c r="U40" s="82">
        <v>570</v>
      </c>
      <c r="V40" s="83">
        <v>660</v>
      </c>
      <c r="W40" s="212" t="s">
        <v>290</v>
      </c>
      <c r="X40" s="207" t="s">
        <v>314</v>
      </c>
      <c r="Y40" s="212" t="s">
        <v>69</v>
      </c>
      <c r="Z40" s="209" t="s">
        <v>315</v>
      </c>
      <c r="AA40" s="212" t="s">
        <v>69</v>
      </c>
      <c r="AB40" s="210">
        <v>2.6</v>
      </c>
      <c r="AC40" s="213">
        <v>2.6</v>
      </c>
      <c r="AD40" s="81" t="s">
        <v>69</v>
      </c>
      <c r="AE40" s="214">
        <v>9250</v>
      </c>
      <c r="AF40" s="81" t="s">
        <v>69</v>
      </c>
      <c r="AG40" s="215">
        <v>90</v>
      </c>
      <c r="AH40" s="216" t="s">
        <v>290</v>
      </c>
      <c r="AI40" s="207" t="s">
        <v>314</v>
      </c>
      <c r="AJ40" s="212" t="s">
        <v>69</v>
      </c>
      <c r="AK40" s="209" t="s">
        <v>315</v>
      </c>
      <c r="AL40" s="212" t="s">
        <v>69</v>
      </c>
      <c r="AM40" s="217">
        <v>2.5</v>
      </c>
      <c r="AN40" s="218" t="s">
        <v>316</v>
      </c>
      <c r="AO40" s="81" t="s">
        <v>69</v>
      </c>
      <c r="AP40" s="84">
        <v>3700</v>
      </c>
      <c r="AQ40" s="81" t="s">
        <v>69</v>
      </c>
      <c r="AR40" s="219">
        <v>30</v>
      </c>
      <c r="AS40" s="220" t="s">
        <v>290</v>
      </c>
      <c r="AT40" s="221" t="s">
        <v>314</v>
      </c>
      <c r="AU40" s="222" t="s">
        <v>69</v>
      </c>
      <c r="AV40" s="223" t="s">
        <v>315</v>
      </c>
      <c r="AW40" s="222" t="s">
        <v>69</v>
      </c>
      <c r="AX40" s="224">
        <v>3.7</v>
      </c>
      <c r="AZ40" s="96"/>
      <c r="BA40" s="96"/>
      <c r="BB40" s="225"/>
      <c r="BC40" s="188"/>
      <c r="BD40" s="96"/>
      <c r="BE40" s="188"/>
      <c r="BF40" s="96"/>
      <c r="BG40" s="188"/>
      <c r="BH40" s="96"/>
      <c r="BI40" s="997"/>
      <c r="BK40" s="119"/>
      <c r="BL40" s="998"/>
      <c r="BM40" s="259"/>
      <c r="BN40" s="260"/>
      <c r="BO40" s="260"/>
      <c r="BP40" s="260"/>
      <c r="BQ40" s="260"/>
      <c r="BR40" s="260"/>
      <c r="BS40" s="261"/>
      <c r="BU40" s="999"/>
      <c r="BV40" s="161"/>
      <c r="BW40" s="1000" t="s">
        <v>69</v>
      </c>
      <c r="BX40" s="1001">
        <v>15410</v>
      </c>
      <c r="BY40" s="87"/>
      <c r="BZ40" s="1000" t="s">
        <v>69</v>
      </c>
      <c r="CA40" s="1039">
        <v>70</v>
      </c>
      <c r="CB40" s="1003" t="s">
        <v>290</v>
      </c>
      <c r="CC40" s="938" t="s">
        <v>314</v>
      </c>
      <c r="CD40" s="1003" t="s">
        <v>69</v>
      </c>
      <c r="CE40" s="1006" t="s">
        <v>317</v>
      </c>
      <c r="CF40" s="1003" t="s">
        <v>69</v>
      </c>
      <c r="CG40" s="1009">
        <v>7.1</v>
      </c>
      <c r="CH40" s="1012" t="s">
        <v>69</v>
      </c>
      <c r="CI40" s="1013">
        <v>4100</v>
      </c>
      <c r="CJ40" s="1051">
        <v>4500</v>
      </c>
      <c r="CK40" s="1012" t="s">
        <v>69</v>
      </c>
      <c r="CL40" s="164" t="s">
        <v>61</v>
      </c>
      <c r="CM40" s="88">
        <v>7200</v>
      </c>
      <c r="CN40" s="89">
        <v>8100</v>
      </c>
      <c r="CO40" s="1000" t="s">
        <v>69</v>
      </c>
      <c r="CP40" s="1048">
        <v>9250</v>
      </c>
      <c r="CQ40" s="1000" t="s">
        <v>69</v>
      </c>
      <c r="CR40" s="1039">
        <v>90</v>
      </c>
      <c r="CS40" s="1003" t="s">
        <v>290</v>
      </c>
      <c r="CT40" s="938" t="s">
        <v>314</v>
      </c>
      <c r="CU40" s="938" t="s">
        <v>69</v>
      </c>
      <c r="CV40" s="1006" t="s">
        <v>317</v>
      </c>
      <c r="CW40" s="1003" t="s">
        <v>69</v>
      </c>
      <c r="CX40" s="1040">
        <v>2.7</v>
      </c>
      <c r="CY40" s="1044" t="s">
        <v>318</v>
      </c>
      <c r="CZ40" s="1012" t="s">
        <v>69</v>
      </c>
      <c r="DA40" s="1046">
        <v>4900</v>
      </c>
      <c r="DB40" s="1035"/>
      <c r="DC40" s="163"/>
      <c r="DD40" s="1035" t="s">
        <v>70</v>
      </c>
      <c r="DE40" s="1036">
        <v>10100</v>
      </c>
      <c r="DF40" s="1000" t="s">
        <v>69</v>
      </c>
      <c r="DG40" s="1039">
        <v>100</v>
      </c>
      <c r="DH40" s="938" t="s">
        <v>290</v>
      </c>
      <c r="DI40" s="938" t="s">
        <v>314</v>
      </c>
      <c r="DJ40" s="938" t="s">
        <v>69</v>
      </c>
      <c r="DK40" s="1006" t="s">
        <v>317</v>
      </c>
      <c r="DL40" s="938" t="s">
        <v>69</v>
      </c>
      <c r="DM40" s="1009">
        <v>1.8</v>
      </c>
      <c r="DN40" s="1034" t="s">
        <v>70</v>
      </c>
      <c r="DO40" s="1022" t="s">
        <v>319</v>
      </c>
      <c r="DP40" s="1024" t="s">
        <v>319</v>
      </c>
      <c r="DQ40" s="1024" t="s">
        <v>319</v>
      </c>
      <c r="DR40" s="1057" t="s">
        <v>319</v>
      </c>
      <c r="DS40" s="86"/>
      <c r="DT40" s="1055"/>
      <c r="DU40" s="205"/>
      <c r="DV40" s="256"/>
    </row>
    <row r="41" spans="1:126" ht="18.600000000000001" customHeight="1">
      <c r="A41" s="13" t="s">
        <v>151</v>
      </c>
      <c r="B41" s="940"/>
      <c r="C41" s="1063"/>
      <c r="D41" s="996"/>
      <c r="E41" s="90" t="s">
        <v>8</v>
      </c>
      <c r="F41" s="78"/>
      <c r="G41" s="91">
        <v>79340</v>
      </c>
      <c r="H41" s="92">
        <v>152920</v>
      </c>
      <c r="I41" s="91">
        <v>69130</v>
      </c>
      <c r="J41" s="92">
        <v>142710</v>
      </c>
      <c r="K41" s="81" t="s">
        <v>69</v>
      </c>
      <c r="L41" s="93">
        <v>770</v>
      </c>
      <c r="M41" s="94">
        <v>1410</v>
      </c>
      <c r="N41" s="228" t="s">
        <v>290</v>
      </c>
      <c r="O41" s="229" t="s">
        <v>314</v>
      </c>
      <c r="P41" s="229" t="s">
        <v>60</v>
      </c>
      <c r="Q41" s="229" t="s">
        <v>315</v>
      </c>
      <c r="R41" s="229" t="s">
        <v>69</v>
      </c>
      <c r="S41" s="230">
        <v>2.6</v>
      </c>
      <c r="T41" s="231">
        <v>2.6</v>
      </c>
      <c r="U41" s="93">
        <v>660</v>
      </c>
      <c r="V41" s="94">
        <v>1310</v>
      </c>
      <c r="W41" s="232" t="s">
        <v>290</v>
      </c>
      <c r="X41" s="229" t="s">
        <v>314</v>
      </c>
      <c r="Y41" s="232" t="s">
        <v>60</v>
      </c>
      <c r="Z41" s="229" t="s">
        <v>315</v>
      </c>
      <c r="AA41" s="232" t="s">
        <v>69</v>
      </c>
      <c r="AB41" s="230">
        <v>2.6</v>
      </c>
      <c r="AC41" s="233">
        <v>2.6</v>
      </c>
      <c r="AD41" s="81" t="s">
        <v>69</v>
      </c>
      <c r="AE41" s="234">
        <v>9250</v>
      </c>
      <c r="AF41" s="81" t="s">
        <v>69</v>
      </c>
      <c r="AG41" s="235">
        <v>90</v>
      </c>
      <c r="AH41" s="236" t="s">
        <v>290</v>
      </c>
      <c r="AI41" s="237" t="s">
        <v>314</v>
      </c>
      <c r="AJ41" s="238" t="s">
        <v>69</v>
      </c>
      <c r="AK41" s="239" t="s">
        <v>315</v>
      </c>
      <c r="AL41" s="240" t="s">
        <v>69</v>
      </c>
      <c r="AM41" s="241">
        <v>2.5</v>
      </c>
      <c r="AN41" s="242"/>
      <c r="AP41" s="436"/>
      <c r="AQ41" s="85"/>
      <c r="AR41" s="437"/>
      <c r="AS41" s="438"/>
      <c r="AT41" s="436"/>
      <c r="AU41" s="438"/>
      <c r="AV41" s="436"/>
      <c r="AW41" s="438"/>
      <c r="AX41" s="436"/>
      <c r="AZ41" s="96"/>
      <c r="BA41" s="96"/>
      <c r="BB41" s="225"/>
      <c r="BC41" s="188"/>
      <c r="BD41" s="96"/>
      <c r="BE41" s="188"/>
      <c r="BF41" s="96"/>
      <c r="BG41" s="188"/>
      <c r="BH41" s="96"/>
      <c r="BI41" s="997"/>
      <c r="BK41" s="158" t="s">
        <v>76</v>
      </c>
      <c r="BL41" s="998"/>
      <c r="BM41" s="86" t="s">
        <v>76</v>
      </c>
      <c r="BS41" s="243"/>
      <c r="BT41" s="256"/>
      <c r="BU41" s="999"/>
      <c r="BV41" s="119"/>
      <c r="BW41" s="1000"/>
      <c r="BX41" s="1002"/>
      <c r="BY41" s="97">
        <v>13530</v>
      </c>
      <c r="BZ41" s="1000"/>
      <c r="CA41" s="1020"/>
      <c r="CB41" s="1004"/>
      <c r="CC41" s="1032"/>
      <c r="CD41" s="1004"/>
      <c r="CE41" s="1007"/>
      <c r="CF41" s="1004"/>
      <c r="CG41" s="1010"/>
      <c r="CH41" s="1012"/>
      <c r="CI41" s="1014" t="e">
        <v>#REF!</v>
      </c>
      <c r="CJ41" s="1052" t="e">
        <v>#REF!</v>
      </c>
      <c r="CK41" s="1012"/>
      <c r="CL41" s="98" t="s">
        <v>62</v>
      </c>
      <c r="CM41" s="99">
        <v>4000</v>
      </c>
      <c r="CN41" s="100">
        <v>4400</v>
      </c>
      <c r="CO41" s="1000"/>
      <c r="CP41" s="1049"/>
      <c r="CQ41" s="1000"/>
      <c r="CR41" s="1020"/>
      <c r="CS41" s="1004"/>
      <c r="CT41" s="1032"/>
      <c r="CU41" s="1032"/>
      <c r="CV41" s="1007"/>
      <c r="CW41" s="1004"/>
      <c r="CX41" s="1041"/>
      <c r="CY41" s="1044"/>
      <c r="CZ41" s="1012"/>
      <c r="DA41" s="1047"/>
      <c r="DB41" s="1035"/>
      <c r="DC41" s="163"/>
      <c r="DD41" s="1035"/>
      <c r="DE41" s="1037"/>
      <c r="DF41" s="1000"/>
      <c r="DG41" s="1020"/>
      <c r="DH41" s="1032"/>
      <c r="DI41" s="1032"/>
      <c r="DJ41" s="1032"/>
      <c r="DK41" s="1007"/>
      <c r="DL41" s="1032"/>
      <c r="DM41" s="1010"/>
      <c r="DN41" s="1034"/>
      <c r="DO41" s="1023"/>
      <c r="DP41" s="1025"/>
      <c r="DQ41" s="1025"/>
      <c r="DR41" s="1058"/>
      <c r="DS41" s="86"/>
      <c r="DT41" s="1055"/>
      <c r="DU41" s="205"/>
      <c r="DV41" s="205"/>
    </row>
    <row r="42" spans="1:126" ht="18.600000000000001" customHeight="1">
      <c r="A42" s="13" t="s">
        <v>152</v>
      </c>
      <c r="B42" s="940"/>
      <c r="C42" s="1063"/>
      <c r="D42" s="1026" t="s">
        <v>63</v>
      </c>
      <c r="E42" s="90" t="s">
        <v>64</v>
      </c>
      <c r="F42" s="78"/>
      <c r="G42" s="91">
        <v>152920</v>
      </c>
      <c r="H42" s="92">
        <v>245430</v>
      </c>
      <c r="I42" s="91">
        <v>142710</v>
      </c>
      <c r="J42" s="92">
        <v>235220</v>
      </c>
      <c r="K42" s="81" t="s">
        <v>69</v>
      </c>
      <c r="L42" s="93">
        <v>1410</v>
      </c>
      <c r="M42" s="94">
        <v>2330</v>
      </c>
      <c r="N42" s="228" t="s">
        <v>290</v>
      </c>
      <c r="O42" s="229" t="s">
        <v>314</v>
      </c>
      <c r="P42" s="229" t="s">
        <v>60</v>
      </c>
      <c r="Q42" s="229" t="s">
        <v>315</v>
      </c>
      <c r="R42" s="229" t="s">
        <v>69</v>
      </c>
      <c r="S42" s="230">
        <v>2.6</v>
      </c>
      <c r="T42" s="231">
        <v>2.6</v>
      </c>
      <c r="U42" s="93">
        <v>1310</v>
      </c>
      <c r="V42" s="94">
        <v>2230</v>
      </c>
      <c r="W42" s="232" t="s">
        <v>290</v>
      </c>
      <c r="X42" s="229" t="s">
        <v>314</v>
      </c>
      <c r="Y42" s="232" t="s">
        <v>60</v>
      </c>
      <c r="Z42" s="229" t="s">
        <v>315</v>
      </c>
      <c r="AA42" s="232" t="s">
        <v>69</v>
      </c>
      <c r="AB42" s="230">
        <v>2.6</v>
      </c>
      <c r="AC42" s="233">
        <v>2.6</v>
      </c>
      <c r="AD42" s="101"/>
      <c r="AF42" s="103"/>
      <c r="AO42" s="101"/>
      <c r="AQ42" s="103"/>
      <c r="AY42" s="81" t="s">
        <v>69</v>
      </c>
      <c r="AZ42" s="247">
        <v>18500</v>
      </c>
      <c r="BA42" s="81" t="s">
        <v>69</v>
      </c>
      <c r="BB42" s="219">
        <v>180</v>
      </c>
      <c r="BC42" s="220" t="s">
        <v>290</v>
      </c>
      <c r="BD42" s="221" t="s">
        <v>314</v>
      </c>
      <c r="BE42" s="222" t="s">
        <v>69</v>
      </c>
      <c r="BF42" s="223" t="s">
        <v>315</v>
      </c>
      <c r="BG42" s="220" t="s">
        <v>69</v>
      </c>
      <c r="BH42" s="224">
        <v>2.5</v>
      </c>
      <c r="BI42" s="997"/>
      <c r="BK42" s="158">
        <v>465400</v>
      </c>
      <c r="BL42" s="998"/>
      <c r="BM42" s="257">
        <v>4650</v>
      </c>
      <c r="BN42" s="105" t="s">
        <v>337</v>
      </c>
      <c r="BO42" s="130" t="s">
        <v>314</v>
      </c>
      <c r="BP42" s="129" t="s">
        <v>69</v>
      </c>
      <c r="BQ42" s="244" t="s">
        <v>315</v>
      </c>
      <c r="BR42" s="194" t="s">
        <v>69</v>
      </c>
      <c r="BS42" s="258">
        <v>1.9</v>
      </c>
      <c r="BT42" s="102"/>
      <c r="BU42" s="999"/>
      <c r="BV42" s="158"/>
      <c r="BW42" s="1000" t="s">
        <v>69</v>
      </c>
      <c r="BX42" s="1028">
        <v>13530</v>
      </c>
      <c r="BY42" s="106"/>
      <c r="BZ42" s="1000"/>
      <c r="CA42" s="1020">
        <v>0</v>
      </c>
      <c r="CB42" s="1004"/>
      <c r="CC42" s="1032"/>
      <c r="CD42" s="1004"/>
      <c r="CE42" s="1007"/>
      <c r="CF42" s="1004"/>
      <c r="CG42" s="1010"/>
      <c r="CH42" s="1012"/>
      <c r="CI42" s="1014" t="e">
        <v>#REF!</v>
      </c>
      <c r="CJ42" s="1052" t="e">
        <v>#REF!</v>
      </c>
      <c r="CK42" s="1012"/>
      <c r="CL42" s="98" t="s">
        <v>65</v>
      </c>
      <c r="CM42" s="99">
        <v>3500</v>
      </c>
      <c r="CN42" s="100">
        <v>3800</v>
      </c>
      <c r="CO42" s="1000"/>
      <c r="CP42" s="1049"/>
      <c r="CQ42" s="1000"/>
      <c r="CR42" s="1020"/>
      <c r="CS42" s="1004"/>
      <c r="CT42" s="1032"/>
      <c r="CU42" s="1032"/>
      <c r="CV42" s="1007"/>
      <c r="CW42" s="1004"/>
      <c r="CX42" s="1041"/>
      <c r="CY42" s="1044"/>
      <c r="CZ42" s="86"/>
      <c r="DA42" s="107"/>
      <c r="DB42" s="1035"/>
      <c r="DC42" s="163"/>
      <c r="DD42" s="1035"/>
      <c r="DE42" s="1037"/>
      <c r="DF42" s="1000"/>
      <c r="DG42" s="1020"/>
      <c r="DH42" s="1032"/>
      <c r="DI42" s="1032"/>
      <c r="DJ42" s="1032"/>
      <c r="DK42" s="1007"/>
      <c r="DL42" s="1032"/>
      <c r="DM42" s="1010"/>
      <c r="DN42" s="1034"/>
      <c r="DO42" s="1030">
        <v>0.01</v>
      </c>
      <c r="DP42" s="1015">
        <v>0.03</v>
      </c>
      <c r="DQ42" s="1015">
        <v>0.04</v>
      </c>
      <c r="DR42" s="1017">
        <v>0.05</v>
      </c>
      <c r="DS42" s="86"/>
      <c r="DT42" s="1055"/>
      <c r="DU42" s="205"/>
      <c r="DV42" s="256"/>
    </row>
    <row r="43" spans="1:126" ht="18.600000000000001" customHeight="1">
      <c r="A43" s="13" t="s">
        <v>153</v>
      </c>
      <c r="B43" s="940"/>
      <c r="C43" s="1063"/>
      <c r="D43" s="1027"/>
      <c r="E43" s="108" t="s">
        <v>11</v>
      </c>
      <c r="F43" s="78"/>
      <c r="G43" s="109">
        <v>245430</v>
      </c>
      <c r="H43" s="110"/>
      <c r="I43" s="109">
        <v>235220</v>
      </c>
      <c r="J43" s="110"/>
      <c r="K43" s="81" t="s">
        <v>69</v>
      </c>
      <c r="L43" s="95">
        <v>2330</v>
      </c>
      <c r="M43" s="111"/>
      <c r="N43" s="248" t="s">
        <v>290</v>
      </c>
      <c r="O43" s="249" t="s">
        <v>314</v>
      </c>
      <c r="P43" s="249" t="s">
        <v>60</v>
      </c>
      <c r="Q43" s="249" t="s">
        <v>315</v>
      </c>
      <c r="R43" s="249" t="s">
        <v>69</v>
      </c>
      <c r="S43" s="250">
        <v>2.6</v>
      </c>
      <c r="T43" s="251"/>
      <c r="U43" s="95">
        <v>2230</v>
      </c>
      <c r="V43" s="111"/>
      <c r="W43" s="252" t="s">
        <v>290</v>
      </c>
      <c r="X43" s="249" t="s">
        <v>314</v>
      </c>
      <c r="Y43" s="253" t="s">
        <v>60</v>
      </c>
      <c r="Z43" s="249" t="s">
        <v>315</v>
      </c>
      <c r="AA43" s="253" t="s">
        <v>69</v>
      </c>
      <c r="AB43" s="250">
        <v>2.6</v>
      </c>
      <c r="AC43" s="254"/>
      <c r="AD43" s="101"/>
      <c r="AF43" s="103"/>
      <c r="AG43" s="255"/>
      <c r="AO43" s="101"/>
      <c r="AQ43" s="103"/>
      <c r="AR43" s="255"/>
      <c r="AY43" s="101"/>
      <c r="BI43" s="997"/>
      <c r="BK43" s="119"/>
      <c r="BL43" s="998"/>
      <c r="BM43" s="259"/>
      <c r="BN43" s="260"/>
      <c r="BO43" s="260"/>
      <c r="BP43" s="260"/>
      <c r="BQ43" s="260"/>
      <c r="BR43" s="260"/>
      <c r="BS43" s="261"/>
      <c r="BU43" s="999"/>
      <c r="BV43" s="161"/>
      <c r="BW43" s="1000"/>
      <c r="BX43" s="1029"/>
      <c r="BY43" s="113"/>
      <c r="BZ43" s="1000"/>
      <c r="CA43" s="1021"/>
      <c r="CB43" s="1005"/>
      <c r="CC43" s="1033"/>
      <c r="CD43" s="1005"/>
      <c r="CE43" s="1008"/>
      <c r="CF43" s="1005"/>
      <c r="CG43" s="1011"/>
      <c r="CH43" s="1012"/>
      <c r="CI43" s="970" t="e">
        <v>#REF!</v>
      </c>
      <c r="CJ43" s="1053" t="e">
        <v>#REF!</v>
      </c>
      <c r="CK43" s="1012"/>
      <c r="CL43" s="156" t="s">
        <v>66</v>
      </c>
      <c r="CM43" s="114">
        <v>3100</v>
      </c>
      <c r="CN43" s="115">
        <v>3400</v>
      </c>
      <c r="CO43" s="1000"/>
      <c r="CP43" s="1050"/>
      <c r="CQ43" s="1000"/>
      <c r="CR43" s="1021"/>
      <c r="CS43" s="1005"/>
      <c r="CT43" s="1033"/>
      <c r="CU43" s="1033"/>
      <c r="CV43" s="1008"/>
      <c r="CW43" s="1005"/>
      <c r="CX43" s="1042"/>
      <c r="CY43" s="1045"/>
      <c r="CZ43" s="86"/>
      <c r="DA43" s="107"/>
      <c r="DB43" s="1035"/>
      <c r="DC43" s="163"/>
      <c r="DD43" s="1035"/>
      <c r="DE43" s="1038"/>
      <c r="DF43" s="1000"/>
      <c r="DG43" s="1021"/>
      <c r="DH43" s="1033"/>
      <c r="DI43" s="1033"/>
      <c r="DJ43" s="1033"/>
      <c r="DK43" s="1008"/>
      <c r="DL43" s="1033"/>
      <c r="DM43" s="1011"/>
      <c r="DN43" s="1034"/>
      <c r="DO43" s="1031"/>
      <c r="DP43" s="1016"/>
      <c r="DQ43" s="1016"/>
      <c r="DR43" s="1018"/>
      <c r="DS43" s="86"/>
      <c r="DT43" s="1055"/>
      <c r="DU43" s="205"/>
      <c r="DV43" s="256"/>
    </row>
    <row r="44" spans="1:126" ht="18.600000000000001" customHeight="1">
      <c r="A44" s="13" t="s">
        <v>154</v>
      </c>
      <c r="B44" s="940"/>
      <c r="C44" s="993" t="s">
        <v>72</v>
      </c>
      <c r="D44" s="995" t="s">
        <v>58</v>
      </c>
      <c r="E44" s="77" t="s">
        <v>59</v>
      </c>
      <c r="F44" s="78"/>
      <c r="G44" s="79">
        <v>63100</v>
      </c>
      <c r="H44" s="80">
        <v>72350</v>
      </c>
      <c r="I44" s="79">
        <v>54350</v>
      </c>
      <c r="J44" s="80">
        <v>63600</v>
      </c>
      <c r="K44" s="81" t="s">
        <v>69</v>
      </c>
      <c r="L44" s="82">
        <v>610</v>
      </c>
      <c r="M44" s="83">
        <v>700</v>
      </c>
      <c r="N44" s="206" t="s">
        <v>290</v>
      </c>
      <c r="O44" s="207" t="s">
        <v>314</v>
      </c>
      <c r="P44" s="208" t="s">
        <v>69</v>
      </c>
      <c r="Q44" s="209" t="s">
        <v>315</v>
      </c>
      <c r="R44" s="208" t="s">
        <v>69</v>
      </c>
      <c r="S44" s="210">
        <v>2.6</v>
      </c>
      <c r="T44" s="211">
        <v>2.6</v>
      </c>
      <c r="U44" s="82">
        <v>520</v>
      </c>
      <c r="V44" s="83">
        <v>610</v>
      </c>
      <c r="W44" s="212" t="s">
        <v>290</v>
      </c>
      <c r="X44" s="207" t="s">
        <v>314</v>
      </c>
      <c r="Y44" s="212" t="s">
        <v>69</v>
      </c>
      <c r="Z44" s="209" t="s">
        <v>315</v>
      </c>
      <c r="AA44" s="212" t="s">
        <v>69</v>
      </c>
      <c r="AB44" s="210">
        <v>2.6</v>
      </c>
      <c r="AC44" s="213">
        <v>2.5</v>
      </c>
      <c r="AD44" s="81" t="s">
        <v>69</v>
      </c>
      <c r="AE44" s="214">
        <v>9250</v>
      </c>
      <c r="AF44" s="81" t="s">
        <v>69</v>
      </c>
      <c r="AG44" s="215">
        <v>90</v>
      </c>
      <c r="AH44" s="216" t="s">
        <v>290</v>
      </c>
      <c r="AI44" s="207" t="s">
        <v>314</v>
      </c>
      <c r="AJ44" s="212" t="s">
        <v>69</v>
      </c>
      <c r="AK44" s="209" t="s">
        <v>315</v>
      </c>
      <c r="AL44" s="212" t="s">
        <v>69</v>
      </c>
      <c r="AM44" s="217">
        <v>2.5</v>
      </c>
      <c r="AN44" s="218" t="s">
        <v>316</v>
      </c>
      <c r="AO44" s="81" t="s">
        <v>69</v>
      </c>
      <c r="AP44" s="84">
        <v>3700</v>
      </c>
      <c r="AQ44" s="81" t="s">
        <v>69</v>
      </c>
      <c r="AR44" s="219">
        <v>30</v>
      </c>
      <c r="AS44" s="220" t="s">
        <v>290</v>
      </c>
      <c r="AT44" s="221" t="s">
        <v>314</v>
      </c>
      <c r="AU44" s="222" t="s">
        <v>69</v>
      </c>
      <c r="AV44" s="223" t="s">
        <v>315</v>
      </c>
      <c r="AW44" s="222" t="s">
        <v>69</v>
      </c>
      <c r="AX44" s="224">
        <v>3.7</v>
      </c>
      <c r="AZ44" s="96"/>
      <c r="BA44" s="96"/>
      <c r="BB44" s="225"/>
      <c r="BC44" s="188"/>
      <c r="BD44" s="96"/>
      <c r="BE44" s="188"/>
      <c r="BF44" s="96"/>
      <c r="BG44" s="188"/>
      <c r="BH44" s="96"/>
      <c r="BI44" s="997"/>
      <c r="BK44" s="158" t="s">
        <v>78</v>
      </c>
      <c r="BL44" s="998"/>
      <c r="BM44" s="86" t="s">
        <v>78</v>
      </c>
      <c r="BS44" s="243"/>
      <c r="BT44" s="256"/>
      <c r="BU44" s="999"/>
      <c r="BV44" s="119"/>
      <c r="BW44" s="1000" t="s">
        <v>69</v>
      </c>
      <c r="BX44" s="1001">
        <v>14280</v>
      </c>
      <c r="BY44" s="87"/>
      <c r="BZ44" s="1000" t="s">
        <v>69</v>
      </c>
      <c r="CA44" s="1039">
        <v>60</v>
      </c>
      <c r="CB44" s="1003" t="s">
        <v>290</v>
      </c>
      <c r="CC44" s="938" t="s">
        <v>314</v>
      </c>
      <c r="CD44" s="1003" t="s">
        <v>69</v>
      </c>
      <c r="CE44" s="1006" t="s">
        <v>317</v>
      </c>
      <c r="CF44" s="1003" t="s">
        <v>69</v>
      </c>
      <c r="CG44" s="1009">
        <v>7.1</v>
      </c>
      <c r="CH44" s="1012" t="s">
        <v>69</v>
      </c>
      <c r="CI44" s="1013">
        <v>3500</v>
      </c>
      <c r="CJ44" s="1051">
        <v>3900</v>
      </c>
      <c r="CK44" s="1012" t="s">
        <v>69</v>
      </c>
      <c r="CL44" s="164" t="s">
        <v>61</v>
      </c>
      <c r="CM44" s="88">
        <v>6300</v>
      </c>
      <c r="CN44" s="89">
        <v>7100</v>
      </c>
      <c r="CO44" s="1000" t="s">
        <v>69</v>
      </c>
      <c r="CP44" s="1048">
        <v>7920</v>
      </c>
      <c r="CQ44" s="1000" t="s">
        <v>69</v>
      </c>
      <c r="CR44" s="1039">
        <v>70</v>
      </c>
      <c r="CS44" s="1003" t="s">
        <v>290</v>
      </c>
      <c r="CT44" s="938" t="s">
        <v>314</v>
      </c>
      <c r="CU44" s="938" t="s">
        <v>69</v>
      </c>
      <c r="CV44" s="1006" t="s">
        <v>317</v>
      </c>
      <c r="CW44" s="1003" t="s">
        <v>69</v>
      </c>
      <c r="CX44" s="1040">
        <v>2.9</v>
      </c>
      <c r="CY44" s="1044" t="s">
        <v>318</v>
      </c>
      <c r="CZ44" s="1012" t="s">
        <v>69</v>
      </c>
      <c r="DA44" s="1046">
        <v>4900</v>
      </c>
      <c r="DB44" s="1035"/>
      <c r="DC44" s="163"/>
      <c r="DD44" s="1035" t="s">
        <v>70</v>
      </c>
      <c r="DE44" s="1036">
        <v>8650</v>
      </c>
      <c r="DF44" s="1000" t="s">
        <v>69</v>
      </c>
      <c r="DG44" s="1039">
        <v>80</v>
      </c>
      <c r="DH44" s="938" t="s">
        <v>290</v>
      </c>
      <c r="DI44" s="938" t="s">
        <v>314</v>
      </c>
      <c r="DJ44" s="938" t="s">
        <v>69</v>
      </c>
      <c r="DK44" s="1006" t="s">
        <v>317</v>
      </c>
      <c r="DL44" s="938" t="s">
        <v>69</v>
      </c>
      <c r="DM44" s="1009">
        <v>2</v>
      </c>
      <c r="DN44" s="1034" t="s">
        <v>70</v>
      </c>
      <c r="DO44" s="1022" t="s">
        <v>319</v>
      </c>
      <c r="DP44" s="1024" t="s">
        <v>319</v>
      </c>
      <c r="DQ44" s="1024" t="s">
        <v>319</v>
      </c>
      <c r="DR44" s="1057" t="s">
        <v>319</v>
      </c>
      <c r="DS44" s="86"/>
      <c r="DT44" s="1055"/>
      <c r="DU44" s="205"/>
      <c r="DV44" s="256"/>
    </row>
    <row r="45" spans="1:126" ht="18.600000000000001" customHeight="1">
      <c r="A45" s="13" t="s">
        <v>155</v>
      </c>
      <c r="B45" s="940"/>
      <c r="C45" s="994"/>
      <c r="D45" s="996"/>
      <c r="E45" s="90" t="s">
        <v>8</v>
      </c>
      <c r="F45" s="78"/>
      <c r="G45" s="91">
        <v>72350</v>
      </c>
      <c r="H45" s="92">
        <v>145930</v>
      </c>
      <c r="I45" s="91">
        <v>63600</v>
      </c>
      <c r="J45" s="92">
        <v>137180</v>
      </c>
      <c r="K45" s="81" t="s">
        <v>69</v>
      </c>
      <c r="L45" s="93">
        <v>700</v>
      </c>
      <c r="M45" s="94">
        <v>1340</v>
      </c>
      <c r="N45" s="228" t="s">
        <v>290</v>
      </c>
      <c r="O45" s="229" t="s">
        <v>314</v>
      </c>
      <c r="P45" s="229" t="s">
        <v>60</v>
      </c>
      <c r="Q45" s="229" t="s">
        <v>315</v>
      </c>
      <c r="R45" s="229" t="s">
        <v>69</v>
      </c>
      <c r="S45" s="230">
        <v>2.6</v>
      </c>
      <c r="T45" s="231">
        <v>2.6</v>
      </c>
      <c r="U45" s="93">
        <v>610</v>
      </c>
      <c r="V45" s="94">
        <v>1250</v>
      </c>
      <c r="W45" s="232" t="s">
        <v>290</v>
      </c>
      <c r="X45" s="229" t="s">
        <v>314</v>
      </c>
      <c r="Y45" s="232" t="s">
        <v>60</v>
      </c>
      <c r="Z45" s="229" t="s">
        <v>315</v>
      </c>
      <c r="AA45" s="232" t="s">
        <v>69</v>
      </c>
      <c r="AB45" s="230">
        <v>2.5</v>
      </c>
      <c r="AC45" s="233">
        <v>2.6</v>
      </c>
      <c r="AD45" s="81" t="s">
        <v>69</v>
      </c>
      <c r="AE45" s="234">
        <v>9250</v>
      </c>
      <c r="AF45" s="81" t="s">
        <v>69</v>
      </c>
      <c r="AG45" s="235">
        <v>90</v>
      </c>
      <c r="AH45" s="236" t="s">
        <v>290</v>
      </c>
      <c r="AI45" s="237" t="s">
        <v>314</v>
      </c>
      <c r="AJ45" s="238" t="s">
        <v>69</v>
      </c>
      <c r="AK45" s="239" t="s">
        <v>315</v>
      </c>
      <c r="AL45" s="240" t="s">
        <v>69</v>
      </c>
      <c r="AM45" s="241">
        <v>2.5</v>
      </c>
      <c r="AN45" s="242"/>
      <c r="AP45" s="436"/>
      <c r="AQ45" s="85"/>
      <c r="AR45" s="437"/>
      <c r="AS45" s="438"/>
      <c r="AT45" s="436"/>
      <c r="AU45" s="438"/>
      <c r="AV45" s="436"/>
      <c r="AW45" s="438"/>
      <c r="AX45" s="436"/>
      <c r="AZ45" s="96"/>
      <c r="BA45" s="96"/>
      <c r="BB45" s="225"/>
      <c r="BC45" s="188"/>
      <c r="BD45" s="96"/>
      <c r="BE45" s="188"/>
      <c r="BF45" s="96"/>
      <c r="BG45" s="188"/>
      <c r="BH45" s="96"/>
      <c r="BI45" s="997"/>
      <c r="BK45" s="158">
        <v>510300</v>
      </c>
      <c r="BL45" s="998"/>
      <c r="BM45" s="257">
        <v>5100</v>
      </c>
      <c r="BN45" s="105" t="s">
        <v>337</v>
      </c>
      <c r="BO45" s="130" t="s">
        <v>314</v>
      </c>
      <c r="BP45" s="129" t="s">
        <v>69</v>
      </c>
      <c r="BQ45" s="244" t="s">
        <v>315</v>
      </c>
      <c r="BR45" s="194" t="s">
        <v>69</v>
      </c>
      <c r="BS45" s="258">
        <v>1.7</v>
      </c>
      <c r="BT45" s="102"/>
      <c r="BU45" s="999"/>
      <c r="BV45" s="158"/>
      <c r="BW45" s="1000"/>
      <c r="BX45" s="1002"/>
      <c r="BY45" s="97">
        <v>12400</v>
      </c>
      <c r="BZ45" s="1000"/>
      <c r="CA45" s="1020"/>
      <c r="CB45" s="1004"/>
      <c r="CC45" s="1032"/>
      <c r="CD45" s="1004"/>
      <c r="CE45" s="1007"/>
      <c r="CF45" s="1004"/>
      <c r="CG45" s="1010"/>
      <c r="CH45" s="1012"/>
      <c r="CI45" s="1014" t="e">
        <v>#REF!</v>
      </c>
      <c r="CJ45" s="1052" t="e">
        <v>#REF!</v>
      </c>
      <c r="CK45" s="1012"/>
      <c r="CL45" s="98" t="s">
        <v>62</v>
      </c>
      <c r="CM45" s="99">
        <v>3500</v>
      </c>
      <c r="CN45" s="100">
        <v>3900</v>
      </c>
      <c r="CO45" s="1000"/>
      <c r="CP45" s="1049"/>
      <c r="CQ45" s="1000"/>
      <c r="CR45" s="1020"/>
      <c r="CS45" s="1004"/>
      <c r="CT45" s="1032"/>
      <c r="CU45" s="1032"/>
      <c r="CV45" s="1007"/>
      <c r="CW45" s="1004"/>
      <c r="CX45" s="1041"/>
      <c r="CY45" s="1044"/>
      <c r="CZ45" s="1012"/>
      <c r="DA45" s="1047"/>
      <c r="DB45" s="1035"/>
      <c r="DC45" s="163"/>
      <c r="DD45" s="1035"/>
      <c r="DE45" s="1037"/>
      <c r="DF45" s="1000"/>
      <c r="DG45" s="1020"/>
      <c r="DH45" s="1032"/>
      <c r="DI45" s="1032"/>
      <c r="DJ45" s="1032"/>
      <c r="DK45" s="1007"/>
      <c r="DL45" s="1032"/>
      <c r="DM45" s="1010"/>
      <c r="DN45" s="1034"/>
      <c r="DO45" s="1023"/>
      <c r="DP45" s="1025"/>
      <c r="DQ45" s="1025"/>
      <c r="DR45" s="1058"/>
      <c r="DS45" s="86"/>
      <c r="DT45" s="1055"/>
      <c r="DU45" s="205"/>
      <c r="DV45" s="256"/>
    </row>
    <row r="46" spans="1:126" ht="18.600000000000001" customHeight="1">
      <c r="A46" s="13" t="s">
        <v>156</v>
      </c>
      <c r="B46" s="940"/>
      <c r="C46" s="994"/>
      <c r="D46" s="1026" t="s">
        <v>63</v>
      </c>
      <c r="E46" s="90" t="s">
        <v>64</v>
      </c>
      <c r="F46" s="78"/>
      <c r="G46" s="91">
        <v>145930</v>
      </c>
      <c r="H46" s="92">
        <v>238440</v>
      </c>
      <c r="I46" s="91">
        <v>137180</v>
      </c>
      <c r="J46" s="92">
        <v>229690</v>
      </c>
      <c r="K46" s="81" t="s">
        <v>69</v>
      </c>
      <c r="L46" s="93">
        <v>1340</v>
      </c>
      <c r="M46" s="94">
        <v>2260</v>
      </c>
      <c r="N46" s="228" t="s">
        <v>290</v>
      </c>
      <c r="O46" s="229" t="s">
        <v>314</v>
      </c>
      <c r="P46" s="229" t="s">
        <v>60</v>
      </c>
      <c r="Q46" s="229" t="s">
        <v>315</v>
      </c>
      <c r="R46" s="229" t="s">
        <v>69</v>
      </c>
      <c r="S46" s="230">
        <v>2.6</v>
      </c>
      <c r="T46" s="231">
        <v>2.6</v>
      </c>
      <c r="U46" s="93">
        <v>1250</v>
      </c>
      <c r="V46" s="94">
        <v>2170</v>
      </c>
      <c r="W46" s="232" t="s">
        <v>290</v>
      </c>
      <c r="X46" s="229" t="s">
        <v>314</v>
      </c>
      <c r="Y46" s="232" t="s">
        <v>60</v>
      </c>
      <c r="Z46" s="229" t="s">
        <v>315</v>
      </c>
      <c r="AA46" s="232" t="s">
        <v>69</v>
      </c>
      <c r="AB46" s="230">
        <v>2.6</v>
      </c>
      <c r="AC46" s="233">
        <v>2.6</v>
      </c>
      <c r="AD46" s="101"/>
      <c r="AF46" s="103"/>
      <c r="AO46" s="101"/>
      <c r="AQ46" s="103"/>
      <c r="AY46" s="81" t="s">
        <v>69</v>
      </c>
      <c r="AZ46" s="247">
        <v>18500</v>
      </c>
      <c r="BA46" s="81" t="s">
        <v>69</v>
      </c>
      <c r="BB46" s="219">
        <v>180</v>
      </c>
      <c r="BC46" s="220" t="s">
        <v>290</v>
      </c>
      <c r="BD46" s="221" t="s">
        <v>314</v>
      </c>
      <c r="BE46" s="222" t="s">
        <v>69</v>
      </c>
      <c r="BF46" s="223" t="s">
        <v>315</v>
      </c>
      <c r="BG46" s="220" t="s">
        <v>69</v>
      </c>
      <c r="BH46" s="224">
        <v>2.5</v>
      </c>
      <c r="BI46" s="997"/>
      <c r="BK46" s="119"/>
      <c r="BL46" s="998"/>
      <c r="BM46" s="259"/>
      <c r="BN46" s="260"/>
      <c r="BO46" s="260"/>
      <c r="BP46" s="260"/>
      <c r="BQ46" s="260"/>
      <c r="BR46" s="260"/>
      <c r="BS46" s="261"/>
      <c r="BU46" s="999"/>
      <c r="BV46" s="161"/>
      <c r="BW46" s="1000" t="s">
        <v>69</v>
      </c>
      <c r="BX46" s="1028">
        <v>12400</v>
      </c>
      <c r="BY46" s="106"/>
      <c r="BZ46" s="1000"/>
      <c r="CA46" s="1020">
        <v>0</v>
      </c>
      <c r="CB46" s="1004"/>
      <c r="CC46" s="1032"/>
      <c r="CD46" s="1004"/>
      <c r="CE46" s="1007"/>
      <c r="CF46" s="1004"/>
      <c r="CG46" s="1010"/>
      <c r="CH46" s="1012"/>
      <c r="CI46" s="1014" t="e">
        <v>#REF!</v>
      </c>
      <c r="CJ46" s="1052" t="e">
        <v>#REF!</v>
      </c>
      <c r="CK46" s="1012"/>
      <c r="CL46" s="98" t="s">
        <v>65</v>
      </c>
      <c r="CM46" s="99">
        <v>3000</v>
      </c>
      <c r="CN46" s="100">
        <v>3400</v>
      </c>
      <c r="CO46" s="1000"/>
      <c r="CP46" s="1049"/>
      <c r="CQ46" s="1000"/>
      <c r="CR46" s="1020"/>
      <c r="CS46" s="1004"/>
      <c r="CT46" s="1032"/>
      <c r="CU46" s="1032"/>
      <c r="CV46" s="1007"/>
      <c r="CW46" s="1004"/>
      <c r="CX46" s="1041"/>
      <c r="CY46" s="1044"/>
      <c r="CZ46" s="86"/>
      <c r="DA46" s="107"/>
      <c r="DB46" s="1035"/>
      <c r="DC46" s="163"/>
      <c r="DD46" s="1035"/>
      <c r="DE46" s="1037"/>
      <c r="DF46" s="1000"/>
      <c r="DG46" s="1020"/>
      <c r="DH46" s="1032"/>
      <c r="DI46" s="1032"/>
      <c r="DJ46" s="1032"/>
      <c r="DK46" s="1007"/>
      <c r="DL46" s="1032"/>
      <c r="DM46" s="1010"/>
      <c r="DN46" s="1034"/>
      <c r="DO46" s="1030">
        <v>0.01</v>
      </c>
      <c r="DP46" s="1015">
        <v>0.03</v>
      </c>
      <c r="DQ46" s="1015">
        <v>0.04</v>
      </c>
      <c r="DR46" s="1017">
        <v>0.05</v>
      </c>
      <c r="DS46" s="86"/>
      <c r="DT46" s="1055"/>
      <c r="DU46" s="205"/>
      <c r="DV46" s="256"/>
    </row>
    <row r="47" spans="1:126" ht="18.600000000000001" customHeight="1">
      <c r="A47" s="13" t="s">
        <v>157</v>
      </c>
      <c r="B47" s="940"/>
      <c r="C47" s="994"/>
      <c r="D47" s="1027"/>
      <c r="E47" s="108" t="s">
        <v>11</v>
      </c>
      <c r="F47" s="78"/>
      <c r="G47" s="109">
        <v>238440</v>
      </c>
      <c r="H47" s="110"/>
      <c r="I47" s="109">
        <v>229690</v>
      </c>
      <c r="J47" s="110"/>
      <c r="K47" s="81" t="s">
        <v>69</v>
      </c>
      <c r="L47" s="95">
        <v>2260</v>
      </c>
      <c r="M47" s="111"/>
      <c r="N47" s="248" t="s">
        <v>290</v>
      </c>
      <c r="O47" s="249" t="s">
        <v>314</v>
      </c>
      <c r="P47" s="249" t="s">
        <v>60</v>
      </c>
      <c r="Q47" s="249" t="s">
        <v>315</v>
      </c>
      <c r="R47" s="249" t="s">
        <v>69</v>
      </c>
      <c r="S47" s="250">
        <v>2.6</v>
      </c>
      <c r="T47" s="251"/>
      <c r="U47" s="95">
        <v>2170</v>
      </c>
      <c r="V47" s="111"/>
      <c r="W47" s="252" t="s">
        <v>290</v>
      </c>
      <c r="X47" s="249" t="s">
        <v>314</v>
      </c>
      <c r="Y47" s="253" t="s">
        <v>60</v>
      </c>
      <c r="Z47" s="249" t="s">
        <v>315</v>
      </c>
      <c r="AA47" s="253" t="s">
        <v>69</v>
      </c>
      <c r="AB47" s="250">
        <v>2.6</v>
      </c>
      <c r="AC47" s="254"/>
      <c r="AD47" s="101"/>
      <c r="AF47" s="103"/>
      <c r="AG47" s="255"/>
      <c r="AO47" s="101"/>
      <c r="AQ47" s="103"/>
      <c r="AR47" s="255"/>
      <c r="AY47" s="101"/>
      <c r="BI47" s="997"/>
      <c r="BK47" s="158" t="s">
        <v>80</v>
      </c>
      <c r="BL47" s="998"/>
      <c r="BM47" s="86" t="s">
        <v>80</v>
      </c>
      <c r="BS47" s="243"/>
      <c r="BT47" s="256"/>
      <c r="BU47" s="999"/>
      <c r="BV47" s="119"/>
      <c r="BW47" s="1000"/>
      <c r="BX47" s="1029"/>
      <c r="BY47" s="113"/>
      <c r="BZ47" s="1000"/>
      <c r="CA47" s="1021"/>
      <c r="CB47" s="1005"/>
      <c r="CC47" s="1033"/>
      <c r="CD47" s="1005"/>
      <c r="CE47" s="1008"/>
      <c r="CF47" s="1005"/>
      <c r="CG47" s="1011"/>
      <c r="CH47" s="1012"/>
      <c r="CI47" s="970" t="e">
        <v>#REF!</v>
      </c>
      <c r="CJ47" s="1053" t="e">
        <v>#REF!</v>
      </c>
      <c r="CK47" s="1012"/>
      <c r="CL47" s="156" t="s">
        <v>66</v>
      </c>
      <c r="CM47" s="114">
        <v>2700</v>
      </c>
      <c r="CN47" s="115">
        <v>3000</v>
      </c>
      <c r="CO47" s="1000"/>
      <c r="CP47" s="1050"/>
      <c r="CQ47" s="1000"/>
      <c r="CR47" s="1021"/>
      <c r="CS47" s="1005"/>
      <c r="CT47" s="1033"/>
      <c r="CU47" s="1033"/>
      <c r="CV47" s="1008"/>
      <c r="CW47" s="1005"/>
      <c r="CX47" s="1042"/>
      <c r="CY47" s="1045"/>
      <c r="CZ47" s="86"/>
      <c r="DA47" s="107"/>
      <c r="DB47" s="1035"/>
      <c r="DC47" s="163"/>
      <c r="DD47" s="1035"/>
      <c r="DE47" s="1038"/>
      <c r="DF47" s="1000"/>
      <c r="DG47" s="1021"/>
      <c r="DH47" s="1033"/>
      <c r="DI47" s="1033"/>
      <c r="DJ47" s="1033"/>
      <c r="DK47" s="1008"/>
      <c r="DL47" s="1033"/>
      <c r="DM47" s="1011"/>
      <c r="DN47" s="1034"/>
      <c r="DO47" s="1031"/>
      <c r="DP47" s="1016"/>
      <c r="DQ47" s="1016"/>
      <c r="DR47" s="1018"/>
      <c r="DS47" s="86"/>
      <c r="DT47" s="1055"/>
      <c r="DU47" s="205"/>
      <c r="DV47" s="256"/>
    </row>
    <row r="48" spans="1:126" ht="18.600000000000001" customHeight="1">
      <c r="A48" s="13" t="s">
        <v>158</v>
      </c>
      <c r="B48" s="940"/>
      <c r="C48" s="1062" t="s">
        <v>74</v>
      </c>
      <c r="D48" s="995" t="s">
        <v>58</v>
      </c>
      <c r="E48" s="77" t="s">
        <v>59</v>
      </c>
      <c r="F48" s="78"/>
      <c r="G48" s="79">
        <v>57920</v>
      </c>
      <c r="H48" s="80">
        <v>67170</v>
      </c>
      <c r="I48" s="79">
        <v>50270</v>
      </c>
      <c r="J48" s="80">
        <v>59520</v>
      </c>
      <c r="K48" s="81" t="s">
        <v>69</v>
      </c>
      <c r="L48" s="82">
        <v>550</v>
      </c>
      <c r="M48" s="83">
        <v>640</v>
      </c>
      <c r="N48" s="206" t="s">
        <v>290</v>
      </c>
      <c r="O48" s="207" t="s">
        <v>314</v>
      </c>
      <c r="P48" s="208" t="s">
        <v>69</v>
      </c>
      <c r="Q48" s="209" t="s">
        <v>315</v>
      </c>
      <c r="R48" s="208" t="s">
        <v>69</v>
      </c>
      <c r="S48" s="210">
        <v>2.7</v>
      </c>
      <c r="T48" s="211">
        <v>2.6</v>
      </c>
      <c r="U48" s="82">
        <v>480</v>
      </c>
      <c r="V48" s="83">
        <v>570</v>
      </c>
      <c r="W48" s="212" t="s">
        <v>290</v>
      </c>
      <c r="X48" s="207" t="s">
        <v>314</v>
      </c>
      <c r="Y48" s="212" t="s">
        <v>69</v>
      </c>
      <c r="Z48" s="209" t="s">
        <v>315</v>
      </c>
      <c r="AA48" s="212" t="s">
        <v>69</v>
      </c>
      <c r="AB48" s="210">
        <v>2.6</v>
      </c>
      <c r="AC48" s="213">
        <v>2.5</v>
      </c>
      <c r="AD48" s="81" t="s">
        <v>69</v>
      </c>
      <c r="AE48" s="214">
        <v>9250</v>
      </c>
      <c r="AF48" s="81" t="s">
        <v>69</v>
      </c>
      <c r="AG48" s="215">
        <v>90</v>
      </c>
      <c r="AH48" s="216" t="s">
        <v>290</v>
      </c>
      <c r="AI48" s="207" t="s">
        <v>314</v>
      </c>
      <c r="AJ48" s="212" t="s">
        <v>69</v>
      </c>
      <c r="AK48" s="209" t="s">
        <v>315</v>
      </c>
      <c r="AL48" s="212" t="s">
        <v>69</v>
      </c>
      <c r="AM48" s="217">
        <v>2.5</v>
      </c>
      <c r="AN48" s="218" t="s">
        <v>316</v>
      </c>
      <c r="AO48" s="81" t="s">
        <v>69</v>
      </c>
      <c r="AP48" s="84">
        <v>3700</v>
      </c>
      <c r="AQ48" s="81" t="s">
        <v>69</v>
      </c>
      <c r="AR48" s="219">
        <v>30</v>
      </c>
      <c r="AS48" s="220" t="s">
        <v>290</v>
      </c>
      <c r="AT48" s="221" t="s">
        <v>314</v>
      </c>
      <c r="AU48" s="222" t="s">
        <v>69</v>
      </c>
      <c r="AV48" s="223" t="s">
        <v>315</v>
      </c>
      <c r="AW48" s="222" t="s">
        <v>69</v>
      </c>
      <c r="AX48" s="224">
        <v>3.7</v>
      </c>
      <c r="AZ48" s="96"/>
      <c r="BA48" s="96"/>
      <c r="BB48" s="225"/>
      <c r="BC48" s="188"/>
      <c r="BD48" s="96"/>
      <c r="BE48" s="188"/>
      <c r="BF48" s="96"/>
      <c r="BG48" s="188"/>
      <c r="BH48" s="96"/>
      <c r="BI48" s="997"/>
      <c r="BK48" s="158">
        <v>555200</v>
      </c>
      <c r="BL48" s="998"/>
      <c r="BM48" s="257">
        <v>5550</v>
      </c>
      <c r="BN48" s="105" t="s">
        <v>337</v>
      </c>
      <c r="BO48" s="130" t="s">
        <v>314</v>
      </c>
      <c r="BP48" s="129" t="s">
        <v>69</v>
      </c>
      <c r="BQ48" s="244" t="s">
        <v>315</v>
      </c>
      <c r="BR48" s="194" t="s">
        <v>69</v>
      </c>
      <c r="BS48" s="258">
        <v>1.8</v>
      </c>
      <c r="BT48" s="102"/>
      <c r="BU48" s="999"/>
      <c r="BV48" s="158"/>
      <c r="BW48" s="1000" t="s">
        <v>69</v>
      </c>
      <c r="BX48" s="1001">
        <v>13430</v>
      </c>
      <c r="BY48" s="87"/>
      <c r="BZ48" s="1000" t="s">
        <v>69</v>
      </c>
      <c r="CA48" s="1039">
        <v>50</v>
      </c>
      <c r="CB48" s="1003" t="s">
        <v>290</v>
      </c>
      <c r="CC48" s="938" t="s">
        <v>314</v>
      </c>
      <c r="CD48" s="1003" t="s">
        <v>69</v>
      </c>
      <c r="CE48" s="1006" t="s">
        <v>317</v>
      </c>
      <c r="CF48" s="1003" t="s">
        <v>69</v>
      </c>
      <c r="CG48" s="1009">
        <v>7.5</v>
      </c>
      <c r="CH48" s="1012" t="s">
        <v>69</v>
      </c>
      <c r="CI48" s="1013">
        <v>4000</v>
      </c>
      <c r="CJ48" s="1051">
        <v>4400</v>
      </c>
      <c r="CK48" s="1012" t="s">
        <v>69</v>
      </c>
      <c r="CL48" s="164" t="s">
        <v>61</v>
      </c>
      <c r="CM48" s="88">
        <v>7100</v>
      </c>
      <c r="CN48" s="89">
        <v>7900</v>
      </c>
      <c r="CO48" s="1000" t="s">
        <v>69</v>
      </c>
      <c r="CP48" s="1048">
        <v>6930</v>
      </c>
      <c r="CQ48" s="1000" t="s">
        <v>69</v>
      </c>
      <c r="CR48" s="1039">
        <v>60</v>
      </c>
      <c r="CS48" s="1003" t="s">
        <v>290</v>
      </c>
      <c r="CT48" s="938" t="s">
        <v>314</v>
      </c>
      <c r="CU48" s="938" t="s">
        <v>69</v>
      </c>
      <c r="CV48" s="1006" t="s">
        <v>317</v>
      </c>
      <c r="CW48" s="1003" t="s">
        <v>69</v>
      </c>
      <c r="CX48" s="1040">
        <v>3</v>
      </c>
      <c r="CY48" s="1044" t="s">
        <v>318</v>
      </c>
      <c r="CZ48" s="1012" t="s">
        <v>69</v>
      </c>
      <c r="DA48" s="1046">
        <v>4900</v>
      </c>
      <c r="DB48" s="1035"/>
      <c r="DC48" s="1065" t="s">
        <v>269</v>
      </c>
      <c r="DD48" s="1035" t="s">
        <v>70</v>
      </c>
      <c r="DE48" s="1036">
        <v>7570</v>
      </c>
      <c r="DF48" s="1000" t="s">
        <v>69</v>
      </c>
      <c r="DG48" s="1039">
        <v>70</v>
      </c>
      <c r="DH48" s="938" t="s">
        <v>290</v>
      </c>
      <c r="DI48" s="938" t="s">
        <v>314</v>
      </c>
      <c r="DJ48" s="938" t="s">
        <v>69</v>
      </c>
      <c r="DK48" s="1006" t="s">
        <v>317</v>
      </c>
      <c r="DL48" s="938" t="s">
        <v>69</v>
      </c>
      <c r="DM48" s="1009">
        <v>2</v>
      </c>
      <c r="DN48" s="1034" t="s">
        <v>70</v>
      </c>
      <c r="DO48" s="1022" t="s">
        <v>319</v>
      </c>
      <c r="DP48" s="1024" t="s">
        <v>319</v>
      </c>
      <c r="DQ48" s="1024" t="s">
        <v>319</v>
      </c>
      <c r="DR48" s="1057" t="s">
        <v>319</v>
      </c>
      <c r="DS48" s="86"/>
      <c r="DT48" s="1055"/>
      <c r="DU48" s="205"/>
      <c r="DV48" s="256"/>
    </row>
    <row r="49" spans="1:126" ht="18.600000000000001" customHeight="1">
      <c r="A49" s="13" t="s">
        <v>159</v>
      </c>
      <c r="B49" s="940"/>
      <c r="C49" s="1064"/>
      <c r="D49" s="996"/>
      <c r="E49" s="90" t="s">
        <v>8</v>
      </c>
      <c r="F49" s="78"/>
      <c r="G49" s="91">
        <v>67170</v>
      </c>
      <c r="H49" s="92">
        <v>140750</v>
      </c>
      <c r="I49" s="91">
        <v>59520</v>
      </c>
      <c r="J49" s="92">
        <v>133100</v>
      </c>
      <c r="K49" s="81" t="s">
        <v>69</v>
      </c>
      <c r="L49" s="93">
        <v>640</v>
      </c>
      <c r="M49" s="94">
        <v>1290</v>
      </c>
      <c r="N49" s="228" t="s">
        <v>290</v>
      </c>
      <c r="O49" s="229" t="s">
        <v>314</v>
      </c>
      <c r="P49" s="229" t="s">
        <v>60</v>
      </c>
      <c r="Q49" s="229" t="s">
        <v>315</v>
      </c>
      <c r="R49" s="229" t="s">
        <v>69</v>
      </c>
      <c r="S49" s="230">
        <v>2.6</v>
      </c>
      <c r="T49" s="231">
        <v>2.6</v>
      </c>
      <c r="U49" s="93">
        <v>570</v>
      </c>
      <c r="V49" s="94">
        <v>1210</v>
      </c>
      <c r="W49" s="232" t="s">
        <v>290</v>
      </c>
      <c r="X49" s="229" t="s">
        <v>314</v>
      </c>
      <c r="Y49" s="232" t="s">
        <v>60</v>
      </c>
      <c r="Z49" s="229" t="s">
        <v>315</v>
      </c>
      <c r="AA49" s="232" t="s">
        <v>69</v>
      </c>
      <c r="AB49" s="230">
        <v>2.5</v>
      </c>
      <c r="AC49" s="233">
        <v>2.6</v>
      </c>
      <c r="AD49" s="81" t="s">
        <v>69</v>
      </c>
      <c r="AE49" s="234">
        <v>9250</v>
      </c>
      <c r="AF49" s="81" t="s">
        <v>69</v>
      </c>
      <c r="AG49" s="235">
        <v>90</v>
      </c>
      <c r="AH49" s="236" t="s">
        <v>290</v>
      </c>
      <c r="AI49" s="237" t="s">
        <v>314</v>
      </c>
      <c r="AJ49" s="238" t="s">
        <v>69</v>
      </c>
      <c r="AK49" s="239" t="s">
        <v>315</v>
      </c>
      <c r="AL49" s="240" t="s">
        <v>69</v>
      </c>
      <c r="AM49" s="241">
        <v>2.5</v>
      </c>
      <c r="AN49" s="242"/>
      <c r="AP49" s="436"/>
      <c r="AQ49" s="85"/>
      <c r="AR49" s="437"/>
      <c r="AS49" s="438"/>
      <c r="AT49" s="436"/>
      <c r="AU49" s="438"/>
      <c r="AV49" s="436"/>
      <c r="AW49" s="438"/>
      <c r="AX49" s="436"/>
      <c r="AZ49" s="96"/>
      <c r="BA49" s="96"/>
      <c r="BB49" s="225"/>
      <c r="BC49" s="188"/>
      <c r="BD49" s="96"/>
      <c r="BE49" s="188"/>
      <c r="BF49" s="96"/>
      <c r="BG49" s="188"/>
      <c r="BH49" s="96"/>
      <c r="BI49" s="997"/>
      <c r="BK49" s="119"/>
      <c r="BL49" s="998"/>
      <c r="BM49" s="259"/>
      <c r="BN49" s="260"/>
      <c r="BO49" s="260"/>
      <c r="BP49" s="260"/>
      <c r="BQ49" s="260"/>
      <c r="BR49" s="260"/>
      <c r="BS49" s="261"/>
      <c r="BU49" s="999"/>
      <c r="BV49" s="158" t="s">
        <v>81</v>
      </c>
      <c r="BW49" s="1000"/>
      <c r="BX49" s="1002"/>
      <c r="BY49" s="97">
        <v>11560</v>
      </c>
      <c r="BZ49" s="1000"/>
      <c r="CA49" s="1020"/>
      <c r="CB49" s="1004"/>
      <c r="CC49" s="1032"/>
      <c r="CD49" s="1004"/>
      <c r="CE49" s="1007"/>
      <c r="CF49" s="1004"/>
      <c r="CG49" s="1010"/>
      <c r="CH49" s="1012"/>
      <c r="CI49" s="1014" t="e">
        <v>#REF!</v>
      </c>
      <c r="CJ49" s="1052" t="e">
        <v>#REF!</v>
      </c>
      <c r="CK49" s="1012"/>
      <c r="CL49" s="98" t="s">
        <v>62</v>
      </c>
      <c r="CM49" s="99">
        <v>3900</v>
      </c>
      <c r="CN49" s="100">
        <v>4300</v>
      </c>
      <c r="CO49" s="1000"/>
      <c r="CP49" s="1049"/>
      <c r="CQ49" s="1000"/>
      <c r="CR49" s="1020"/>
      <c r="CS49" s="1004"/>
      <c r="CT49" s="1032"/>
      <c r="CU49" s="1032"/>
      <c r="CV49" s="1007"/>
      <c r="CW49" s="1004"/>
      <c r="CX49" s="1041"/>
      <c r="CY49" s="1044"/>
      <c r="CZ49" s="1012"/>
      <c r="DA49" s="1047"/>
      <c r="DB49" s="1035"/>
      <c r="DC49" s="1065"/>
      <c r="DD49" s="1035"/>
      <c r="DE49" s="1037"/>
      <c r="DF49" s="1000"/>
      <c r="DG49" s="1020"/>
      <c r="DH49" s="1032"/>
      <c r="DI49" s="1032"/>
      <c r="DJ49" s="1032"/>
      <c r="DK49" s="1007"/>
      <c r="DL49" s="1032"/>
      <c r="DM49" s="1010"/>
      <c r="DN49" s="1034"/>
      <c r="DO49" s="1023"/>
      <c r="DP49" s="1025"/>
      <c r="DQ49" s="1025"/>
      <c r="DR49" s="1058"/>
      <c r="DS49" s="86"/>
      <c r="DT49" s="1055"/>
      <c r="DU49" s="205"/>
      <c r="DV49" s="256"/>
    </row>
    <row r="50" spans="1:126" ht="18.600000000000001" customHeight="1">
      <c r="A50" s="13" t="s">
        <v>160</v>
      </c>
      <c r="B50" s="940"/>
      <c r="C50" s="1064"/>
      <c r="D50" s="1026" t="s">
        <v>63</v>
      </c>
      <c r="E50" s="90" t="s">
        <v>64</v>
      </c>
      <c r="F50" s="78"/>
      <c r="G50" s="91">
        <v>140750</v>
      </c>
      <c r="H50" s="92">
        <v>233260</v>
      </c>
      <c r="I50" s="91">
        <v>133100</v>
      </c>
      <c r="J50" s="92">
        <v>225610</v>
      </c>
      <c r="K50" s="81" t="s">
        <v>69</v>
      </c>
      <c r="L50" s="93">
        <v>1290</v>
      </c>
      <c r="M50" s="94">
        <v>2210</v>
      </c>
      <c r="N50" s="228" t="s">
        <v>290</v>
      </c>
      <c r="O50" s="229" t="s">
        <v>314</v>
      </c>
      <c r="P50" s="229" t="s">
        <v>60</v>
      </c>
      <c r="Q50" s="229" t="s">
        <v>315</v>
      </c>
      <c r="R50" s="229" t="s">
        <v>69</v>
      </c>
      <c r="S50" s="230">
        <v>2.6</v>
      </c>
      <c r="T50" s="231">
        <v>2.6</v>
      </c>
      <c r="U50" s="93">
        <v>1210</v>
      </c>
      <c r="V50" s="94">
        <v>2130</v>
      </c>
      <c r="W50" s="232" t="s">
        <v>290</v>
      </c>
      <c r="X50" s="229" t="s">
        <v>314</v>
      </c>
      <c r="Y50" s="232" t="s">
        <v>60</v>
      </c>
      <c r="Z50" s="229" t="s">
        <v>315</v>
      </c>
      <c r="AA50" s="232" t="s">
        <v>69</v>
      </c>
      <c r="AB50" s="230">
        <v>2.6</v>
      </c>
      <c r="AC50" s="233">
        <v>2.6</v>
      </c>
      <c r="AD50" s="101"/>
      <c r="AF50" s="103"/>
      <c r="AO50" s="101"/>
      <c r="AQ50" s="103"/>
      <c r="AY50" s="81" t="s">
        <v>69</v>
      </c>
      <c r="AZ50" s="247">
        <v>18500</v>
      </c>
      <c r="BA50" s="81" t="s">
        <v>69</v>
      </c>
      <c r="BB50" s="219">
        <v>180</v>
      </c>
      <c r="BC50" s="220" t="s">
        <v>290</v>
      </c>
      <c r="BD50" s="221" t="s">
        <v>314</v>
      </c>
      <c r="BE50" s="222" t="s">
        <v>69</v>
      </c>
      <c r="BF50" s="223" t="s">
        <v>315</v>
      </c>
      <c r="BG50" s="220" t="s">
        <v>69</v>
      </c>
      <c r="BH50" s="224">
        <v>2.5</v>
      </c>
      <c r="BI50" s="997"/>
      <c r="BK50" s="158" t="s">
        <v>84</v>
      </c>
      <c r="BL50" s="998"/>
      <c r="BM50" s="86" t="s">
        <v>84</v>
      </c>
      <c r="BS50" s="243"/>
      <c r="BT50" s="256"/>
      <c r="BU50" s="999"/>
      <c r="BV50" s="123" t="s">
        <v>82</v>
      </c>
      <c r="BW50" s="1000" t="s">
        <v>69</v>
      </c>
      <c r="BX50" s="1028">
        <v>11560</v>
      </c>
      <c r="BY50" s="106"/>
      <c r="BZ50" s="1000"/>
      <c r="CA50" s="1020">
        <v>0</v>
      </c>
      <c r="CB50" s="1004"/>
      <c r="CC50" s="1032"/>
      <c r="CD50" s="1004"/>
      <c r="CE50" s="1007"/>
      <c r="CF50" s="1004"/>
      <c r="CG50" s="1010"/>
      <c r="CH50" s="1012"/>
      <c r="CI50" s="1014" t="e">
        <v>#REF!</v>
      </c>
      <c r="CJ50" s="1052" t="e">
        <v>#REF!</v>
      </c>
      <c r="CK50" s="1012"/>
      <c r="CL50" s="98" t="s">
        <v>65</v>
      </c>
      <c r="CM50" s="99">
        <v>3400</v>
      </c>
      <c r="CN50" s="100">
        <v>3800</v>
      </c>
      <c r="CO50" s="1000"/>
      <c r="CP50" s="1049"/>
      <c r="CQ50" s="1000"/>
      <c r="CR50" s="1020"/>
      <c r="CS50" s="1004"/>
      <c r="CT50" s="1032"/>
      <c r="CU50" s="1032"/>
      <c r="CV50" s="1007"/>
      <c r="CW50" s="1004"/>
      <c r="CX50" s="1041"/>
      <c r="CY50" s="1044"/>
      <c r="CZ50" s="86"/>
      <c r="DA50" s="107"/>
      <c r="DB50" s="1035"/>
      <c r="DC50" s="1066">
        <v>0.1</v>
      </c>
      <c r="DD50" s="1035"/>
      <c r="DE50" s="1037"/>
      <c r="DF50" s="1000"/>
      <c r="DG50" s="1020"/>
      <c r="DH50" s="1032"/>
      <c r="DI50" s="1032"/>
      <c r="DJ50" s="1032"/>
      <c r="DK50" s="1007"/>
      <c r="DL50" s="1032"/>
      <c r="DM50" s="1010"/>
      <c r="DN50" s="1034"/>
      <c r="DO50" s="1030">
        <v>0.01</v>
      </c>
      <c r="DP50" s="1015">
        <v>0.03</v>
      </c>
      <c r="DQ50" s="1015">
        <v>0.04</v>
      </c>
      <c r="DR50" s="1017">
        <v>0.05</v>
      </c>
      <c r="DS50" s="86"/>
      <c r="DT50" s="1055"/>
      <c r="DU50" s="205"/>
      <c r="DV50" s="256"/>
    </row>
    <row r="51" spans="1:126" ht="18.600000000000001" customHeight="1">
      <c r="A51" s="13" t="s">
        <v>161</v>
      </c>
      <c r="B51" s="940"/>
      <c r="C51" s="1064"/>
      <c r="D51" s="1027"/>
      <c r="E51" s="108" t="s">
        <v>11</v>
      </c>
      <c r="F51" s="78"/>
      <c r="G51" s="109">
        <v>233260</v>
      </c>
      <c r="H51" s="110"/>
      <c r="I51" s="109">
        <v>225610</v>
      </c>
      <c r="J51" s="110"/>
      <c r="K51" s="81" t="s">
        <v>69</v>
      </c>
      <c r="L51" s="95">
        <v>2210</v>
      </c>
      <c r="M51" s="111"/>
      <c r="N51" s="248" t="s">
        <v>290</v>
      </c>
      <c r="O51" s="249" t="s">
        <v>314</v>
      </c>
      <c r="P51" s="249" t="s">
        <v>60</v>
      </c>
      <c r="Q51" s="249" t="s">
        <v>315</v>
      </c>
      <c r="R51" s="249" t="s">
        <v>69</v>
      </c>
      <c r="S51" s="250">
        <v>2.6</v>
      </c>
      <c r="T51" s="251"/>
      <c r="U51" s="95">
        <v>2130</v>
      </c>
      <c r="V51" s="111"/>
      <c r="W51" s="252" t="s">
        <v>290</v>
      </c>
      <c r="X51" s="249" t="s">
        <v>314</v>
      </c>
      <c r="Y51" s="253" t="s">
        <v>60</v>
      </c>
      <c r="Z51" s="249" t="s">
        <v>315</v>
      </c>
      <c r="AA51" s="253" t="s">
        <v>69</v>
      </c>
      <c r="AB51" s="250">
        <v>2.6</v>
      </c>
      <c r="AC51" s="254"/>
      <c r="AD51" s="101"/>
      <c r="AF51" s="103"/>
      <c r="AG51" s="255"/>
      <c r="AO51" s="101"/>
      <c r="AQ51" s="103"/>
      <c r="AR51" s="255"/>
      <c r="AY51" s="101"/>
      <c r="BI51" s="997"/>
      <c r="BK51" s="158">
        <v>600100</v>
      </c>
      <c r="BL51" s="998"/>
      <c r="BM51" s="257">
        <v>6000</v>
      </c>
      <c r="BN51" s="105" t="s">
        <v>337</v>
      </c>
      <c r="BO51" s="130" t="s">
        <v>314</v>
      </c>
      <c r="BP51" s="129" t="s">
        <v>69</v>
      </c>
      <c r="BQ51" s="244" t="s">
        <v>315</v>
      </c>
      <c r="BR51" s="194" t="s">
        <v>69</v>
      </c>
      <c r="BS51" s="258">
        <v>1.8</v>
      </c>
      <c r="BT51" s="102"/>
      <c r="BU51" s="999"/>
      <c r="BV51" s="158"/>
      <c r="BW51" s="1000"/>
      <c r="BX51" s="1029"/>
      <c r="BY51" s="113"/>
      <c r="BZ51" s="1000"/>
      <c r="CA51" s="1021"/>
      <c r="CB51" s="1005"/>
      <c r="CC51" s="1033"/>
      <c r="CD51" s="1005"/>
      <c r="CE51" s="1008"/>
      <c r="CF51" s="1005"/>
      <c r="CG51" s="1011"/>
      <c r="CH51" s="1012"/>
      <c r="CI51" s="970" t="e">
        <v>#REF!</v>
      </c>
      <c r="CJ51" s="1053" t="e">
        <v>#REF!</v>
      </c>
      <c r="CK51" s="1012"/>
      <c r="CL51" s="156" t="s">
        <v>66</v>
      </c>
      <c r="CM51" s="114">
        <v>3000</v>
      </c>
      <c r="CN51" s="115">
        <v>3400</v>
      </c>
      <c r="CO51" s="1000"/>
      <c r="CP51" s="1050"/>
      <c r="CQ51" s="1000"/>
      <c r="CR51" s="1021"/>
      <c r="CS51" s="1005"/>
      <c r="CT51" s="1033"/>
      <c r="CU51" s="1033"/>
      <c r="CV51" s="1008"/>
      <c r="CW51" s="1005"/>
      <c r="CX51" s="1042"/>
      <c r="CY51" s="1045"/>
      <c r="CZ51" s="86"/>
      <c r="DA51" s="107"/>
      <c r="DB51" s="1035"/>
      <c r="DC51" s="1066"/>
      <c r="DD51" s="1035"/>
      <c r="DE51" s="1038"/>
      <c r="DF51" s="1000"/>
      <c r="DG51" s="1021"/>
      <c r="DH51" s="1033"/>
      <c r="DI51" s="1033"/>
      <c r="DJ51" s="1033"/>
      <c r="DK51" s="1008"/>
      <c r="DL51" s="1033"/>
      <c r="DM51" s="1011"/>
      <c r="DN51" s="1034"/>
      <c r="DO51" s="1031"/>
      <c r="DP51" s="1016"/>
      <c r="DQ51" s="1016"/>
      <c r="DR51" s="1018"/>
      <c r="DS51" s="86"/>
      <c r="DT51" s="1055"/>
      <c r="DU51" s="205"/>
      <c r="DV51" s="256"/>
    </row>
    <row r="52" spans="1:126" ht="18.600000000000001" customHeight="1">
      <c r="A52" s="13" t="s">
        <v>162</v>
      </c>
      <c r="B52" s="940"/>
      <c r="C52" s="1062" t="s">
        <v>77</v>
      </c>
      <c r="D52" s="995" t="s">
        <v>58</v>
      </c>
      <c r="E52" s="77" t="s">
        <v>59</v>
      </c>
      <c r="F52" s="78"/>
      <c r="G52" s="79">
        <v>53840</v>
      </c>
      <c r="H52" s="80">
        <v>63090</v>
      </c>
      <c r="I52" s="79">
        <v>47030</v>
      </c>
      <c r="J52" s="80">
        <v>56280</v>
      </c>
      <c r="K52" s="81" t="s">
        <v>69</v>
      </c>
      <c r="L52" s="82">
        <v>510</v>
      </c>
      <c r="M52" s="83">
        <v>600</v>
      </c>
      <c r="N52" s="206" t="s">
        <v>290</v>
      </c>
      <c r="O52" s="207" t="s">
        <v>314</v>
      </c>
      <c r="P52" s="208" t="s">
        <v>69</v>
      </c>
      <c r="Q52" s="209" t="s">
        <v>315</v>
      </c>
      <c r="R52" s="208" t="s">
        <v>69</v>
      </c>
      <c r="S52" s="210">
        <v>2.6</v>
      </c>
      <c r="T52" s="211">
        <v>2.6</v>
      </c>
      <c r="U52" s="82">
        <v>450</v>
      </c>
      <c r="V52" s="83">
        <v>540</v>
      </c>
      <c r="W52" s="212" t="s">
        <v>290</v>
      </c>
      <c r="X52" s="207" t="s">
        <v>314</v>
      </c>
      <c r="Y52" s="212" t="s">
        <v>69</v>
      </c>
      <c r="Z52" s="209" t="s">
        <v>315</v>
      </c>
      <c r="AA52" s="212" t="s">
        <v>69</v>
      </c>
      <c r="AB52" s="210">
        <v>2.5</v>
      </c>
      <c r="AC52" s="213">
        <v>2.5</v>
      </c>
      <c r="AD52" s="81" t="s">
        <v>69</v>
      </c>
      <c r="AE52" s="214">
        <v>9250</v>
      </c>
      <c r="AF52" s="81" t="s">
        <v>69</v>
      </c>
      <c r="AG52" s="215">
        <v>90</v>
      </c>
      <c r="AH52" s="216" t="s">
        <v>290</v>
      </c>
      <c r="AI52" s="207" t="s">
        <v>314</v>
      </c>
      <c r="AJ52" s="212" t="s">
        <v>69</v>
      </c>
      <c r="AK52" s="209" t="s">
        <v>315</v>
      </c>
      <c r="AL52" s="212" t="s">
        <v>69</v>
      </c>
      <c r="AM52" s="217">
        <v>2.5</v>
      </c>
      <c r="AN52" s="218" t="s">
        <v>316</v>
      </c>
      <c r="AO52" s="81" t="s">
        <v>69</v>
      </c>
      <c r="AP52" s="84">
        <v>3700</v>
      </c>
      <c r="AQ52" s="81" t="s">
        <v>69</v>
      </c>
      <c r="AR52" s="219">
        <v>30</v>
      </c>
      <c r="AS52" s="220" t="s">
        <v>290</v>
      </c>
      <c r="AT52" s="221" t="s">
        <v>314</v>
      </c>
      <c r="AU52" s="222" t="s">
        <v>69</v>
      </c>
      <c r="AV52" s="223" t="s">
        <v>315</v>
      </c>
      <c r="AW52" s="222" t="s">
        <v>69</v>
      </c>
      <c r="AX52" s="224">
        <v>3.7</v>
      </c>
      <c r="AZ52" s="96"/>
      <c r="BA52" s="96"/>
      <c r="BB52" s="225"/>
      <c r="BC52" s="188"/>
      <c r="BD52" s="96"/>
      <c r="BE52" s="188"/>
      <c r="BF52" s="96"/>
      <c r="BG52" s="188"/>
      <c r="BH52" s="96"/>
      <c r="BI52" s="997"/>
      <c r="BK52" s="119"/>
      <c r="BL52" s="998"/>
      <c r="BM52" s="259"/>
      <c r="BN52" s="260"/>
      <c r="BO52" s="260"/>
      <c r="BP52" s="260"/>
      <c r="BQ52" s="260"/>
      <c r="BR52" s="260"/>
      <c r="BS52" s="261"/>
      <c r="BU52" s="999"/>
      <c r="BV52" s="161"/>
      <c r="BW52" s="1000" t="s">
        <v>69</v>
      </c>
      <c r="BX52" s="1001">
        <v>12780</v>
      </c>
      <c r="BY52" s="87"/>
      <c r="BZ52" s="1000" t="s">
        <v>69</v>
      </c>
      <c r="CA52" s="1039">
        <v>50</v>
      </c>
      <c r="CB52" s="1003" t="s">
        <v>290</v>
      </c>
      <c r="CC52" s="938" t="s">
        <v>314</v>
      </c>
      <c r="CD52" s="1003" t="s">
        <v>69</v>
      </c>
      <c r="CE52" s="1006" t="s">
        <v>317</v>
      </c>
      <c r="CF52" s="1003" t="s">
        <v>69</v>
      </c>
      <c r="CG52" s="1009">
        <v>6.6</v>
      </c>
      <c r="CH52" s="1012" t="s">
        <v>69</v>
      </c>
      <c r="CI52" s="1013">
        <v>3500</v>
      </c>
      <c r="CJ52" s="1051">
        <v>3900</v>
      </c>
      <c r="CK52" s="1012" t="s">
        <v>69</v>
      </c>
      <c r="CL52" s="164" t="s">
        <v>61</v>
      </c>
      <c r="CM52" s="88">
        <v>6300</v>
      </c>
      <c r="CN52" s="89">
        <v>7100</v>
      </c>
      <c r="CO52" s="1000" t="s">
        <v>69</v>
      </c>
      <c r="CP52" s="1048">
        <v>6160</v>
      </c>
      <c r="CQ52" s="1000" t="s">
        <v>69</v>
      </c>
      <c r="CR52" s="1039">
        <v>60</v>
      </c>
      <c r="CS52" s="1003" t="s">
        <v>290</v>
      </c>
      <c r="CT52" s="938" t="s">
        <v>314</v>
      </c>
      <c r="CU52" s="938" t="s">
        <v>69</v>
      </c>
      <c r="CV52" s="1006" t="s">
        <v>317</v>
      </c>
      <c r="CW52" s="1003" t="s">
        <v>69</v>
      </c>
      <c r="CX52" s="1040">
        <v>2.7</v>
      </c>
      <c r="CY52" s="1044" t="s">
        <v>318</v>
      </c>
      <c r="CZ52" s="1012" t="s">
        <v>69</v>
      </c>
      <c r="DA52" s="1046">
        <v>4900</v>
      </c>
      <c r="DB52" s="1035"/>
      <c r="DC52" s="120"/>
      <c r="DD52" s="1035" t="s">
        <v>70</v>
      </c>
      <c r="DE52" s="1036">
        <v>6730</v>
      </c>
      <c r="DF52" s="1000" t="s">
        <v>69</v>
      </c>
      <c r="DG52" s="1039">
        <v>60</v>
      </c>
      <c r="DH52" s="938" t="s">
        <v>290</v>
      </c>
      <c r="DI52" s="938" t="s">
        <v>314</v>
      </c>
      <c r="DJ52" s="938" t="s">
        <v>69</v>
      </c>
      <c r="DK52" s="1006" t="s">
        <v>317</v>
      </c>
      <c r="DL52" s="938" t="s">
        <v>69</v>
      </c>
      <c r="DM52" s="1009">
        <v>2</v>
      </c>
      <c r="DN52" s="1034" t="s">
        <v>70</v>
      </c>
      <c r="DO52" s="1022" t="s">
        <v>319</v>
      </c>
      <c r="DP52" s="1024" t="s">
        <v>319</v>
      </c>
      <c r="DQ52" s="1024" t="s">
        <v>319</v>
      </c>
      <c r="DR52" s="1057" t="s">
        <v>319</v>
      </c>
      <c r="DS52" s="86"/>
      <c r="DT52" s="1055"/>
      <c r="DU52" s="205"/>
      <c r="DV52" s="256"/>
    </row>
    <row r="53" spans="1:126" ht="18.600000000000001" customHeight="1">
      <c r="A53" s="13" t="s">
        <v>163</v>
      </c>
      <c r="B53" s="940"/>
      <c r="C53" s="1064"/>
      <c r="D53" s="996"/>
      <c r="E53" s="90" t="s">
        <v>8</v>
      </c>
      <c r="F53" s="78"/>
      <c r="G53" s="91">
        <v>63090</v>
      </c>
      <c r="H53" s="92">
        <v>136670</v>
      </c>
      <c r="I53" s="91">
        <v>56280</v>
      </c>
      <c r="J53" s="92">
        <v>129860</v>
      </c>
      <c r="K53" s="81" t="s">
        <v>69</v>
      </c>
      <c r="L53" s="93">
        <v>600</v>
      </c>
      <c r="M53" s="94">
        <v>1250</v>
      </c>
      <c r="N53" s="228" t="s">
        <v>290</v>
      </c>
      <c r="O53" s="229" t="s">
        <v>314</v>
      </c>
      <c r="P53" s="229" t="s">
        <v>60</v>
      </c>
      <c r="Q53" s="229" t="s">
        <v>315</v>
      </c>
      <c r="R53" s="229" t="s">
        <v>69</v>
      </c>
      <c r="S53" s="230">
        <v>2.6</v>
      </c>
      <c r="T53" s="231">
        <v>2.6</v>
      </c>
      <c r="U53" s="93">
        <v>540</v>
      </c>
      <c r="V53" s="94">
        <v>1180</v>
      </c>
      <c r="W53" s="232" t="s">
        <v>290</v>
      </c>
      <c r="X53" s="229" t="s">
        <v>314</v>
      </c>
      <c r="Y53" s="232" t="s">
        <v>60</v>
      </c>
      <c r="Z53" s="229" t="s">
        <v>315</v>
      </c>
      <c r="AA53" s="232" t="s">
        <v>69</v>
      </c>
      <c r="AB53" s="230">
        <v>2.5</v>
      </c>
      <c r="AC53" s="233">
        <v>2.6</v>
      </c>
      <c r="AD53" s="81" t="s">
        <v>69</v>
      </c>
      <c r="AE53" s="234">
        <v>9250</v>
      </c>
      <c r="AF53" s="81" t="s">
        <v>69</v>
      </c>
      <c r="AG53" s="235">
        <v>90</v>
      </c>
      <c r="AH53" s="236" t="s">
        <v>290</v>
      </c>
      <c r="AI53" s="237" t="s">
        <v>314</v>
      </c>
      <c r="AJ53" s="238" t="s">
        <v>69</v>
      </c>
      <c r="AK53" s="239" t="s">
        <v>315</v>
      </c>
      <c r="AL53" s="240" t="s">
        <v>69</v>
      </c>
      <c r="AM53" s="241">
        <v>2.5</v>
      </c>
      <c r="AN53" s="242"/>
      <c r="AP53" s="436"/>
      <c r="AQ53" s="85"/>
      <c r="AR53" s="437"/>
      <c r="AS53" s="438"/>
      <c r="AT53" s="436"/>
      <c r="AU53" s="438"/>
      <c r="AV53" s="436"/>
      <c r="AW53" s="438"/>
      <c r="AX53" s="436"/>
      <c r="AZ53" s="96"/>
      <c r="BA53" s="96"/>
      <c r="BB53" s="225"/>
      <c r="BC53" s="188"/>
      <c r="BD53" s="96"/>
      <c r="BE53" s="188"/>
      <c r="BF53" s="96"/>
      <c r="BG53" s="188"/>
      <c r="BH53" s="96"/>
      <c r="BI53" s="997"/>
      <c r="BK53" s="158" t="s">
        <v>85</v>
      </c>
      <c r="BL53" s="998"/>
      <c r="BM53" s="86" t="s">
        <v>85</v>
      </c>
      <c r="BS53" s="243"/>
      <c r="BT53" s="256"/>
      <c r="BU53" s="999"/>
      <c r="BV53" s="119"/>
      <c r="BW53" s="1000"/>
      <c r="BX53" s="1002"/>
      <c r="BY53" s="97">
        <v>10900</v>
      </c>
      <c r="BZ53" s="1000"/>
      <c r="CA53" s="1020"/>
      <c r="CB53" s="1004"/>
      <c r="CC53" s="1032"/>
      <c r="CD53" s="1004"/>
      <c r="CE53" s="1007"/>
      <c r="CF53" s="1004"/>
      <c r="CG53" s="1010"/>
      <c r="CH53" s="1012"/>
      <c r="CI53" s="1014" t="e">
        <v>#REF!</v>
      </c>
      <c r="CJ53" s="1052" t="e">
        <v>#REF!</v>
      </c>
      <c r="CK53" s="1012"/>
      <c r="CL53" s="98" t="s">
        <v>62</v>
      </c>
      <c r="CM53" s="99">
        <v>3500</v>
      </c>
      <c r="CN53" s="100">
        <v>3900</v>
      </c>
      <c r="CO53" s="1000"/>
      <c r="CP53" s="1049"/>
      <c r="CQ53" s="1000"/>
      <c r="CR53" s="1020"/>
      <c r="CS53" s="1004"/>
      <c r="CT53" s="1032"/>
      <c r="CU53" s="1032"/>
      <c r="CV53" s="1007"/>
      <c r="CW53" s="1004"/>
      <c r="CX53" s="1041"/>
      <c r="CY53" s="1044"/>
      <c r="CZ53" s="1012"/>
      <c r="DA53" s="1047"/>
      <c r="DB53" s="1035"/>
      <c r="DC53" s="120"/>
      <c r="DD53" s="1035"/>
      <c r="DE53" s="1037"/>
      <c r="DF53" s="1000"/>
      <c r="DG53" s="1020"/>
      <c r="DH53" s="1032"/>
      <c r="DI53" s="1032"/>
      <c r="DJ53" s="1032"/>
      <c r="DK53" s="1007"/>
      <c r="DL53" s="1032"/>
      <c r="DM53" s="1010"/>
      <c r="DN53" s="1034"/>
      <c r="DO53" s="1023"/>
      <c r="DP53" s="1025"/>
      <c r="DQ53" s="1025"/>
      <c r="DR53" s="1058"/>
      <c r="DS53" s="86"/>
      <c r="DT53" s="1055"/>
      <c r="DU53" s="205"/>
      <c r="DV53" s="256"/>
    </row>
    <row r="54" spans="1:126" ht="18.600000000000001" customHeight="1">
      <c r="A54" s="13" t="s">
        <v>164</v>
      </c>
      <c r="B54" s="940"/>
      <c r="C54" s="1064"/>
      <c r="D54" s="1026" t="s">
        <v>63</v>
      </c>
      <c r="E54" s="90" t="s">
        <v>64</v>
      </c>
      <c r="F54" s="78"/>
      <c r="G54" s="91">
        <v>136670</v>
      </c>
      <c r="H54" s="92">
        <v>229180</v>
      </c>
      <c r="I54" s="91">
        <v>129860</v>
      </c>
      <c r="J54" s="92">
        <v>222370</v>
      </c>
      <c r="K54" s="81" t="s">
        <v>69</v>
      </c>
      <c r="L54" s="93">
        <v>1250</v>
      </c>
      <c r="M54" s="94">
        <v>2170</v>
      </c>
      <c r="N54" s="228" t="s">
        <v>290</v>
      </c>
      <c r="O54" s="229" t="s">
        <v>314</v>
      </c>
      <c r="P54" s="229" t="s">
        <v>60</v>
      </c>
      <c r="Q54" s="229" t="s">
        <v>315</v>
      </c>
      <c r="R54" s="229" t="s">
        <v>69</v>
      </c>
      <c r="S54" s="230">
        <v>2.6</v>
      </c>
      <c r="T54" s="231">
        <v>2.6</v>
      </c>
      <c r="U54" s="93">
        <v>1180</v>
      </c>
      <c r="V54" s="94">
        <v>2100</v>
      </c>
      <c r="W54" s="232" t="s">
        <v>290</v>
      </c>
      <c r="X54" s="229" t="s">
        <v>314</v>
      </c>
      <c r="Y54" s="232" t="s">
        <v>60</v>
      </c>
      <c r="Z54" s="229" t="s">
        <v>315</v>
      </c>
      <c r="AA54" s="232" t="s">
        <v>69</v>
      </c>
      <c r="AB54" s="230">
        <v>2.6</v>
      </c>
      <c r="AC54" s="233">
        <v>2.6</v>
      </c>
      <c r="AD54" s="101"/>
      <c r="AF54" s="103"/>
      <c r="AO54" s="101"/>
      <c r="AQ54" s="103"/>
      <c r="AY54" s="81" t="s">
        <v>69</v>
      </c>
      <c r="AZ54" s="247">
        <v>18500</v>
      </c>
      <c r="BA54" s="81" t="s">
        <v>69</v>
      </c>
      <c r="BB54" s="219">
        <v>180</v>
      </c>
      <c r="BC54" s="220" t="s">
        <v>290</v>
      </c>
      <c r="BD54" s="221" t="s">
        <v>314</v>
      </c>
      <c r="BE54" s="222" t="s">
        <v>69</v>
      </c>
      <c r="BF54" s="223" t="s">
        <v>315</v>
      </c>
      <c r="BG54" s="220" t="s">
        <v>69</v>
      </c>
      <c r="BH54" s="224">
        <v>2.5</v>
      </c>
      <c r="BI54" s="997"/>
      <c r="BK54" s="158">
        <v>645000</v>
      </c>
      <c r="BL54" s="998"/>
      <c r="BM54" s="257">
        <v>6450</v>
      </c>
      <c r="BN54" s="105" t="s">
        <v>337</v>
      </c>
      <c r="BO54" s="130" t="s">
        <v>314</v>
      </c>
      <c r="BP54" s="129" t="s">
        <v>69</v>
      </c>
      <c r="BQ54" s="244" t="s">
        <v>315</v>
      </c>
      <c r="BR54" s="194" t="s">
        <v>69</v>
      </c>
      <c r="BS54" s="258">
        <v>1.9</v>
      </c>
      <c r="BT54" s="102"/>
      <c r="BU54" s="999"/>
      <c r="BV54" s="158"/>
      <c r="BW54" s="1000" t="s">
        <v>69</v>
      </c>
      <c r="BX54" s="1028">
        <v>10900</v>
      </c>
      <c r="BY54" s="106"/>
      <c r="BZ54" s="1000"/>
      <c r="CA54" s="1020">
        <v>0</v>
      </c>
      <c r="CB54" s="1004"/>
      <c r="CC54" s="1032"/>
      <c r="CD54" s="1004"/>
      <c r="CE54" s="1007"/>
      <c r="CF54" s="1004"/>
      <c r="CG54" s="1010"/>
      <c r="CH54" s="1012"/>
      <c r="CI54" s="1014" t="e">
        <v>#REF!</v>
      </c>
      <c r="CJ54" s="1052" t="e">
        <v>#REF!</v>
      </c>
      <c r="CK54" s="1012"/>
      <c r="CL54" s="98" t="s">
        <v>65</v>
      </c>
      <c r="CM54" s="99">
        <v>3000</v>
      </c>
      <c r="CN54" s="100">
        <v>3400</v>
      </c>
      <c r="CO54" s="1000"/>
      <c r="CP54" s="1049"/>
      <c r="CQ54" s="1000"/>
      <c r="CR54" s="1020"/>
      <c r="CS54" s="1004"/>
      <c r="CT54" s="1032"/>
      <c r="CU54" s="1032"/>
      <c r="CV54" s="1007"/>
      <c r="CW54" s="1004"/>
      <c r="CX54" s="1041"/>
      <c r="CY54" s="1044"/>
      <c r="CZ54" s="86"/>
      <c r="DA54" s="107"/>
      <c r="DB54" s="1035"/>
      <c r="DC54" s="121"/>
      <c r="DD54" s="1035"/>
      <c r="DE54" s="1037"/>
      <c r="DF54" s="1000"/>
      <c r="DG54" s="1020"/>
      <c r="DH54" s="1032"/>
      <c r="DI54" s="1032"/>
      <c r="DJ54" s="1032"/>
      <c r="DK54" s="1007"/>
      <c r="DL54" s="1032"/>
      <c r="DM54" s="1010"/>
      <c r="DN54" s="1034"/>
      <c r="DO54" s="1030">
        <v>0.01</v>
      </c>
      <c r="DP54" s="1015">
        <v>0.03</v>
      </c>
      <c r="DQ54" s="1015">
        <v>0.04</v>
      </c>
      <c r="DR54" s="1017">
        <v>0.05</v>
      </c>
      <c r="DS54" s="86"/>
      <c r="DT54" s="1055"/>
      <c r="DU54" s="205"/>
      <c r="DV54" s="256"/>
    </row>
    <row r="55" spans="1:126" ht="18.600000000000001" customHeight="1">
      <c r="A55" s="13" t="s">
        <v>165</v>
      </c>
      <c r="B55" s="940"/>
      <c r="C55" s="1064"/>
      <c r="D55" s="1027"/>
      <c r="E55" s="108" t="s">
        <v>11</v>
      </c>
      <c r="F55" s="78"/>
      <c r="G55" s="109">
        <v>229180</v>
      </c>
      <c r="H55" s="110"/>
      <c r="I55" s="109">
        <v>222370</v>
      </c>
      <c r="J55" s="110"/>
      <c r="K55" s="81" t="s">
        <v>69</v>
      </c>
      <c r="L55" s="95">
        <v>2170</v>
      </c>
      <c r="M55" s="111"/>
      <c r="N55" s="248" t="s">
        <v>290</v>
      </c>
      <c r="O55" s="249" t="s">
        <v>314</v>
      </c>
      <c r="P55" s="249" t="s">
        <v>60</v>
      </c>
      <c r="Q55" s="249" t="s">
        <v>315</v>
      </c>
      <c r="R55" s="249" t="s">
        <v>69</v>
      </c>
      <c r="S55" s="250">
        <v>2.6</v>
      </c>
      <c r="T55" s="251"/>
      <c r="U55" s="95">
        <v>2100</v>
      </c>
      <c r="V55" s="111"/>
      <c r="W55" s="252" t="s">
        <v>290</v>
      </c>
      <c r="X55" s="249" t="s">
        <v>314</v>
      </c>
      <c r="Y55" s="253" t="s">
        <v>60</v>
      </c>
      <c r="Z55" s="249" t="s">
        <v>315</v>
      </c>
      <c r="AA55" s="253" t="s">
        <v>69</v>
      </c>
      <c r="AB55" s="250">
        <v>2.6</v>
      </c>
      <c r="AC55" s="254"/>
      <c r="AD55" s="101"/>
      <c r="AF55" s="103"/>
      <c r="AG55" s="255"/>
      <c r="AO55" s="101"/>
      <c r="AQ55" s="103"/>
      <c r="AR55" s="255"/>
      <c r="AY55" s="101"/>
      <c r="BI55" s="997"/>
      <c r="BK55" s="119"/>
      <c r="BL55" s="998"/>
      <c r="BM55" s="259"/>
      <c r="BN55" s="260"/>
      <c r="BO55" s="260"/>
      <c r="BP55" s="260"/>
      <c r="BQ55" s="260"/>
      <c r="BR55" s="260"/>
      <c r="BS55" s="261"/>
      <c r="BU55" s="999"/>
      <c r="BV55" s="161"/>
      <c r="BW55" s="1000"/>
      <c r="BX55" s="1029"/>
      <c r="BY55" s="113"/>
      <c r="BZ55" s="1000"/>
      <c r="CA55" s="1021"/>
      <c r="CB55" s="1005"/>
      <c r="CC55" s="1033"/>
      <c r="CD55" s="1005"/>
      <c r="CE55" s="1008"/>
      <c r="CF55" s="1005"/>
      <c r="CG55" s="1011"/>
      <c r="CH55" s="1012"/>
      <c r="CI55" s="970" t="e">
        <v>#REF!</v>
      </c>
      <c r="CJ55" s="1053" t="e">
        <v>#REF!</v>
      </c>
      <c r="CK55" s="1012"/>
      <c r="CL55" s="156" t="s">
        <v>66</v>
      </c>
      <c r="CM55" s="114">
        <v>2700</v>
      </c>
      <c r="CN55" s="115">
        <v>3000</v>
      </c>
      <c r="CO55" s="1000"/>
      <c r="CP55" s="1050"/>
      <c r="CQ55" s="1000"/>
      <c r="CR55" s="1021"/>
      <c r="CS55" s="1005"/>
      <c r="CT55" s="1033"/>
      <c r="CU55" s="1033"/>
      <c r="CV55" s="1008"/>
      <c r="CW55" s="1005"/>
      <c r="CX55" s="1042"/>
      <c r="CY55" s="1045"/>
      <c r="CZ55" s="86"/>
      <c r="DA55" s="107"/>
      <c r="DB55" s="1035"/>
      <c r="DC55" s="121"/>
      <c r="DD55" s="1035"/>
      <c r="DE55" s="1038"/>
      <c r="DF55" s="1000"/>
      <c r="DG55" s="1021"/>
      <c r="DH55" s="1033"/>
      <c r="DI55" s="1033"/>
      <c r="DJ55" s="1033"/>
      <c r="DK55" s="1008"/>
      <c r="DL55" s="1033"/>
      <c r="DM55" s="1011"/>
      <c r="DN55" s="1034"/>
      <c r="DO55" s="1031"/>
      <c r="DP55" s="1016"/>
      <c r="DQ55" s="1016"/>
      <c r="DR55" s="1018"/>
      <c r="DS55" s="86"/>
      <c r="DT55" s="1055"/>
      <c r="DU55" s="205"/>
      <c r="DV55" s="256"/>
    </row>
    <row r="56" spans="1:126" ht="18.600000000000001" customHeight="1">
      <c r="A56" s="13" t="s">
        <v>166</v>
      </c>
      <c r="B56" s="940"/>
      <c r="C56" s="1062" t="s">
        <v>79</v>
      </c>
      <c r="D56" s="995" t="s">
        <v>58</v>
      </c>
      <c r="E56" s="77" t="s">
        <v>59</v>
      </c>
      <c r="F56" s="78"/>
      <c r="G56" s="79">
        <v>46240</v>
      </c>
      <c r="H56" s="80">
        <v>55490</v>
      </c>
      <c r="I56" s="79">
        <v>40120</v>
      </c>
      <c r="J56" s="80">
        <v>49370</v>
      </c>
      <c r="K56" s="81" t="s">
        <v>69</v>
      </c>
      <c r="L56" s="82">
        <v>440</v>
      </c>
      <c r="M56" s="83">
        <v>530</v>
      </c>
      <c r="N56" s="206" t="s">
        <v>290</v>
      </c>
      <c r="O56" s="207" t="s">
        <v>314</v>
      </c>
      <c r="P56" s="208" t="s">
        <v>69</v>
      </c>
      <c r="Q56" s="209" t="s">
        <v>315</v>
      </c>
      <c r="R56" s="208" t="s">
        <v>69</v>
      </c>
      <c r="S56" s="210">
        <v>2.8</v>
      </c>
      <c r="T56" s="211">
        <v>2.7</v>
      </c>
      <c r="U56" s="82">
        <v>380</v>
      </c>
      <c r="V56" s="83">
        <v>470</v>
      </c>
      <c r="W56" s="212" t="s">
        <v>290</v>
      </c>
      <c r="X56" s="207" t="s">
        <v>314</v>
      </c>
      <c r="Y56" s="212" t="s">
        <v>69</v>
      </c>
      <c r="Z56" s="209" t="s">
        <v>315</v>
      </c>
      <c r="AA56" s="212" t="s">
        <v>69</v>
      </c>
      <c r="AB56" s="210">
        <v>2.7</v>
      </c>
      <c r="AC56" s="213">
        <v>2.7</v>
      </c>
      <c r="AD56" s="81" t="s">
        <v>69</v>
      </c>
      <c r="AE56" s="214">
        <v>9250</v>
      </c>
      <c r="AF56" s="81" t="s">
        <v>69</v>
      </c>
      <c r="AG56" s="215">
        <v>90</v>
      </c>
      <c r="AH56" s="216" t="s">
        <v>290</v>
      </c>
      <c r="AI56" s="207" t="s">
        <v>314</v>
      </c>
      <c r="AJ56" s="212" t="s">
        <v>69</v>
      </c>
      <c r="AK56" s="209" t="s">
        <v>315</v>
      </c>
      <c r="AL56" s="212" t="s">
        <v>69</v>
      </c>
      <c r="AM56" s="217">
        <v>2.5</v>
      </c>
      <c r="AN56" s="218" t="s">
        <v>316</v>
      </c>
      <c r="AO56" s="81" t="s">
        <v>69</v>
      </c>
      <c r="AP56" s="84">
        <v>3700</v>
      </c>
      <c r="AQ56" s="81" t="s">
        <v>69</v>
      </c>
      <c r="AR56" s="219">
        <v>30</v>
      </c>
      <c r="AS56" s="220" t="s">
        <v>290</v>
      </c>
      <c r="AT56" s="221" t="s">
        <v>314</v>
      </c>
      <c r="AU56" s="222" t="s">
        <v>69</v>
      </c>
      <c r="AV56" s="223" t="s">
        <v>315</v>
      </c>
      <c r="AW56" s="222" t="s">
        <v>69</v>
      </c>
      <c r="AX56" s="224">
        <v>3.7</v>
      </c>
      <c r="AZ56" s="96"/>
      <c r="BA56" s="96"/>
      <c r="BB56" s="225"/>
      <c r="BC56" s="188"/>
      <c r="BD56" s="96"/>
      <c r="BE56" s="188"/>
      <c r="BF56" s="96"/>
      <c r="BG56" s="188"/>
      <c r="BH56" s="96"/>
      <c r="BI56" s="997"/>
      <c r="BK56" s="158" t="s">
        <v>87</v>
      </c>
      <c r="BL56" s="998"/>
      <c r="BM56" s="86" t="s">
        <v>87</v>
      </c>
      <c r="BS56" s="243"/>
      <c r="BT56" s="256"/>
      <c r="BU56" s="999"/>
      <c r="BV56" s="119"/>
      <c r="BW56" s="998"/>
      <c r="BX56" s="102"/>
      <c r="BY56" s="102"/>
      <c r="BZ56" s="997"/>
      <c r="CA56" s="262"/>
      <c r="CB56" s="263"/>
      <c r="CC56" s="122"/>
      <c r="CD56" s="263"/>
      <c r="CE56" s="122"/>
      <c r="CF56" s="263"/>
      <c r="CG56" s="122"/>
      <c r="CH56" s="1035" t="s">
        <v>69</v>
      </c>
      <c r="CI56" s="1013">
        <v>3200</v>
      </c>
      <c r="CJ56" s="1051">
        <v>3500</v>
      </c>
      <c r="CK56" s="1012" t="s">
        <v>69</v>
      </c>
      <c r="CL56" s="164" t="s">
        <v>61</v>
      </c>
      <c r="CM56" s="88">
        <v>5500</v>
      </c>
      <c r="CN56" s="89">
        <v>6200</v>
      </c>
      <c r="CO56" s="1000" t="s">
        <v>69</v>
      </c>
      <c r="CP56" s="1048">
        <v>5550</v>
      </c>
      <c r="CQ56" s="1000" t="s">
        <v>69</v>
      </c>
      <c r="CR56" s="1039">
        <v>50</v>
      </c>
      <c r="CS56" s="1003" t="s">
        <v>290</v>
      </c>
      <c r="CT56" s="938" t="s">
        <v>314</v>
      </c>
      <c r="CU56" s="938" t="s">
        <v>69</v>
      </c>
      <c r="CV56" s="1006" t="s">
        <v>317</v>
      </c>
      <c r="CW56" s="1003" t="s">
        <v>69</v>
      </c>
      <c r="CX56" s="1040">
        <v>2.9</v>
      </c>
      <c r="CY56" s="1044" t="s">
        <v>318</v>
      </c>
      <c r="CZ56" s="1012" t="s">
        <v>69</v>
      </c>
      <c r="DA56" s="1046">
        <v>4900</v>
      </c>
      <c r="DB56" s="1035"/>
      <c r="DC56" s="264"/>
      <c r="DD56" s="1035" t="s">
        <v>70</v>
      </c>
      <c r="DE56" s="1036">
        <v>6060</v>
      </c>
      <c r="DF56" s="1000" t="s">
        <v>69</v>
      </c>
      <c r="DG56" s="1039">
        <v>60</v>
      </c>
      <c r="DH56" s="938" t="s">
        <v>290</v>
      </c>
      <c r="DI56" s="938" t="s">
        <v>314</v>
      </c>
      <c r="DJ56" s="938" t="s">
        <v>69</v>
      </c>
      <c r="DK56" s="1006" t="s">
        <v>317</v>
      </c>
      <c r="DL56" s="938" t="s">
        <v>69</v>
      </c>
      <c r="DM56" s="1009">
        <v>1.8</v>
      </c>
      <c r="DN56" s="1034" t="s">
        <v>70</v>
      </c>
      <c r="DO56" s="1022" t="s">
        <v>319</v>
      </c>
      <c r="DP56" s="1024" t="s">
        <v>319</v>
      </c>
      <c r="DQ56" s="1024" t="s">
        <v>319</v>
      </c>
      <c r="DR56" s="1057" t="s">
        <v>319</v>
      </c>
      <c r="DS56" s="86"/>
      <c r="DT56" s="1055"/>
      <c r="DU56" s="205"/>
      <c r="DV56" s="256"/>
    </row>
    <row r="57" spans="1:126" ht="18.600000000000001" customHeight="1">
      <c r="A57" s="13" t="s">
        <v>167</v>
      </c>
      <c r="B57" s="940"/>
      <c r="C57" s="1064"/>
      <c r="D57" s="996"/>
      <c r="E57" s="90" t="s">
        <v>8</v>
      </c>
      <c r="F57" s="78"/>
      <c r="G57" s="91">
        <v>55490</v>
      </c>
      <c r="H57" s="92">
        <v>129070</v>
      </c>
      <c r="I57" s="91">
        <v>49370</v>
      </c>
      <c r="J57" s="92">
        <v>122950</v>
      </c>
      <c r="K57" s="81" t="s">
        <v>69</v>
      </c>
      <c r="L57" s="93">
        <v>530</v>
      </c>
      <c r="M57" s="94">
        <v>1170</v>
      </c>
      <c r="N57" s="228" t="s">
        <v>290</v>
      </c>
      <c r="O57" s="229" t="s">
        <v>314</v>
      </c>
      <c r="P57" s="229" t="s">
        <v>60</v>
      </c>
      <c r="Q57" s="229" t="s">
        <v>315</v>
      </c>
      <c r="R57" s="229" t="s">
        <v>69</v>
      </c>
      <c r="S57" s="230">
        <v>2.7</v>
      </c>
      <c r="T57" s="231">
        <v>2.7</v>
      </c>
      <c r="U57" s="93">
        <v>470</v>
      </c>
      <c r="V57" s="94">
        <v>1110</v>
      </c>
      <c r="W57" s="232" t="s">
        <v>290</v>
      </c>
      <c r="X57" s="229" t="s">
        <v>314</v>
      </c>
      <c r="Y57" s="232" t="s">
        <v>60</v>
      </c>
      <c r="Z57" s="229" t="s">
        <v>315</v>
      </c>
      <c r="AA57" s="232" t="s">
        <v>69</v>
      </c>
      <c r="AB57" s="230">
        <v>2.7</v>
      </c>
      <c r="AC57" s="233">
        <v>2.6</v>
      </c>
      <c r="AD57" s="81" t="s">
        <v>69</v>
      </c>
      <c r="AE57" s="234">
        <v>9250</v>
      </c>
      <c r="AF57" s="81" t="s">
        <v>69</v>
      </c>
      <c r="AG57" s="235">
        <v>90</v>
      </c>
      <c r="AH57" s="236" t="s">
        <v>290</v>
      </c>
      <c r="AI57" s="237" t="s">
        <v>314</v>
      </c>
      <c r="AJ57" s="238" t="s">
        <v>69</v>
      </c>
      <c r="AK57" s="239" t="s">
        <v>315</v>
      </c>
      <c r="AL57" s="240" t="s">
        <v>69</v>
      </c>
      <c r="AM57" s="241">
        <v>2.5</v>
      </c>
      <c r="AN57" s="242"/>
      <c r="AP57" s="436"/>
      <c r="AQ57" s="85"/>
      <c r="AR57" s="437"/>
      <c r="AS57" s="438"/>
      <c r="AT57" s="436"/>
      <c r="AU57" s="438"/>
      <c r="AV57" s="436"/>
      <c r="AW57" s="438"/>
      <c r="AX57" s="436"/>
      <c r="AZ57" s="96"/>
      <c r="BA57" s="96"/>
      <c r="BB57" s="225"/>
      <c r="BC57" s="188"/>
      <c r="BD57" s="96"/>
      <c r="BE57" s="188"/>
      <c r="BF57" s="96"/>
      <c r="BG57" s="188"/>
      <c r="BH57" s="96"/>
      <c r="BI57" s="997"/>
      <c r="BK57" s="158">
        <v>689900</v>
      </c>
      <c r="BL57" s="998"/>
      <c r="BM57" s="257">
        <v>6890</v>
      </c>
      <c r="BN57" s="105" t="s">
        <v>337</v>
      </c>
      <c r="BO57" s="130" t="s">
        <v>314</v>
      </c>
      <c r="BP57" s="129" t="s">
        <v>69</v>
      </c>
      <c r="BQ57" s="244" t="s">
        <v>315</v>
      </c>
      <c r="BR57" s="194" t="s">
        <v>69</v>
      </c>
      <c r="BS57" s="258">
        <v>1.8</v>
      </c>
      <c r="BT57" s="102"/>
      <c r="BU57" s="999"/>
      <c r="BW57" s="998"/>
      <c r="BX57" s="102"/>
      <c r="BY57" s="102"/>
      <c r="BZ57" s="997"/>
      <c r="CA57" s="265"/>
      <c r="CB57" s="263"/>
      <c r="CC57" s="122"/>
      <c r="CD57" s="263"/>
      <c r="CE57" s="122"/>
      <c r="CF57" s="263"/>
      <c r="CG57" s="122"/>
      <c r="CH57" s="1035"/>
      <c r="CI57" s="1014" t="e">
        <v>#REF!</v>
      </c>
      <c r="CJ57" s="1052" t="e">
        <v>#REF!</v>
      </c>
      <c r="CK57" s="1012"/>
      <c r="CL57" s="98" t="s">
        <v>62</v>
      </c>
      <c r="CM57" s="99">
        <v>3000</v>
      </c>
      <c r="CN57" s="100">
        <v>3400</v>
      </c>
      <c r="CO57" s="1000"/>
      <c r="CP57" s="1049"/>
      <c r="CQ57" s="1000"/>
      <c r="CR57" s="1020"/>
      <c r="CS57" s="1004"/>
      <c r="CT57" s="1032"/>
      <c r="CU57" s="1032"/>
      <c r="CV57" s="1007"/>
      <c r="CW57" s="1004"/>
      <c r="CX57" s="1041"/>
      <c r="CY57" s="1044"/>
      <c r="CZ57" s="1012"/>
      <c r="DA57" s="1047"/>
      <c r="DB57" s="1035"/>
      <c r="DC57" s="264"/>
      <c r="DD57" s="1035"/>
      <c r="DE57" s="1037"/>
      <c r="DF57" s="1000"/>
      <c r="DG57" s="1020"/>
      <c r="DH57" s="1032"/>
      <c r="DI57" s="1032"/>
      <c r="DJ57" s="1032"/>
      <c r="DK57" s="1007"/>
      <c r="DL57" s="1032"/>
      <c r="DM57" s="1010"/>
      <c r="DN57" s="1034"/>
      <c r="DO57" s="1023"/>
      <c r="DP57" s="1025"/>
      <c r="DQ57" s="1025"/>
      <c r="DR57" s="1058"/>
      <c r="DS57" s="86"/>
      <c r="DT57" s="1055"/>
      <c r="DU57" s="205"/>
      <c r="DV57" s="256"/>
    </row>
    <row r="58" spans="1:126" ht="18.600000000000001" customHeight="1">
      <c r="A58" s="13" t="s">
        <v>168</v>
      </c>
      <c r="B58" s="940"/>
      <c r="C58" s="1064"/>
      <c r="D58" s="1026" t="s">
        <v>63</v>
      </c>
      <c r="E58" s="90" t="s">
        <v>64</v>
      </c>
      <c r="F58" s="78"/>
      <c r="G58" s="91">
        <v>129070</v>
      </c>
      <c r="H58" s="92">
        <v>221580</v>
      </c>
      <c r="I58" s="91">
        <v>122950</v>
      </c>
      <c r="J58" s="92">
        <v>215460</v>
      </c>
      <c r="K58" s="81" t="s">
        <v>69</v>
      </c>
      <c r="L58" s="93">
        <v>1170</v>
      </c>
      <c r="M58" s="94">
        <v>2090</v>
      </c>
      <c r="N58" s="228" t="s">
        <v>290</v>
      </c>
      <c r="O58" s="229" t="s">
        <v>314</v>
      </c>
      <c r="P58" s="229" t="s">
        <v>60</v>
      </c>
      <c r="Q58" s="229" t="s">
        <v>315</v>
      </c>
      <c r="R58" s="229" t="s">
        <v>69</v>
      </c>
      <c r="S58" s="230">
        <v>2.7</v>
      </c>
      <c r="T58" s="231">
        <v>2.6</v>
      </c>
      <c r="U58" s="93">
        <v>1110</v>
      </c>
      <c r="V58" s="94">
        <v>2030</v>
      </c>
      <c r="W58" s="232" t="s">
        <v>290</v>
      </c>
      <c r="X58" s="229" t="s">
        <v>314</v>
      </c>
      <c r="Y58" s="232" t="s">
        <v>60</v>
      </c>
      <c r="Z58" s="229" t="s">
        <v>315</v>
      </c>
      <c r="AA58" s="232" t="s">
        <v>69</v>
      </c>
      <c r="AB58" s="230">
        <v>2.6</v>
      </c>
      <c r="AC58" s="233">
        <v>2.6</v>
      </c>
      <c r="AD58" s="101"/>
      <c r="AF58" s="103"/>
      <c r="AO58" s="101"/>
      <c r="AQ58" s="103"/>
      <c r="AY58" s="81" t="s">
        <v>69</v>
      </c>
      <c r="AZ58" s="247">
        <v>18500</v>
      </c>
      <c r="BA58" s="81" t="s">
        <v>69</v>
      </c>
      <c r="BB58" s="219">
        <v>180</v>
      </c>
      <c r="BC58" s="220" t="s">
        <v>290</v>
      </c>
      <c r="BD58" s="221" t="s">
        <v>314</v>
      </c>
      <c r="BE58" s="222" t="s">
        <v>69</v>
      </c>
      <c r="BF58" s="223" t="s">
        <v>315</v>
      </c>
      <c r="BG58" s="220" t="s">
        <v>69</v>
      </c>
      <c r="BH58" s="224">
        <v>2.5</v>
      </c>
      <c r="BI58" s="997"/>
      <c r="BK58" s="119"/>
      <c r="BL58" s="998"/>
      <c r="BM58" s="259"/>
      <c r="BN58" s="260"/>
      <c r="BO58" s="260"/>
      <c r="BP58" s="260"/>
      <c r="BQ58" s="260"/>
      <c r="BR58" s="260"/>
      <c r="BS58" s="261"/>
      <c r="BU58" s="999"/>
      <c r="BW58" s="998"/>
      <c r="BX58" s="102"/>
      <c r="BY58" s="102"/>
      <c r="BZ58" s="997"/>
      <c r="CA58" s="265"/>
      <c r="CB58" s="263"/>
      <c r="CC58" s="122"/>
      <c r="CD58" s="263"/>
      <c r="CE58" s="122"/>
      <c r="CF58" s="263"/>
      <c r="CG58" s="122"/>
      <c r="CH58" s="1035"/>
      <c r="CI58" s="1014" t="e">
        <v>#REF!</v>
      </c>
      <c r="CJ58" s="1052" t="e">
        <v>#REF!</v>
      </c>
      <c r="CK58" s="1012"/>
      <c r="CL58" s="98" t="s">
        <v>65</v>
      </c>
      <c r="CM58" s="99">
        <v>2600</v>
      </c>
      <c r="CN58" s="100">
        <v>2900</v>
      </c>
      <c r="CO58" s="1000"/>
      <c r="CP58" s="1049"/>
      <c r="CQ58" s="1000"/>
      <c r="CR58" s="1020"/>
      <c r="CS58" s="1004"/>
      <c r="CT58" s="1032"/>
      <c r="CU58" s="1032"/>
      <c r="CV58" s="1007"/>
      <c r="CW58" s="1004"/>
      <c r="CX58" s="1041"/>
      <c r="CY58" s="1044"/>
      <c r="CZ58" s="86"/>
      <c r="DA58" s="107"/>
      <c r="DB58" s="1035"/>
      <c r="DC58" s="264"/>
      <c r="DD58" s="1035"/>
      <c r="DE58" s="1037"/>
      <c r="DF58" s="1000"/>
      <c r="DG58" s="1020"/>
      <c r="DH58" s="1032"/>
      <c r="DI58" s="1032"/>
      <c r="DJ58" s="1032"/>
      <c r="DK58" s="1007"/>
      <c r="DL58" s="1032"/>
      <c r="DM58" s="1010"/>
      <c r="DN58" s="1034"/>
      <c r="DO58" s="1030">
        <v>0.01</v>
      </c>
      <c r="DP58" s="1015">
        <v>0.03</v>
      </c>
      <c r="DQ58" s="1015">
        <v>0.04</v>
      </c>
      <c r="DR58" s="1017">
        <v>0.05</v>
      </c>
      <c r="DS58" s="86"/>
      <c r="DT58" s="1055"/>
      <c r="DU58" s="205"/>
      <c r="DV58" s="256"/>
    </row>
    <row r="59" spans="1:126" ht="18.600000000000001" customHeight="1">
      <c r="A59" s="13" t="s">
        <v>169</v>
      </c>
      <c r="B59" s="940"/>
      <c r="C59" s="1064"/>
      <c r="D59" s="1027"/>
      <c r="E59" s="108" t="s">
        <v>11</v>
      </c>
      <c r="F59" s="78"/>
      <c r="G59" s="109">
        <v>221580</v>
      </c>
      <c r="H59" s="110"/>
      <c r="I59" s="109">
        <v>215460</v>
      </c>
      <c r="J59" s="110"/>
      <c r="K59" s="81" t="s">
        <v>69</v>
      </c>
      <c r="L59" s="95">
        <v>2090</v>
      </c>
      <c r="M59" s="111"/>
      <c r="N59" s="248" t="s">
        <v>290</v>
      </c>
      <c r="O59" s="249" t="s">
        <v>314</v>
      </c>
      <c r="P59" s="249" t="s">
        <v>60</v>
      </c>
      <c r="Q59" s="249" t="s">
        <v>315</v>
      </c>
      <c r="R59" s="249" t="s">
        <v>69</v>
      </c>
      <c r="S59" s="250">
        <v>2.6</v>
      </c>
      <c r="T59" s="251"/>
      <c r="U59" s="95">
        <v>2030</v>
      </c>
      <c r="V59" s="111"/>
      <c r="W59" s="252" t="s">
        <v>290</v>
      </c>
      <c r="X59" s="249" t="s">
        <v>314</v>
      </c>
      <c r="Y59" s="253" t="s">
        <v>60</v>
      </c>
      <c r="Z59" s="249" t="s">
        <v>315</v>
      </c>
      <c r="AA59" s="253" t="s">
        <v>69</v>
      </c>
      <c r="AB59" s="250">
        <v>2.6</v>
      </c>
      <c r="AC59" s="254"/>
      <c r="AD59" s="101"/>
      <c r="AF59" s="103"/>
      <c r="AG59" s="255"/>
      <c r="AO59" s="101"/>
      <c r="AQ59" s="103"/>
      <c r="AR59" s="255"/>
      <c r="AY59" s="101"/>
      <c r="BI59" s="997"/>
      <c r="BK59" s="158" t="s">
        <v>89</v>
      </c>
      <c r="BL59" s="998"/>
      <c r="BM59" s="86" t="s">
        <v>89</v>
      </c>
      <c r="BS59" s="243"/>
      <c r="BT59" s="256"/>
      <c r="BU59" s="999"/>
      <c r="BV59" s="119"/>
      <c r="BW59" s="998"/>
      <c r="BX59" s="102"/>
      <c r="BY59" s="102"/>
      <c r="BZ59" s="997"/>
      <c r="CA59" s="265"/>
      <c r="CB59" s="263"/>
      <c r="CC59" s="122"/>
      <c r="CD59" s="263"/>
      <c r="CE59" s="122"/>
      <c r="CF59" s="263"/>
      <c r="CG59" s="122"/>
      <c r="CH59" s="1035"/>
      <c r="CI59" s="970" t="e">
        <v>#REF!</v>
      </c>
      <c r="CJ59" s="1053" t="e">
        <v>#REF!</v>
      </c>
      <c r="CK59" s="1012"/>
      <c r="CL59" s="156" t="s">
        <v>66</v>
      </c>
      <c r="CM59" s="114">
        <v>2400</v>
      </c>
      <c r="CN59" s="115">
        <v>2600</v>
      </c>
      <c r="CO59" s="1000"/>
      <c r="CP59" s="1050"/>
      <c r="CQ59" s="1000"/>
      <c r="CR59" s="1021"/>
      <c r="CS59" s="1005"/>
      <c r="CT59" s="1033"/>
      <c r="CU59" s="1033"/>
      <c r="CV59" s="1008"/>
      <c r="CW59" s="1005"/>
      <c r="CX59" s="1042"/>
      <c r="CY59" s="1045"/>
      <c r="CZ59" s="86"/>
      <c r="DA59" s="107"/>
      <c r="DB59" s="1035"/>
      <c r="DC59" s="264"/>
      <c r="DD59" s="1035"/>
      <c r="DE59" s="1038"/>
      <c r="DF59" s="1000"/>
      <c r="DG59" s="1021"/>
      <c r="DH59" s="1033"/>
      <c r="DI59" s="1033"/>
      <c r="DJ59" s="1033"/>
      <c r="DK59" s="1008"/>
      <c r="DL59" s="1033"/>
      <c r="DM59" s="1011"/>
      <c r="DN59" s="1034"/>
      <c r="DO59" s="1031"/>
      <c r="DP59" s="1016"/>
      <c r="DQ59" s="1016"/>
      <c r="DR59" s="1018"/>
      <c r="DS59" s="86"/>
      <c r="DT59" s="1055"/>
      <c r="DU59" s="205"/>
      <c r="DV59" s="256"/>
    </row>
    <row r="60" spans="1:126" ht="18.600000000000001" customHeight="1">
      <c r="A60" s="13" t="s">
        <v>170</v>
      </c>
      <c r="B60" s="940"/>
      <c r="C60" s="1062" t="s">
        <v>83</v>
      </c>
      <c r="D60" s="995" t="s">
        <v>58</v>
      </c>
      <c r="E60" s="77" t="s">
        <v>59</v>
      </c>
      <c r="F60" s="78"/>
      <c r="G60" s="79">
        <v>44010</v>
      </c>
      <c r="H60" s="80">
        <v>53260</v>
      </c>
      <c r="I60" s="79">
        <v>38440</v>
      </c>
      <c r="J60" s="80">
        <v>47690</v>
      </c>
      <c r="K60" s="81" t="s">
        <v>69</v>
      </c>
      <c r="L60" s="82">
        <v>420</v>
      </c>
      <c r="M60" s="83">
        <v>510</v>
      </c>
      <c r="N60" s="206" t="s">
        <v>290</v>
      </c>
      <c r="O60" s="207" t="s">
        <v>314</v>
      </c>
      <c r="P60" s="208" t="s">
        <v>69</v>
      </c>
      <c r="Q60" s="209" t="s">
        <v>315</v>
      </c>
      <c r="R60" s="208" t="s">
        <v>69</v>
      </c>
      <c r="S60" s="210">
        <v>2.8</v>
      </c>
      <c r="T60" s="211">
        <v>2.7</v>
      </c>
      <c r="U60" s="82">
        <v>360</v>
      </c>
      <c r="V60" s="83">
        <v>450</v>
      </c>
      <c r="W60" s="212" t="s">
        <v>290</v>
      </c>
      <c r="X60" s="207" t="s">
        <v>314</v>
      </c>
      <c r="Y60" s="212" t="s">
        <v>69</v>
      </c>
      <c r="Z60" s="209" t="s">
        <v>315</v>
      </c>
      <c r="AA60" s="212" t="s">
        <v>69</v>
      </c>
      <c r="AB60" s="210">
        <v>2.8</v>
      </c>
      <c r="AC60" s="213">
        <v>2.7</v>
      </c>
      <c r="AD60" s="81" t="s">
        <v>69</v>
      </c>
      <c r="AE60" s="214">
        <v>9250</v>
      </c>
      <c r="AF60" s="81" t="s">
        <v>69</v>
      </c>
      <c r="AG60" s="215">
        <v>90</v>
      </c>
      <c r="AH60" s="216" t="s">
        <v>290</v>
      </c>
      <c r="AI60" s="207" t="s">
        <v>314</v>
      </c>
      <c r="AJ60" s="212" t="s">
        <v>69</v>
      </c>
      <c r="AK60" s="209" t="s">
        <v>315</v>
      </c>
      <c r="AL60" s="212" t="s">
        <v>69</v>
      </c>
      <c r="AM60" s="217">
        <v>2.5</v>
      </c>
      <c r="AN60" s="218" t="s">
        <v>316</v>
      </c>
      <c r="AO60" s="81" t="s">
        <v>69</v>
      </c>
      <c r="AP60" s="84">
        <v>3700</v>
      </c>
      <c r="AQ60" s="81" t="s">
        <v>69</v>
      </c>
      <c r="AR60" s="219">
        <v>30</v>
      </c>
      <c r="AS60" s="220" t="s">
        <v>290</v>
      </c>
      <c r="AT60" s="221" t="s">
        <v>314</v>
      </c>
      <c r="AU60" s="222" t="s">
        <v>69</v>
      </c>
      <c r="AV60" s="223" t="s">
        <v>315</v>
      </c>
      <c r="AW60" s="222" t="s">
        <v>69</v>
      </c>
      <c r="AX60" s="224">
        <v>3.7</v>
      </c>
      <c r="AZ60" s="96"/>
      <c r="BA60" s="96"/>
      <c r="BB60" s="225"/>
      <c r="BC60" s="188"/>
      <c r="BD60" s="96"/>
      <c r="BE60" s="188"/>
      <c r="BF60" s="96"/>
      <c r="BG60" s="188"/>
      <c r="BH60" s="96"/>
      <c r="BI60" s="997"/>
      <c r="BK60" s="158">
        <v>734900</v>
      </c>
      <c r="BL60" s="998"/>
      <c r="BM60" s="257">
        <v>7340</v>
      </c>
      <c r="BN60" s="105" t="s">
        <v>337</v>
      </c>
      <c r="BO60" s="130" t="s">
        <v>314</v>
      </c>
      <c r="BP60" s="129" t="s">
        <v>69</v>
      </c>
      <c r="BQ60" s="244" t="s">
        <v>315</v>
      </c>
      <c r="BR60" s="194" t="s">
        <v>69</v>
      </c>
      <c r="BS60" s="258">
        <v>1.8</v>
      </c>
      <c r="BT60" s="102"/>
      <c r="BU60" s="999"/>
      <c r="BV60" s="158"/>
      <c r="BW60" s="998"/>
      <c r="BX60" s="102"/>
      <c r="BY60" s="102"/>
      <c r="BZ60" s="997"/>
      <c r="CA60" s="265"/>
      <c r="CB60" s="263"/>
      <c r="CC60" s="122"/>
      <c r="CD60" s="263"/>
      <c r="CE60" s="122"/>
      <c r="CF60" s="263"/>
      <c r="CG60" s="122"/>
      <c r="CH60" s="1035" t="s">
        <v>69</v>
      </c>
      <c r="CI60" s="1013">
        <v>3500</v>
      </c>
      <c r="CJ60" s="1051">
        <v>3800</v>
      </c>
      <c r="CK60" s="1012" t="s">
        <v>69</v>
      </c>
      <c r="CL60" s="164" t="s">
        <v>61</v>
      </c>
      <c r="CM60" s="88">
        <v>6100</v>
      </c>
      <c r="CN60" s="89">
        <v>6800</v>
      </c>
      <c r="CO60" s="1000" t="s">
        <v>69</v>
      </c>
      <c r="CP60" s="1048">
        <v>5040</v>
      </c>
      <c r="CQ60" s="1000" t="s">
        <v>69</v>
      </c>
      <c r="CR60" s="1039">
        <v>50</v>
      </c>
      <c r="CS60" s="1003" t="s">
        <v>290</v>
      </c>
      <c r="CT60" s="938" t="s">
        <v>314</v>
      </c>
      <c r="CU60" s="938" t="s">
        <v>69</v>
      </c>
      <c r="CV60" s="1006" t="s">
        <v>317</v>
      </c>
      <c r="CW60" s="1003" t="s">
        <v>69</v>
      </c>
      <c r="CX60" s="1040">
        <v>2.6</v>
      </c>
      <c r="CY60" s="1044" t="s">
        <v>318</v>
      </c>
      <c r="CZ60" s="1012" t="s">
        <v>69</v>
      </c>
      <c r="DA60" s="1046">
        <v>4900</v>
      </c>
      <c r="DB60" s="1035"/>
      <c r="DC60" s="121"/>
      <c r="DD60" s="1035" t="s">
        <v>70</v>
      </c>
      <c r="DE60" s="1036">
        <v>5500</v>
      </c>
      <c r="DF60" s="1000" t="s">
        <v>69</v>
      </c>
      <c r="DG60" s="1039">
        <v>50</v>
      </c>
      <c r="DH60" s="938" t="s">
        <v>290</v>
      </c>
      <c r="DI60" s="938" t="s">
        <v>314</v>
      </c>
      <c r="DJ60" s="938" t="s">
        <v>69</v>
      </c>
      <c r="DK60" s="1006" t="s">
        <v>317</v>
      </c>
      <c r="DL60" s="938" t="s">
        <v>69</v>
      </c>
      <c r="DM60" s="1009">
        <v>2</v>
      </c>
      <c r="DN60" s="1034" t="s">
        <v>70</v>
      </c>
      <c r="DO60" s="1022" t="s">
        <v>319</v>
      </c>
      <c r="DP60" s="1024" t="s">
        <v>319</v>
      </c>
      <c r="DQ60" s="1024" t="s">
        <v>319</v>
      </c>
      <c r="DR60" s="1057" t="s">
        <v>319</v>
      </c>
      <c r="DS60" s="86"/>
      <c r="DT60" s="1055"/>
      <c r="DU60" s="205"/>
      <c r="DV60" s="256"/>
    </row>
    <row r="61" spans="1:126" ht="18.600000000000001" customHeight="1">
      <c r="A61" s="13" t="s">
        <v>171</v>
      </c>
      <c r="B61" s="940"/>
      <c r="C61" s="1064"/>
      <c r="D61" s="996"/>
      <c r="E61" s="90" t="s">
        <v>8</v>
      </c>
      <c r="F61" s="78"/>
      <c r="G61" s="91">
        <v>53260</v>
      </c>
      <c r="H61" s="92">
        <v>126840</v>
      </c>
      <c r="I61" s="91">
        <v>47690</v>
      </c>
      <c r="J61" s="92">
        <v>121270</v>
      </c>
      <c r="K61" s="81" t="s">
        <v>69</v>
      </c>
      <c r="L61" s="93">
        <v>510</v>
      </c>
      <c r="M61" s="94">
        <v>1150</v>
      </c>
      <c r="N61" s="228" t="s">
        <v>290</v>
      </c>
      <c r="O61" s="229" t="s">
        <v>314</v>
      </c>
      <c r="P61" s="229" t="s">
        <v>60</v>
      </c>
      <c r="Q61" s="229" t="s">
        <v>315</v>
      </c>
      <c r="R61" s="229" t="s">
        <v>69</v>
      </c>
      <c r="S61" s="230">
        <v>2.7</v>
      </c>
      <c r="T61" s="231">
        <v>2.6</v>
      </c>
      <c r="U61" s="93">
        <v>450</v>
      </c>
      <c r="V61" s="94">
        <v>1090</v>
      </c>
      <c r="W61" s="232" t="s">
        <v>290</v>
      </c>
      <c r="X61" s="229" t="s">
        <v>314</v>
      </c>
      <c r="Y61" s="232" t="s">
        <v>60</v>
      </c>
      <c r="Z61" s="229" t="s">
        <v>315</v>
      </c>
      <c r="AA61" s="232" t="s">
        <v>69</v>
      </c>
      <c r="AB61" s="230">
        <v>2.7</v>
      </c>
      <c r="AC61" s="233">
        <v>2.6</v>
      </c>
      <c r="AD61" s="81" t="s">
        <v>69</v>
      </c>
      <c r="AE61" s="234">
        <v>9250</v>
      </c>
      <c r="AF61" s="81" t="s">
        <v>69</v>
      </c>
      <c r="AG61" s="235">
        <v>90</v>
      </c>
      <c r="AH61" s="236" t="s">
        <v>290</v>
      </c>
      <c r="AI61" s="237" t="s">
        <v>314</v>
      </c>
      <c r="AJ61" s="238" t="s">
        <v>69</v>
      </c>
      <c r="AK61" s="239" t="s">
        <v>315</v>
      </c>
      <c r="AL61" s="240" t="s">
        <v>69</v>
      </c>
      <c r="AM61" s="241">
        <v>2.5</v>
      </c>
      <c r="AN61" s="242"/>
      <c r="AP61" s="436"/>
      <c r="AQ61" s="85"/>
      <c r="AR61" s="437"/>
      <c r="AS61" s="438"/>
      <c r="AT61" s="436"/>
      <c r="AU61" s="438"/>
      <c r="AV61" s="436"/>
      <c r="AW61" s="438"/>
      <c r="AX61" s="436"/>
      <c r="AZ61" s="96"/>
      <c r="BA61" s="96"/>
      <c r="BB61" s="225"/>
      <c r="BC61" s="188"/>
      <c r="BD61" s="96"/>
      <c r="BE61" s="188"/>
      <c r="BF61" s="96"/>
      <c r="BG61" s="188"/>
      <c r="BH61" s="96"/>
      <c r="BI61" s="997"/>
      <c r="BK61" s="119"/>
      <c r="BL61" s="998"/>
      <c r="BM61" s="259"/>
      <c r="BN61" s="260"/>
      <c r="BO61" s="260"/>
      <c r="BP61" s="260"/>
      <c r="BQ61" s="260"/>
      <c r="BR61" s="260"/>
      <c r="BS61" s="261"/>
      <c r="BU61" s="999"/>
      <c r="BV61" s="161"/>
      <c r="BW61" s="998"/>
      <c r="BX61" s="102"/>
      <c r="BY61" s="102"/>
      <c r="BZ61" s="997"/>
      <c r="CA61" s="265"/>
      <c r="CB61" s="263"/>
      <c r="CC61" s="122"/>
      <c r="CD61" s="263"/>
      <c r="CE61" s="122"/>
      <c r="CF61" s="263"/>
      <c r="CG61" s="122"/>
      <c r="CH61" s="1035"/>
      <c r="CI61" s="1014" t="e">
        <v>#REF!</v>
      </c>
      <c r="CJ61" s="1052" t="e">
        <v>#REF!</v>
      </c>
      <c r="CK61" s="1012"/>
      <c r="CL61" s="98" t="s">
        <v>62</v>
      </c>
      <c r="CM61" s="99">
        <v>3300</v>
      </c>
      <c r="CN61" s="100">
        <v>3700</v>
      </c>
      <c r="CO61" s="1000"/>
      <c r="CP61" s="1049"/>
      <c r="CQ61" s="1000"/>
      <c r="CR61" s="1020"/>
      <c r="CS61" s="1004"/>
      <c r="CT61" s="1032"/>
      <c r="CU61" s="1032"/>
      <c r="CV61" s="1007"/>
      <c r="CW61" s="1004"/>
      <c r="CX61" s="1041"/>
      <c r="CY61" s="1044"/>
      <c r="CZ61" s="1012"/>
      <c r="DA61" s="1047"/>
      <c r="DB61" s="1035"/>
      <c r="DC61" s="121"/>
      <c r="DD61" s="1035"/>
      <c r="DE61" s="1037"/>
      <c r="DF61" s="1000"/>
      <c r="DG61" s="1020"/>
      <c r="DH61" s="1032"/>
      <c r="DI61" s="1032"/>
      <c r="DJ61" s="1032"/>
      <c r="DK61" s="1007"/>
      <c r="DL61" s="1032"/>
      <c r="DM61" s="1010"/>
      <c r="DN61" s="1034"/>
      <c r="DO61" s="1023"/>
      <c r="DP61" s="1025"/>
      <c r="DQ61" s="1025"/>
      <c r="DR61" s="1058"/>
      <c r="DS61" s="86"/>
      <c r="DT61" s="1055"/>
      <c r="DU61" s="205"/>
      <c r="DV61" s="256"/>
    </row>
    <row r="62" spans="1:126" ht="18.600000000000001" customHeight="1">
      <c r="A62" s="13" t="s">
        <v>172</v>
      </c>
      <c r="B62" s="940"/>
      <c r="C62" s="1064"/>
      <c r="D62" s="1026" t="s">
        <v>63</v>
      </c>
      <c r="E62" s="90" t="s">
        <v>64</v>
      </c>
      <c r="F62" s="78"/>
      <c r="G62" s="91">
        <v>126840</v>
      </c>
      <c r="H62" s="92">
        <v>219350</v>
      </c>
      <c r="I62" s="91">
        <v>121270</v>
      </c>
      <c r="J62" s="92">
        <v>213780</v>
      </c>
      <c r="K62" s="81" t="s">
        <v>69</v>
      </c>
      <c r="L62" s="93">
        <v>1150</v>
      </c>
      <c r="M62" s="94">
        <v>2070</v>
      </c>
      <c r="N62" s="228" t="s">
        <v>290</v>
      </c>
      <c r="O62" s="229" t="s">
        <v>314</v>
      </c>
      <c r="P62" s="229" t="s">
        <v>60</v>
      </c>
      <c r="Q62" s="229" t="s">
        <v>315</v>
      </c>
      <c r="R62" s="229" t="s">
        <v>69</v>
      </c>
      <c r="S62" s="230">
        <v>2.6</v>
      </c>
      <c r="T62" s="231">
        <v>2.6</v>
      </c>
      <c r="U62" s="93">
        <v>1090</v>
      </c>
      <c r="V62" s="94">
        <v>2010</v>
      </c>
      <c r="W62" s="232" t="s">
        <v>290</v>
      </c>
      <c r="X62" s="229" t="s">
        <v>314</v>
      </c>
      <c r="Y62" s="232" t="s">
        <v>60</v>
      </c>
      <c r="Z62" s="229" t="s">
        <v>315</v>
      </c>
      <c r="AA62" s="232" t="s">
        <v>69</v>
      </c>
      <c r="AB62" s="230">
        <v>2.6</v>
      </c>
      <c r="AC62" s="233">
        <v>2.6</v>
      </c>
      <c r="AD62" s="101"/>
      <c r="AF62" s="103"/>
      <c r="AO62" s="101"/>
      <c r="AQ62" s="103"/>
      <c r="AY62" s="81" t="s">
        <v>69</v>
      </c>
      <c r="AZ62" s="247">
        <v>18500</v>
      </c>
      <c r="BA62" s="81" t="s">
        <v>69</v>
      </c>
      <c r="BB62" s="219">
        <v>180</v>
      </c>
      <c r="BC62" s="220" t="s">
        <v>290</v>
      </c>
      <c r="BD62" s="221" t="s">
        <v>314</v>
      </c>
      <c r="BE62" s="222" t="s">
        <v>69</v>
      </c>
      <c r="BF62" s="223" t="s">
        <v>315</v>
      </c>
      <c r="BG62" s="220" t="s">
        <v>69</v>
      </c>
      <c r="BH62" s="224">
        <v>2.5</v>
      </c>
      <c r="BI62" s="997"/>
      <c r="BK62" s="158" t="s">
        <v>91</v>
      </c>
      <c r="BL62" s="998"/>
      <c r="BM62" s="86" t="s">
        <v>91</v>
      </c>
      <c r="BS62" s="243"/>
      <c r="BT62" s="256"/>
      <c r="BU62" s="999"/>
      <c r="BV62" s="119"/>
      <c r="BW62" s="998"/>
      <c r="BX62" s="102"/>
      <c r="BY62" s="102"/>
      <c r="BZ62" s="997"/>
      <c r="CA62" s="265"/>
      <c r="CB62" s="263"/>
      <c r="CC62" s="122"/>
      <c r="CD62" s="263"/>
      <c r="CE62" s="122"/>
      <c r="CF62" s="263"/>
      <c r="CG62" s="122"/>
      <c r="CH62" s="1035"/>
      <c r="CI62" s="1014" t="e">
        <v>#REF!</v>
      </c>
      <c r="CJ62" s="1052" t="e">
        <v>#REF!</v>
      </c>
      <c r="CK62" s="1012"/>
      <c r="CL62" s="98" t="s">
        <v>65</v>
      </c>
      <c r="CM62" s="99">
        <v>2900</v>
      </c>
      <c r="CN62" s="100">
        <v>3200</v>
      </c>
      <c r="CO62" s="1000"/>
      <c r="CP62" s="1049"/>
      <c r="CQ62" s="1000"/>
      <c r="CR62" s="1020"/>
      <c r="CS62" s="1004"/>
      <c r="CT62" s="1032"/>
      <c r="CU62" s="1032"/>
      <c r="CV62" s="1007"/>
      <c r="CW62" s="1004"/>
      <c r="CX62" s="1041"/>
      <c r="CY62" s="1044"/>
      <c r="CZ62" s="86"/>
      <c r="DA62" s="107"/>
      <c r="DB62" s="1035"/>
      <c r="DC62" s="121"/>
      <c r="DD62" s="1035"/>
      <c r="DE62" s="1037"/>
      <c r="DF62" s="1000"/>
      <c r="DG62" s="1020"/>
      <c r="DH62" s="1032"/>
      <c r="DI62" s="1032"/>
      <c r="DJ62" s="1032"/>
      <c r="DK62" s="1007"/>
      <c r="DL62" s="1032"/>
      <c r="DM62" s="1010"/>
      <c r="DN62" s="1034"/>
      <c r="DO62" s="1030">
        <v>0.01</v>
      </c>
      <c r="DP62" s="1015">
        <v>0.03</v>
      </c>
      <c r="DQ62" s="1015">
        <v>0.04</v>
      </c>
      <c r="DR62" s="1017">
        <v>0.05</v>
      </c>
      <c r="DS62" s="86"/>
      <c r="DT62" s="1055"/>
      <c r="DU62" s="205"/>
      <c r="DV62" s="256"/>
    </row>
    <row r="63" spans="1:126" ht="18.600000000000001" customHeight="1">
      <c r="A63" s="13" t="s">
        <v>173</v>
      </c>
      <c r="B63" s="940"/>
      <c r="C63" s="1064"/>
      <c r="D63" s="1027"/>
      <c r="E63" s="108" t="s">
        <v>11</v>
      </c>
      <c r="F63" s="78"/>
      <c r="G63" s="109">
        <v>219350</v>
      </c>
      <c r="H63" s="110"/>
      <c r="I63" s="109">
        <v>213780</v>
      </c>
      <c r="J63" s="110"/>
      <c r="K63" s="81" t="s">
        <v>69</v>
      </c>
      <c r="L63" s="95">
        <v>2070</v>
      </c>
      <c r="M63" s="111"/>
      <c r="N63" s="248" t="s">
        <v>290</v>
      </c>
      <c r="O63" s="249" t="s">
        <v>314</v>
      </c>
      <c r="P63" s="249" t="s">
        <v>60</v>
      </c>
      <c r="Q63" s="249" t="s">
        <v>315</v>
      </c>
      <c r="R63" s="249" t="s">
        <v>69</v>
      </c>
      <c r="S63" s="250">
        <v>2.6</v>
      </c>
      <c r="T63" s="251"/>
      <c r="U63" s="95">
        <v>2010</v>
      </c>
      <c r="V63" s="111"/>
      <c r="W63" s="252" t="s">
        <v>290</v>
      </c>
      <c r="X63" s="249" t="s">
        <v>314</v>
      </c>
      <c r="Y63" s="253" t="s">
        <v>60</v>
      </c>
      <c r="Z63" s="249" t="s">
        <v>315</v>
      </c>
      <c r="AA63" s="253" t="s">
        <v>69</v>
      </c>
      <c r="AB63" s="250">
        <v>2.6</v>
      </c>
      <c r="AC63" s="254"/>
      <c r="AD63" s="101"/>
      <c r="AF63" s="103"/>
      <c r="AG63" s="255"/>
      <c r="AO63" s="101"/>
      <c r="AQ63" s="103"/>
      <c r="AR63" s="255"/>
      <c r="AY63" s="101"/>
      <c r="BI63" s="997"/>
      <c r="BK63" s="158">
        <v>779800</v>
      </c>
      <c r="BL63" s="998"/>
      <c r="BM63" s="257">
        <v>7790</v>
      </c>
      <c r="BN63" s="105" t="s">
        <v>337</v>
      </c>
      <c r="BO63" s="130" t="s">
        <v>314</v>
      </c>
      <c r="BP63" s="129" t="s">
        <v>69</v>
      </c>
      <c r="BQ63" s="244" t="s">
        <v>315</v>
      </c>
      <c r="BR63" s="194" t="s">
        <v>69</v>
      </c>
      <c r="BS63" s="258">
        <v>1.8</v>
      </c>
      <c r="BT63" s="102"/>
      <c r="BU63" s="999"/>
      <c r="BV63" s="158"/>
      <c r="BW63" s="998"/>
      <c r="BX63" s="102"/>
      <c r="BY63" s="102"/>
      <c r="BZ63" s="997"/>
      <c r="CA63" s="265"/>
      <c r="CB63" s="263"/>
      <c r="CC63" s="122"/>
      <c r="CD63" s="263"/>
      <c r="CE63" s="122"/>
      <c r="CF63" s="263"/>
      <c r="CG63" s="122"/>
      <c r="CH63" s="1035"/>
      <c r="CI63" s="970" t="e">
        <v>#REF!</v>
      </c>
      <c r="CJ63" s="1053" t="e">
        <v>#REF!</v>
      </c>
      <c r="CK63" s="1012"/>
      <c r="CL63" s="156" t="s">
        <v>66</v>
      </c>
      <c r="CM63" s="114">
        <v>2600</v>
      </c>
      <c r="CN63" s="115">
        <v>2900</v>
      </c>
      <c r="CO63" s="1000"/>
      <c r="CP63" s="1050"/>
      <c r="CQ63" s="1000"/>
      <c r="CR63" s="1021"/>
      <c r="CS63" s="1005"/>
      <c r="CT63" s="1033"/>
      <c r="CU63" s="1033"/>
      <c r="CV63" s="1008"/>
      <c r="CW63" s="1005"/>
      <c r="CX63" s="1042"/>
      <c r="CY63" s="1045"/>
      <c r="CZ63" s="86"/>
      <c r="DA63" s="107"/>
      <c r="DB63" s="1035"/>
      <c r="DC63" s="121"/>
      <c r="DD63" s="1035"/>
      <c r="DE63" s="1038"/>
      <c r="DF63" s="1000"/>
      <c r="DG63" s="1021"/>
      <c r="DH63" s="1033"/>
      <c r="DI63" s="1033"/>
      <c r="DJ63" s="1033"/>
      <c r="DK63" s="1008"/>
      <c r="DL63" s="1033"/>
      <c r="DM63" s="1011"/>
      <c r="DN63" s="1034"/>
      <c r="DO63" s="1031"/>
      <c r="DP63" s="1016"/>
      <c r="DQ63" s="1016"/>
      <c r="DR63" s="1018"/>
      <c r="DS63" s="86"/>
      <c r="DT63" s="1055"/>
      <c r="DU63" s="205"/>
      <c r="DV63" s="256"/>
    </row>
    <row r="64" spans="1:126" ht="18.600000000000001" customHeight="1">
      <c r="A64" s="13" t="s">
        <v>174</v>
      </c>
      <c r="B64" s="940"/>
      <c r="C64" s="1067" t="s">
        <v>86</v>
      </c>
      <c r="D64" s="995" t="s">
        <v>58</v>
      </c>
      <c r="E64" s="77" t="s">
        <v>59</v>
      </c>
      <c r="F64" s="78"/>
      <c r="G64" s="79">
        <v>42110</v>
      </c>
      <c r="H64" s="80">
        <v>51360</v>
      </c>
      <c r="I64" s="79">
        <v>37000</v>
      </c>
      <c r="J64" s="80">
        <v>46250</v>
      </c>
      <c r="K64" s="81" t="s">
        <v>69</v>
      </c>
      <c r="L64" s="82">
        <v>400</v>
      </c>
      <c r="M64" s="83">
        <v>490</v>
      </c>
      <c r="N64" s="206" t="s">
        <v>290</v>
      </c>
      <c r="O64" s="207" t="s">
        <v>314</v>
      </c>
      <c r="P64" s="208" t="s">
        <v>69</v>
      </c>
      <c r="Q64" s="209" t="s">
        <v>315</v>
      </c>
      <c r="R64" s="208" t="s">
        <v>69</v>
      </c>
      <c r="S64" s="210">
        <v>2.8</v>
      </c>
      <c r="T64" s="211">
        <v>2.7</v>
      </c>
      <c r="U64" s="82">
        <v>350</v>
      </c>
      <c r="V64" s="83">
        <v>440</v>
      </c>
      <c r="W64" s="212" t="s">
        <v>290</v>
      </c>
      <c r="X64" s="207" t="s">
        <v>314</v>
      </c>
      <c r="Y64" s="212" t="s">
        <v>69</v>
      </c>
      <c r="Z64" s="209" t="s">
        <v>315</v>
      </c>
      <c r="AA64" s="212" t="s">
        <v>69</v>
      </c>
      <c r="AB64" s="210">
        <v>2.7</v>
      </c>
      <c r="AC64" s="213">
        <v>2.7</v>
      </c>
      <c r="AD64" s="81" t="s">
        <v>69</v>
      </c>
      <c r="AE64" s="214">
        <v>9250</v>
      </c>
      <c r="AF64" s="81" t="s">
        <v>69</v>
      </c>
      <c r="AG64" s="215">
        <v>90</v>
      </c>
      <c r="AH64" s="216" t="s">
        <v>290</v>
      </c>
      <c r="AI64" s="207" t="s">
        <v>314</v>
      </c>
      <c r="AJ64" s="212" t="s">
        <v>69</v>
      </c>
      <c r="AK64" s="209" t="s">
        <v>315</v>
      </c>
      <c r="AL64" s="212" t="s">
        <v>69</v>
      </c>
      <c r="AM64" s="217">
        <v>2.5</v>
      </c>
      <c r="AN64" s="218" t="s">
        <v>316</v>
      </c>
      <c r="AO64" s="81" t="s">
        <v>69</v>
      </c>
      <c r="AP64" s="84">
        <v>3700</v>
      </c>
      <c r="AQ64" s="81" t="s">
        <v>69</v>
      </c>
      <c r="AR64" s="219">
        <v>30</v>
      </c>
      <c r="AS64" s="220" t="s">
        <v>290</v>
      </c>
      <c r="AT64" s="221" t="s">
        <v>314</v>
      </c>
      <c r="AU64" s="222" t="s">
        <v>69</v>
      </c>
      <c r="AV64" s="223" t="s">
        <v>315</v>
      </c>
      <c r="AW64" s="222" t="s">
        <v>69</v>
      </c>
      <c r="AX64" s="224">
        <v>3.7</v>
      </c>
      <c r="AZ64" s="96"/>
      <c r="BA64" s="96"/>
      <c r="BB64" s="225"/>
      <c r="BC64" s="188"/>
      <c r="BD64" s="96"/>
      <c r="BE64" s="188"/>
      <c r="BF64" s="96"/>
      <c r="BG64" s="188"/>
      <c r="BH64" s="96"/>
      <c r="BI64" s="997"/>
      <c r="BK64" s="119"/>
      <c r="BL64" s="998"/>
      <c r="BM64" s="259"/>
      <c r="BN64" s="260"/>
      <c r="BO64" s="260"/>
      <c r="BP64" s="260"/>
      <c r="BQ64" s="260"/>
      <c r="BR64" s="260"/>
      <c r="BS64" s="261"/>
      <c r="BU64" s="999"/>
      <c r="BV64" s="161"/>
      <c r="BW64" s="998"/>
      <c r="BX64" s="102"/>
      <c r="BY64" s="102"/>
      <c r="BZ64" s="997"/>
      <c r="CA64" s="265"/>
      <c r="CB64" s="263"/>
      <c r="CC64" s="122"/>
      <c r="CD64" s="263"/>
      <c r="CE64" s="122"/>
      <c r="CF64" s="263"/>
      <c r="CG64" s="122"/>
      <c r="CH64" s="1035" t="s">
        <v>69</v>
      </c>
      <c r="CI64" s="1013">
        <v>3200</v>
      </c>
      <c r="CJ64" s="1051">
        <v>3500</v>
      </c>
      <c r="CK64" s="1012" t="s">
        <v>69</v>
      </c>
      <c r="CL64" s="164" t="s">
        <v>61</v>
      </c>
      <c r="CM64" s="88">
        <v>5500</v>
      </c>
      <c r="CN64" s="89">
        <v>6200</v>
      </c>
      <c r="CO64" s="1000" t="s">
        <v>69</v>
      </c>
      <c r="CP64" s="1048">
        <v>4620</v>
      </c>
      <c r="CQ64" s="1000" t="s">
        <v>69</v>
      </c>
      <c r="CR64" s="1039">
        <v>40</v>
      </c>
      <c r="CS64" s="1003" t="s">
        <v>290</v>
      </c>
      <c r="CT64" s="938" t="s">
        <v>314</v>
      </c>
      <c r="CU64" s="938" t="s">
        <v>69</v>
      </c>
      <c r="CV64" s="1006" t="s">
        <v>317</v>
      </c>
      <c r="CW64" s="1003" t="s">
        <v>69</v>
      </c>
      <c r="CX64" s="1040">
        <v>3</v>
      </c>
      <c r="CY64" s="1044" t="s">
        <v>318</v>
      </c>
      <c r="CZ64" s="1012" t="s">
        <v>69</v>
      </c>
      <c r="DA64" s="1046">
        <v>4900</v>
      </c>
      <c r="DB64" s="1035"/>
      <c r="DC64" s="121"/>
      <c r="DD64" s="1035" t="s">
        <v>70</v>
      </c>
      <c r="DE64" s="1036">
        <v>5050</v>
      </c>
      <c r="DF64" s="1000" t="s">
        <v>69</v>
      </c>
      <c r="DG64" s="1039">
        <v>50</v>
      </c>
      <c r="DH64" s="938" t="s">
        <v>290</v>
      </c>
      <c r="DI64" s="938" t="s">
        <v>314</v>
      </c>
      <c r="DJ64" s="938" t="s">
        <v>69</v>
      </c>
      <c r="DK64" s="1006" t="s">
        <v>317</v>
      </c>
      <c r="DL64" s="938" t="s">
        <v>69</v>
      </c>
      <c r="DM64" s="1009">
        <v>1.8</v>
      </c>
      <c r="DN64" s="1034" t="s">
        <v>70</v>
      </c>
      <c r="DO64" s="1022" t="s">
        <v>319</v>
      </c>
      <c r="DP64" s="1024" t="s">
        <v>319</v>
      </c>
      <c r="DQ64" s="1024" t="s">
        <v>319</v>
      </c>
      <c r="DR64" s="1057" t="s">
        <v>319</v>
      </c>
      <c r="DS64" s="86"/>
      <c r="DT64" s="1055"/>
      <c r="DU64" s="205"/>
      <c r="DV64" s="256"/>
    </row>
    <row r="65" spans="1:126" ht="18.600000000000001" customHeight="1">
      <c r="A65" s="13" t="s">
        <v>175</v>
      </c>
      <c r="B65" s="940"/>
      <c r="C65" s="1068"/>
      <c r="D65" s="996"/>
      <c r="E65" s="90" t="s">
        <v>8</v>
      </c>
      <c r="F65" s="78"/>
      <c r="G65" s="91">
        <v>51360</v>
      </c>
      <c r="H65" s="92">
        <v>124940</v>
      </c>
      <c r="I65" s="91">
        <v>46250</v>
      </c>
      <c r="J65" s="92">
        <v>119830</v>
      </c>
      <c r="K65" s="81" t="s">
        <v>69</v>
      </c>
      <c r="L65" s="93">
        <v>490</v>
      </c>
      <c r="M65" s="94">
        <v>1130</v>
      </c>
      <c r="N65" s="228" t="s">
        <v>290</v>
      </c>
      <c r="O65" s="229" t="s">
        <v>314</v>
      </c>
      <c r="P65" s="229" t="s">
        <v>60</v>
      </c>
      <c r="Q65" s="229" t="s">
        <v>315</v>
      </c>
      <c r="R65" s="229" t="s">
        <v>69</v>
      </c>
      <c r="S65" s="230">
        <v>2.7</v>
      </c>
      <c r="T65" s="231">
        <v>2.6</v>
      </c>
      <c r="U65" s="93">
        <v>440</v>
      </c>
      <c r="V65" s="94">
        <v>1080</v>
      </c>
      <c r="W65" s="232" t="s">
        <v>290</v>
      </c>
      <c r="X65" s="229" t="s">
        <v>314</v>
      </c>
      <c r="Y65" s="232" t="s">
        <v>60</v>
      </c>
      <c r="Z65" s="229" t="s">
        <v>315</v>
      </c>
      <c r="AA65" s="232" t="s">
        <v>69</v>
      </c>
      <c r="AB65" s="230">
        <v>2.7</v>
      </c>
      <c r="AC65" s="233">
        <v>2.6</v>
      </c>
      <c r="AD65" s="81" t="s">
        <v>69</v>
      </c>
      <c r="AE65" s="234">
        <v>9250</v>
      </c>
      <c r="AF65" s="81" t="s">
        <v>69</v>
      </c>
      <c r="AG65" s="235">
        <v>90</v>
      </c>
      <c r="AH65" s="236" t="s">
        <v>290</v>
      </c>
      <c r="AI65" s="237" t="s">
        <v>314</v>
      </c>
      <c r="AJ65" s="238" t="s">
        <v>69</v>
      </c>
      <c r="AK65" s="239" t="s">
        <v>315</v>
      </c>
      <c r="AL65" s="240" t="s">
        <v>69</v>
      </c>
      <c r="AM65" s="241">
        <v>2.5</v>
      </c>
      <c r="AN65" s="242"/>
      <c r="AP65" s="436"/>
      <c r="AQ65" s="85"/>
      <c r="AR65" s="437"/>
      <c r="AS65" s="438"/>
      <c r="AT65" s="436"/>
      <c r="AU65" s="438"/>
      <c r="AV65" s="436"/>
      <c r="AW65" s="438"/>
      <c r="AX65" s="436"/>
      <c r="AZ65" s="96"/>
      <c r="BA65" s="96"/>
      <c r="BB65" s="225"/>
      <c r="BC65" s="188"/>
      <c r="BD65" s="96"/>
      <c r="BE65" s="188"/>
      <c r="BF65" s="96"/>
      <c r="BG65" s="188"/>
      <c r="BH65" s="96"/>
      <c r="BI65" s="997"/>
      <c r="BK65" s="158" t="s">
        <v>92</v>
      </c>
      <c r="BL65" s="998"/>
      <c r="BM65" s="86" t="s">
        <v>92</v>
      </c>
      <c r="BS65" s="243"/>
      <c r="BT65" s="256"/>
      <c r="BU65" s="999"/>
      <c r="BV65" s="119"/>
      <c r="BW65" s="998"/>
      <c r="BX65" s="102"/>
      <c r="BY65" s="102"/>
      <c r="BZ65" s="997"/>
      <c r="CA65" s="265"/>
      <c r="CB65" s="263"/>
      <c r="CC65" s="122"/>
      <c r="CD65" s="263"/>
      <c r="CE65" s="122"/>
      <c r="CF65" s="263"/>
      <c r="CG65" s="122"/>
      <c r="CH65" s="1035"/>
      <c r="CI65" s="1014" t="e">
        <v>#REF!</v>
      </c>
      <c r="CJ65" s="1052" t="e">
        <v>#REF!</v>
      </c>
      <c r="CK65" s="1012"/>
      <c r="CL65" s="98" t="s">
        <v>62</v>
      </c>
      <c r="CM65" s="99">
        <v>3000</v>
      </c>
      <c r="CN65" s="100">
        <v>3400</v>
      </c>
      <c r="CO65" s="1000"/>
      <c r="CP65" s="1049"/>
      <c r="CQ65" s="1000"/>
      <c r="CR65" s="1020"/>
      <c r="CS65" s="1004"/>
      <c r="CT65" s="1032"/>
      <c r="CU65" s="1032"/>
      <c r="CV65" s="1007"/>
      <c r="CW65" s="1004"/>
      <c r="CX65" s="1041"/>
      <c r="CY65" s="1044"/>
      <c r="CZ65" s="1012"/>
      <c r="DA65" s="1047"/>
      <c r="DB65" s="1035"/>
      <c r="DC65" s="121"/>
      <c r="DD65" s="1035"/>
      <c r="DE65" s="1037"/>
      <c r="DF65" s="1000"/>
      <c r="DG65" s="1020"/>
      <c r="DH65" s="1032"/>
      <c r="DI65" s="1032"/>
      <c r="DJ65" s="1032"/>
      <c r="DK65" s="1007"/>
      <c r="DL65" s="1032"/>
      <c r="DM65" s="1010"/>
      <c r="DN65" s="1034"/>
      <c r="DO65" s="1023"/>
      <c r="DP65" s="1025"/>
      <c r="DQ65" s="1025"/>
      <c r="DR65" s="1058"/>
      <c r="DS65" s="86"/>
      <c r="DT65" s="1055"/>
      <c r="DU65" s="205"/>
      <c r="DV65" s="256"/>
    </row>
    <row r="66" spans="1:126" ht="18.600000000000001" customHeight="1">
      <c r="A66" s="13" t="s">
        <v>176</v>
      </c>
      <c r="B66" s="940"/>
      <c r="C66" s="1068"/>
      <c r="D66" s="1026" t="s">
        <v>63</v>
      </c>
      <c r="E66" s="90" t="s">
        <v>64</v>
      </c>
      <c r="F66" s="78"/>
      <c r="G66" s="91">
        <v>124940</v>
      </c>
      <c r="H66" s="92">
        <v>217450</v>
      </c>
      <c r="I66" s="91">
        <v>119830</v>
      </c>
      <c r="J66" s="92">
        <v>212340</v>
      </c>
      <c r="K66" s="81" t="s">
        <v>69</v>
      </c>
      <c r="L66" s="93">
        <v>1130</v>
      </c>
      <c r="M66" s="94">
        <v>2050</v>
      </c>
      <c r="N66" s="228" t="s">
        <v>290</v>
      </c>
      <c r="O66" s="229" t="s">
        <v>314</v>
      </c>
      <c r="P66" s="229" t="s">
        <v>60</v>
      </c>
      <c r="Q66" s="229" t="s">
        <v>315</v>
      </c>
      <c r="R66" s="229" t="s">
        <v>69</v>
      </c>
      <c r="S66" s="230">
        <v>2.6</v>
      </c>
      <c r="T66" s="231">
        <v>2.6</v>
      </c>
      <c r="U66" s="93">
        <v>1080</v>
      </c>
      <c r="V66" s="94">
        <v>2000</v>
      </c>
      <c r="W66" s="232" t="s">
        <v>290</v>
      </c>
      <c r="X66" s="229" t="s">
        <v>314</v>
      </c>
      <c r="Y66" s="232" t="s">
        <v>60</v>
      </c>
      <c r="Z66" s="229" t="s">
        <v>315</v>
      </c>
      <c r="AA66" s="232" t="s">
        <v>69</v>
      </c>
      <c r="AB66" s="230">
        <v>2.6</v>
      </c>
      <c r="AC66" s="233">
        <v>2.6</v>
      </c>
      <c r="AD66" s="101"/>
      <c r="AF66" s="103"/>
      <c r="AO66" s="101"/>
      <c r="AQ66" s="103"/>
      <c r="AY66" s="81" t="s">
        <v>69</v>
      </c>
      <c r="AZ66" s="247">
        <v>18500</v>
      </c>
      <c r="BA66" s="81" t="s">
        <v>69</v>
      </c>
      <c r="BB66" s="219">
        <v>180</v>
      </c>
      <c r="BC66" s="220" t="s">
        <v>290</v>
      </c>
      <c r="BD66" s="221" t="s">
        <v>314</v>
      </c>
      <c r="BE66" s="222" t="s">
        <v>69</v>
      </c>
      <c r="BF66" s="223" t="s">
        <v>315</v>
      </c>
      <c r="BG66" s="220" t="s">
        <v>69</v>
      </c>
      <c r="BH66" s="224">
        <v>2.5</v>
      </c>
      <c r="BI66" s="997"/>
      <c r="BK66" s="158">
        <v>824700</v>
      </c>
      <c r="BL66" s="998"/>
      <c r="BM66" s="257">
        <v>8240</v>
      </c>
      <c r="BN66" s="105" t="s">
        <v>337</v>
      </c>
      <c r="BO66" s="130" t="s">
        <v>314</v>
      </c>
      <c r="BP66" s="129" t="s">
        <v>69</v>
      </c>
      <c r="BQ66" s="244" t="s">
        <v>315</v>
      </c>
      <c r="BR66" s="194" t="s">
        <v>69</v>
      </c>
      <c r="BS66" s="258">
        <v>1.9</v>
      </c>
      <c r="BT66" s="102"/>
      <c r="BU66" s="999"/>
      <c r="BV66" s="158"/>
      <c r="BW66" s="998"/>
      <c r="BX66" s="102"/>
      <c r="BY66" s="102"/>
      <c r="BZ66" s="997"/>
      <c r="CA66" s="265"/>
      <c r="CB66" s="263"/>
      <c r="CC66" s="122"/>
      <c r="CD66" s="263"/>
      <c r="CE66" s="122"/>
      <c r="CF66" s="263"/>
      <c r="CG66" s="122"/>
      <c r="CH66" s="1035"/>
      <c r="CI66" s="1014" t="e">
        <v>#REF!</v>
      </c>
      <c r="CJ66" s="1052" t="e">
        <v>#REF!</v>
      </c>
      <c r="CK66" s="1012"/>
      <c r="CL66" s="98" t="s">
        <v>65</v>
      </c>
      <c r="CM66" s="99">
        <v>2600</v>
      </c>
      <c r="CN66" s="100">
        <v>2900</v>
      </c>
      <c r="CO66" s="1000"/>
      <c r="CP66" s="1049"/>
      <c r="CQ66" s="1000"/>
      <c r="CR66" s="1020"/>
      <c r="CS66" s="1004"/>
      <c r="CT66" s="1032"/>
      <c r="CU66" s="1032"/>
      <c r="CV66" s="1007"/>
      <c r="CW66" s="1004"/>
      <c r="CX66" s="1041"/>
      <c r="CY66" s="1044"/>
      <c r="CZ66" s="86"/>
      <c r="DA66" s="107"/>
      <c r="DB66" s="1035"/>
      <c r="DC66" s="121"/>
      <c r="DD66" s="1035"/>
      <c r="DE66" s="1037"/>
      <c r="DF66" s="1000"/>
      <c r="DG66" s="1020"/>
      <c r="DH66" s="1032"/>
      <c r="DI66" s="1032"/>
      <c r="DJ66" s="1032"/>
      <c r="DK66" s="1007"/>
      <c r="DL66" s="1032"/>
      <c r="DM66" s="1010"/>
      <c r="DN66" s="1034"/>
      <c r="DO66" s="1030">
        <v>0.01</v>
      </c>
      <c r="DP66" s="1015">
        <v>0.03</v>
      </c>
      <c r="DQ66" s="1015">
        <v>0.04</v>
      </c>
      <c r="DR66" s="1017">
        <v>0.05</v>
      </c>
      <c r="DS66" s="86"/>
      <c r="DT66" s="1055"/>
      <c r="DU66" s="205"/>
      <c r="DV66" s="256"/>
    </row>
    <row r="67" spans="1:126" ht="18.600000000000001" customHeight="1">
      <c r="A67" s="13" t="s">
        <v>177</v>
      </c>
      <c r="B67" s="940"/>
      <c r="C67" s="1069"/>
      <c r="D67" s="1027"/>
      <c r="E67" s="108" t="s">
        <v>11</v>
      </c>
      <c r="F67" s="78"/>
      <c r="G67" s="109">
        <v>217450</v>
      </c>
      <c r="H67" s="110"/>
      <c r="I67" s="109">
        <v>212340</v>
      </c>
      <c r="J67" s="110"/>
      <c r="K67" s="81" t="s">
        <v>69</v>
      </c>
      <c r="L67" s="95">
        <v>2050</v>
      </c>
      <c r="M67" s="111"/>
      <c r="N67" s="248" t="s">
        <v>290</v>
      </c>
      <c r="O67" s="249" t="s">
        <v>314</v>
      </c>
      <c r="P67" s="249" t="s">
        <v>60</v>
      </c>
      <c r="Q67" s="249" t="s">
        <v>315</v>
      </c>
      <c r="R67" s="249" t="s">
        <v>69</v>
      </c>
      <c r="S67" s="250">
        <v>2.6</v>
      </c>
      <c r="T67" s="251"/>
      <c r="U67" s="95">
        <v>2000</v>
      </c>
      <c r="V67" s="111"/>
      <c r="W67" s="252" t="s">
        <v>290</v>
      </c>
      <c r="X67" s="249" t="s">
        <v>314</v>
      </c>
      <c r="Y67" s="253" t="s">
        <v>60</v>
      </c>
      <c r="Z67" s="249" t="s">
        <v>315</v>
      </c>
      <c r="AA67" s="253" t="s">
        <v>69</v>
      </c>
      <c r="AB67" s="250">
        <v>2.6</v>
      </c>
      <c r="AC67" s="254"/>
      <c r="AD67" s="101"/>
      <c r="AF67" s="103"/>
      <c r="AG67" s="255"/>
      <c r="AO67" s="101"/>
      <c r="AQ67" s="103"/>
      <c r="AR67" s="255"/>
      <c r="AY67" s="101"/>
      <c r="BI67" s="997"/>
      <c r="BK67" s="119"/>
      <c r="BL67" s="998"/>
      <c r="BM67" s="259"/>
      <c r="BN67" s="260"/>
      <c r="BO67" s="260"/>
      <c r="BP67" s="260"/>
      <c r="BQ67" s="260"/>
      <c r="BR67" s="260"/>
      <c r="BS67" s="261"/>
      <c r="BU67" s="999"/>
      <c r="BV67" s="161"/>
      <c r="BW67" s="998"/>
      <c r="BX67" s="102"/>
      <c r="BY67" s="102"/>
      <c r="BZ67" s="997"/>
      <c r="CA67" s="265"/>
      <c r="CB67" s="263"/>
      <c r="CC67" s="122"/>
      <c r="CD67" s="263"/>
      <c r="CE67" s="122"/>
      <c r="CF67" s="263"/>
      <c r="CG67" s="122"/>
      <c r="CH67" s="1035"/>
      <c r="CI67" s="970" t="e">
        <v>#REF!</v>
      </c>
      <c r="CJ67" s="1053" t="e">
        <v>#REF!</v>
      </c>
      <c r="CK67" s="1012"/>
      <c r="CL67" s="156" t="s">
        <v>66</v>
      </c>
      <c r="CM67" s="114">
        <v>2400</v>
      </c>
      <c r="CN67" s="115">
        <v>2600</v>
      </c>
      <c r="CO67" s="1000"/>
      <c r="CP67" s="1050"/>
      <c r="CQ67" s="1000"/>
      <c r="CR67" s="1021"/>
      <c r="CS67" s="1005"/>
      <c r="CT67" s="1033"/>
      <c r="CU67" s="1033"/>
      <c r="CV67" s="1008"/>
      <c r="CW67" s="1005"/>
      <c r="CX67" s="1042"/>
      <c r="CY67" s="1045"/>
      <c r="CZ67" s="86"/>
      <c r="DA67" s="107"/>
      <c r="DB67" s="1035"/>
      <c r="DC67" s="121"/>
      <c r="DD67" s="1035"/>
      <c r="DE67" s="1038"/>
      <c r="DF67" s="1000"/>
      <c r="DG67" s="1021"/>
      <c r="DH67" s="1033"/>
      <c r="DI67" s="1033"/>
      <c r="DJ67" s="1033"/>
      <c r="DK67" s="1008"/>
      <c r="DL67" s="1033"/>
      <c r="DM67" s="1011"/>
      <c r="DN67" s="1034"/>
      <c r="DO67" s="1031"/>
      <c r="DP67" s="1016"/>
      <c r="DQ67" s="1016"/>
      <c r="DR67" s="1018"/>
      <c r="DS67" s="86"/>
      <c r="DT67" s="1055"/>
      <c r="DU67" s="205"/>
      <c r="DV67" s="256"/>
    </row>
    <row r="68" spans="1:126" ht="18.600000000000001" customHeight="1">
      <c r="A68" s="13" t="s">
        <v>178</v>
      </c>
      <c r="B68" s="940"/>
      <c r="C68" s="1063" t="s">
        <v>88</v>
      </c>
      <c r="D68" s="995" t="s">
        <v>58</v>
      </c>
      <c r="E68" s="77" t="s">
        <v>59</v>
      </c>
      <c r="F68" s="78"/>
      <c r="G68" s="79">
        <v>40500</v>
      </c>
      <c r="H68" s="80">
        <v>49750</v>
      </c>
      <c r="I68" s="79">
        <v>35780</v>
      </c>
      <c r="J68" s="80">
        <v>45030</v>
      </c>
      <c r="K68" s="81" t="s">
        <v>69</v>
      </c>
      <c r="L68" s="82">
        <v>380</v>
      </c>
      <c r="M68" s="83">
        <v>470</v>
      </c>
      <c r="N68" s="206" t="s">
        <v>290</v>
      </c>
      <c r="O68" s="207" t="s">
        <v>314</v>
      </c>
      <c r="P68" s="208" t="s">
        <v>69</v>
      </c>
      <c r="Q68" s="209" t="s">
        <v>315</v>
      </c>
      <c r="R68" s="208" t="s">
        <v>69</v>
      </c>
      <c r="S68" s="210">
        <v>2.8</v>
      </c>
      <c r="T68" s="211">
        <v>2.7</v>
      </c>
      <c r="U68" s="82">
        <v>330</v>
      </c>
      <c r="V68" s="83">
        <v>420</v>
      </c>
      <c r="W68" s="212" t="s">
        <v>290</v>
      </c>
      <c r="X68" s="207" t="s">
        <v>314</v>
      </c>
      <c r="Y68" s="212" t="s">
        <v>69</v>
      </c>
      <c r="Z68" s="209" t="s">
        <v>315</v>
      </c>
      <c r="AA68" s="212" t="s">
        <v>69</v>
      </c>
      <c r="AB68" s="210">
        <v>2.8</v>
      </c>
      <c r="AC68" s="213">
        <v>2.7</v>
      </c>
      <c r="AD68" s="81" t="s">
        <v>69</v>
      </c>
      <c r="AE68" s="214">
        <v>9250</v>
      </c>
      <c r="AF68" s="81" t="s">
        <v>69</v>
      </c>
      <c r="AG68" s="215">
        <v>90</v>
      </c>
      <c r="AH68" s="216" t="s">
        <v>290</v>
      </c>
      <c r="AI68" s="207" t="s">
        <v>314</v>
      </c>
      <c r="AJ68" s="212" t="s">
        <v>69</v>
      </c>
      <c r="AK68" s="209" t="s">
        <v>315</v>
      </c>
      <c r="AL68" s="212" t="s">
        <v>69</v>
      </c>
      <c r="AM68" s="217">
        <v>2.5</v>
      </c>
      <c r="AN68" s="218" t="s">
        <v>316</v>
      </c>
      <c r="AO68" s="81" t="s">
        <v>69</v>
      </c>
      <c r="AP68" s="84">
        <v>3700</v>
      </c>
      <c r="AQ68" s="81" t="s">
        <v>69</v>
      </c>
      <c r="AR68" s="219">
        <v>30</v>
      </c>
      <c r="AS68" s="220" t="s">
        <v>290</v>
      </c>
      <c r="AT68" s="221" t="s">
        <v>314</v>
      </c>
      <c r="AU68" s="222" t="s">
        <v>69</v>
      </c>
      <c r="AV68" s="223" t="s">
        <v>315</v>
      </c>
      <c r="AW68" s="222" t="s">
        <v>69</v>
      </c>
      <c r="AX68" s="224">
        <v>3.7</v>
      </c>
      <c r="AZ68" s="96"/>
      <c r="BA68" s="96"/>
      <c r="BB68" s="225"/>
      <c r="BC68" s="188"/>
      <c r="BD68" s="96"/>
      <c r="BE68" s="188"/>
      <c r="BF68" s="96"/>
      <c r="BG68" s="188"/>
      <c r="BH68" s="96"/>
      <c r="BI68" s="997"/>
      <c r="BK68" s="158" t="s">
        <v>94</v>
      </c>
      <c r="BL68" s="998"/>
      <c r="BM68" s="86" t="s">
        <v>94</v>
      </c>
      <c r="BS68" s="243"/>
      <c r="BT68" s="256"/>
      <c r="BU68" s="999"/>
      <c r="BV68" s="119"/>
      <c r="BW68" s="998"/>
      <c r="BX68" s="102"/>
      <c r="BY68" s="102"/>
      <c r="BZ68" s="997"/>
      <c r="CA68" s="265"/>
      <c r="CB68" s="263"/>
      <c r="CC68" s="122"/>
      <c r="CD68" s="263"/>
      <c r="CE68" s="122"/>
      <c r="CF68" s="263"/>
      <c r="CG68" s="122"/>
      <c r="CH68" s="1035" t="s">
        <v>69</v>
      </c>
      <c r="CI68" s="1013">
        <v>2900</v>
      </c>
      <c r="CJ68" s="1051">
        <v>3200</v>
      </c>
      <c r="CK68" s="1012" t="s">
        <v>69</v>
      </c>
      <c r="CL68" s="164" t="s">
        <v>61</v>
      </c>
      <c r="CM68" s="88">
        <v>5100</v>
      </c>
      <c r="CN68" s="89">
        <v>5700</v>
      </c>
      <c r="CO68" s="1000" t="s">
        <v>69</v>
      </c>
      <c r="CP68" s="1048">
        <v>4260</v>
      </c>
      <c r="CQ68" s="1000" t="s">
        <v>69</v>
      </c>
      <c r="CR68" s="1039">
        <v>40</v>
      </c>
      <c r="CS68" s="1003" t="s">
        <v>290</v>
      </c>
      <c r="CT68" s="938" t="s">
        <v>314</v>
      </c>
      <c r="CU68" s="938" t="s">
        <v>69</v>
      </c>
      <c r="CV68" s="1006" t="s">
        <v>317</v>
      </c>
      <c r="CW68" s="1003" t="s">
        <v>69</v>
      </c>
      <c r="CX68" s="1040">
        <v>2.8</v>
      </c>
      <c r="CY68" s="1044" t="s">
        <v>318</v>
      </c>
      <c r="CZ68" s="1012" t="s">
        <v>69</v>
      </c>
      <c r="DA68" s="1046">
        <v>4900</v>
      </c>
      <c r="DB68" s="1035"/>
      <c r="DC68" s="121"/>
      <c r="DD68" s="1035" t="s">
        <v>70</v>
      </c>
      <c r="DE68" s="1036">
        <v>4660</v>
      </c>
      <c r="DF68" s="1000" t="s">
        <v>69</v>
      </c>
      <c r="DG68" s="1039">
        <v>40</v>
      </c>
      <c r="DH68" s="938" t="s">
        <v>290</v>
      </c>
      <c r="DI68" s="938" t="s">
        <v>314</v>
      </c>
      <c r="DJ68" s="938" t="s">
        <v>69</v>
      </c>
      <c r="DK68" s="1006" t="s">
        <v>317</v>
      </c>
      <c r="DL68" s="938" t="s">
        <v>69</v>
      </c>
      <c r="DM68" s="1009">
        <v>2.1</v>
      </c>
      <c r="DN68" s="1034" t="s">
        <v>70</v>
      </c>
      <c r="DO68" s="1022" t="s">
        <v>319</v>
      </c>
      <c r="DP68" s="1024" t="s">
        <v>319</v>
      </c>
      <c r="DQ68" s="1024" t="s">
        <v>319</v>
      </c>
      <c r="DR68" s="1057" t="s">
        <v>319</v>
      </c>
      <c r="DS68" s="86"/>
      <c r="DT68" s="1055"/>
      <c r="DU68" s="205"/>
      <c r="DV68" s="256"/>
    </row>
    <row r="69" spans="1:126" ht="18.600000000000001" customHeight="1">
      <c r="A69" s="13" t="s">
        <v>179</v>
      </c>
      <c r="B69" s="940"/>
      <c r="C69" s="1064"/>
      <c r="D69" s="996"/>
      <c r="E69" s="90" t="s">
        <v>8</v>
      </c>
      <c r="F69" s="78"/>
      <c r="G69" s="91">
        <v>49750</v>
      </c>
      <c r="H69" s="92">
        <v>123330</v>
      </c>
      <c r="I69" s="91">
        <v>45030</v>
      </c>
      <c r="J69" s="92">
        <v>118610</v>
      </c>
      <c r="K69" s="81" t="s">
        <v>69</v>
      </c>
      <c r="L69" s="93">
        <v>470</v>
      </c>
      <c r="M69" s="94">
        <v>1110</v>
      </c>
      <c r="N69" s="228" t="s">
        <v>290</v>
      </c>
      <c r="O69" s="229" t="s">
        <v>314</v>
      </c>
      <c r="P69" s="229" t="s">
        <v>60</v>
      </c>
      <c r="Q69" s="229" t="s">
        <v>315</v>
      </c>
      <c r="R69" s="229" t="s">
        <v>69</v>
      </c>
      <c r="S69" s="230">
        <v>2.7</v>
      </c>
      <c r="T69" s="231">
        <v>2.6</v>
      </c>
      <c r="U69" s="93">
        <v>420</v>
      </c>
      <c r="V69" s="94">
        <v>1070</v>
      </c>
      <c r="W69" s="232" t="s">
        <v>290</v>
      </c>
      <c r="X69" s="229" t="s">
        <v>314</v>
      </c>
      <c r="Y69" s="232" t="s">
        <v>60</v>
      </c>
      <c r="Z69" s="229" t="s">
        <v>315</v>
      </c>
      <c r="AA69" s="232" t="s">
        <v>69</v>
      </c>
      <c r="AB69" s="230">
        <v>2.7</v>
      </c>
      <c r="AC69" s="233">
        <v>2.6</v>
      </c>
      <c r="AD69" s="81" t="s">
        <v>69</v>
      </c>
      <c r="AE69" s="234">
        <v>9250</v>
      </c>
      <c r="AF69" s="81" t="s">
        <v>69</v>
      </c>
      <c r="AG69" s="235">
        <v>90</v>
      </c>
      <c r="AH69" s="236" t="s">
        <v>290</v>
      </c>
      <c r="AI69" s="237" t="s">
        <v>314</v>
      </c>
      <c r="AJ69" s="238" t="s">
        <v>69</v>
      </c>
      <c r="AK69" s="239" t="s">
        <v>315</v>
      </c>
      <c r="AL69" s="240" t="s">
        <v>69</v>
      </c>
      <c r="AM69" s="241">
        <v>2.5</v>
      </c>
      <c r="AN69" s="242"/>
      <c r="AP69" s="436"/>
      <c r="AQ69" s="85"/>
      <c r="AR69" s="437"/>
      <c r="AS69" s="438"/>
      <c r="AT69" s="436"/>
      <c r="AU69" s="438"/>
      <c r="AV69" s="436"/>
      <c r="AW69" s="438"/>
      <c r="AX69" s="436"/>
      <c r="AZ69" s="96"/>
      <c r="BA69" s="96"/>
      <c r="BB69" s="225"/>
      <c r="BC69" s="188"/>
      <c r="BD69" s="96"/>
      <c r="BE69" s="188"/>
      <c r="BF69" s="96"/>
      <c r="BG69" s="188"/>
      <c r="BH69" s="96"/>
      <c r="BI69" s="997"/>
      <c r="BK69" s="158">
        <v>869600</v>
      </c>
      <c r="BL69" s="998"/>
      <c r="BM69" s="257">
        <v>8690</v>
      </c>
      <c r="BN69" s="105" t="s">
        <v>337</v>
      </c>
      <c r="BO69" s="130" t="s">
        <v>314</v>
      </c>
      <c r="BP69" s="129" t="s">
        <v>69</v>
      </c>
      <c r="BQ69" s="244" t="s">
        <v>315</v>
      </c>
      <c r="BR69" s="194" t="s">
        <v>69</v>
      </c>
      <c r="BS69" s="258">
        <v>1.9</v>
      </c>
      <c r="BT69" s="102"/>
      <c r="BU69" s="999"/>
      <c r="BV69" s="158"/>
      <c r="BW69" s="998"/>
      <c r="BX69" s="102"/>
      <c r="BY69" s="102"/>
      <c r="BZ69" s="997"/>
      <c r="CA69" s="265"/>
      <c r="CB69" s="263"/>
      <c r="CC69" s="122"/>
      <c r="CD69" s="263"/>
      <c r="CE69" s="122"/>
      <c r="CF69" s="263"/>
      <c r="CG69" s="122"/>
      <c r="CH69" s="1035"/>
      <c r="CI69" s="1014" t="e">
        <v>#REF!</v>
      </c>
      <c r="CJ69" s="1052" t="e">
        <v>#REF!</v>
      </c>
      <c r="CK69" s="1012"/>
      <c r="CL69" s="98" t="s">
        <v>62</v>
      </c>
      <c r="CM69" s="99">
        <v>2800</v>
      </c>
      <c r="CN69" s="100">
        <v>3100</v>
      </c>
      <c r="CO69" s="1000"/>
      <c r="CP69" s="1049"/>
      <c r="CQ69" s="1000"/>
      <c r="CR69" s="1020"/>
      <c r="CS69" s="1004"/>
      <c r="CT69" s="1032"/>
      <c r="CU69" s="1032"/>
      <c r="CV69" s="1007"/>
      <c r="CW69" s="1004"/>
      <c r="CX69" s="1041"/>
      <c r="CY69" s="1044"/>
      <c r="CZ69" s="1012"/>
      <c r="DA69" s="1047"/>
      <c r="DB69" s="1035"/>
      <c r="DC69" s="121"/>
      <c r="DD69" s="1035"/>
      <c r="DE69" s="1037"/>
      <c r="DF69" s="1000"/>
      <c r="DG69" s="1020"/>
      <c r="DH69" s="1032"/>
      <c r="DI69" s="1032"/>
      <c r="DJ69" s="1032"/>
      <c r="DK69" s="1007"/>
      <c r="DL69" s="1032"/>
      <c r="DM69" s="1010"/>
      <c r="DN69" s="1034"/>
      <c r="DO69" s="1023"/>
      <c r="DP69" s="1025"/>
      <c r="DQ69" s="1025"/>
      <c r="DR69" s="1058"/>
      <c r="DS69" s="86"/>
      <c r="DT69" s="1055"/>
      <c r="DU69" s="205"/>
      <c r="DV69" s="256"/>
    </row>
    <row r="70" spans="1:126" ht="18.600000000000001" customHeight="1">
      <c r="A70" s="13" t="s">
        <v>180</v>
      </c>
      <c r="B70" s="940"/>
      <c r="C70" s="1064"/>
      <c r="D70" s="1026" t="s">
        <v>63</v>
      </c>
      <c r="E70" s="90" t="s">
        <v>64</v>
      </c>
      <c r="F70" s="78"/>
      <c r="G70" s="91">
        <v>123330</v>
      </c>
      <c r="H70" s="92">
        <v>215840</v>
      </c>
      <c r="I70" s="91">
        <v>118610</v>
      </c>
      <c r="J70" s="92">
        <v>211120</v>
      </c>
      <c r="K70" s="81" t="s">
        <v>69</v>
      </c>
      <c r="L70" s="93">
        <v>1110</v>
      </c>
      <c r="M70" s="94">
        <v>2030</v>
      </c>
      <c r="N70" s="228" t="s">
        <v>290</v>
      </c>
      <c r="O70" s="229" t="s">
        <v>314</v>
      </c>
      <c r="P70" s="229" t="s">
        <v>60</v>
      </c>
      <c r="Q70" s="229" t="s">
        <v>315</v>
      </c>
      <c r="R70" s="229" t="s">
        <v>69</v>
      </c>
      <c r="S70" s="230">
        <v>2.6</v>
      </c>
      <c r="T70" s="231">
        <v>2.6</v>
      </c>
      <c r="U70" s="93">
        <v>1070</v>
      </c>
      <c r="V70" s="94">
        <v>1990</v>
      </c>
      <c r="W70" s="232" t="s">
        <v>290</v>
      </c>
      <c r="X70" s="229" t="s">
        <v>314</v>
      </c>
      <c r="Y70" s="232" t="s">
        <v>60</v>
      </c>
      <c r="Z70" s="229" t="s">
        <v>315</v>
      </c>
      <c r="AA70" s="232" t="s">
        <v>69</v>
      </c>
      <c r="AB70" s="230">
        <v>2.6</v>
      </c>
      <c r="AC70" s="233">
        <v>2.6</v>
      </c>
      <c r="AD70" s="101"/>
      <c r="AF70" s="103"/>
      <c r="AO70" s="101"/>
      <c r="AQ70" s="103"/>
      <c r="AY70" s="81" t="s">
        <v>69</v>
      </c>
      <c r="AZ70" s="247">
        <v>18500</v>
      </c>
      <c r="BA70" s="81" t="s">
        <v>69</v>
      </c>
      <c r="BB70" s="219">
        <v>180</v>
      </c>
      <c r="BC70" s="220" t="s">
        <v>290</v>
      </c>
      <c r="BD70" s="221" t="s">
        <v>314</v>
      </c>
      <c r="BE70" s="222" t="s">
        <v>69</v>
      </c>
      <c r="BF70" s="223" t="s">
        <v>315</v>
      </c>
      <c r="BG70" s="220" t="s">
        <v>69</v>
      </c>
      <c r="BH70" s="224">
        <v>2.5</v>
      </c>
      <c r="BI70" s="997"/>
      <c r="BK70" s="266"/>
      <c r="BL70" s="998"/>
      <c r="BM70" s="259"/>
      <c r="BN70" s="260"/>
      <c r="BO70" s="260"/>
      <c r="BP70" s="260"/>
      <c r="BQ70" s="260"/>
      <c r="BR70" s="260"/>
      <c r="BS70" s="261"/>
      <c r="BU70" s="999"/>
      <c r="BV70" s="161"/>
      <c r="BW70" s="998"/>
      <c r="BX70" s="102"/>
      <c r="BY70" s="102"/>
      <c r="BZ70" s="997"/>
      <c r="CA70" s="265"/>
      <c r="CB70" s="263"/>
      <c r="CC70" s="122"/>
      <c r="CD70" s="263"/>
      <c r="CE70" s="122"/>
      <c r="CF70" s="263"/>
      <c r="CG70" s="122"/>
      <c r="CH70" s="1035"/>
      <c r="CI70" s="1014" t="e">
        <v>#REF!</v>
      </c>
      <c r="CJ70" s="1052" t="e">
        <v>#REF!</v>
      </c>
      <c r="CK70" s="1012"/>
      <c r="CL70" s="98" t="s">
        <v>65</v>
      </c>
      <c r="CM70" s="99">
        <v>2400</v>
      </c>
      <c r="CN70" s="100">
        <v>2700</v>
      </c>
      <c r="CO70" s="1000"/>
      <c r="CP70" s="1049"/>
      <c r="CQ70" s="1000"/>
      <c r="CR70" s="1020"/>
      <c r="CS70" s="1004"/>
      <c r="CT70" s="1032"/>
      <c r="CU70" s="1032"/>
      <c r="CV70" s="1007"/>
      <c r="CW70" s="1004"/>
      <c r="CX70" s="1041"/>
      <c r="CY70" s="1044"/>
      <c r="CZ70" s="86"/>
      <c r="DA70" s="107"/>
      <c r="DB70" s="1035"/>
      <c r="DC70" s="121"/>
      <c r="DD70" s="1035"/>
      <c r="DE70" s="1037"/>
      <c r="DF70" s="1000"/>
      <c r="DG70" s="1020"/>
      <c r="DH70" s="1032"/>
      <c r="DI70" s="1032"/>
      <c r="DJ70" s="1032"/>
      <c r="DK70" s="1007"/>
      <c r="DL70" s="1032"/>
      <c r="DM70" s="1010"/>
      <c r="DN70" s="1034"/>
      <c r="DO70" s="1030">
        <v>0.01</v>
      </c>
      <c r="DP70" s="1015">
        <v>0.03</v>
      </c>
      <c r="DQ70" s="1015">
        <v>0.04</v>
      </c>
      <c r="DR70" s="1017">
        <v>0.05</v>
      </c>
      <c r="DS70" s="86"/>
      <c r="DT70" s="1055"/>
      <c r="DU70" s="205"/>
      <c r="DV70" s="256"/>
    </row>
    <row r="71" spans="1:126" ht="18.600000000000001" customHeight="1">
      <c r="A71" s="13" t="s">
        <v>181</v>
      </c>
      <c r="B71" s="940"/>
      <c r="C71" s="1064"/>
      <c r="D71" s="1027"/>
      <c r="E71" s="108" t="s">
        <v>11</v>
      </c>
      <c r="F71" s="78"/>
      <c r="G71" s="109">
        <v>215840</v>
      </c>
      <c r="H71" s="110"/>
      <c r="I71" s="109">
        <v>211120</v>
      </c>
      <c r="J71" s="110"/>
      <c r="K71" s="81" t="s">
        <v>69</v>
      </c>
      <c r="L71" s="95">
        <v>2030</v>
      </c>
      <c r="M71" s="111"/>
      <c r="N71" s="248" t="s">
        <v>290</v>
      </c>
      <c r="O71" s="249" t="s">
        <v>314</v>
      </c>
      <c r="P71" s="249" t="s">
        <v>60</v>
      </c>
      <c r="Q71" s="249" t="s">
        <v>315</v>
      </c>
      <c r="R71" s="249" t="s">
        <v>69</v>
      </c>
      <c r="S71" s="250">
        <v>2.6</v>
      </c>
      <c r="T71" s="251"/>
      <c r="U71" s="95">
        <v>1990</v>
      </c>
      <c r="V71" s="111"/>
      <c r="W71" s="252" t="s">
        <v>290</v>
      </c>
      <c r="X71" s="249" t="s">
        <v>314</v>
      </c>
      <c r="Y71" s="253" t="s">
        <v>60</v>
      </c>
      <c r="Z71" s="249" t="s">
        <v>315</v>
      </c>
      <c r="AA71" s="253" t="s">
        <v>69</v>
      </c>
      <c r="AB71" s="250">
        <v>2.6</v>
      </c>
      <c r="AC71" s="254"/>
      <c r="AD71" s="101"/>
      <c r="AF71" s="103"/>
      <c r="AG71" s="255"/>
      <c r="AO71" s="101"/>
      <c r="AQ71" s="103"/>
      <c r="AR71" s="255"/>
      <c r="AY71" s="101"/>
      <c r="BI71" s="997"/>
      <c r="BK71" s="266"/>
      <c r="BL71" s="998"/>
      <c r="BM71" s="86"/>
      <c r="BS71" s="243"/>
      <c r="BT71" s="256"/>
      <c r="BU71" s="999"/>
      <c r="BV71" s="119"/>
      <c r="BW71" s="998"/>
      <c r="BX71" s="102"/>
      <c r="BY71" s="102"/>
      <c r="BZ71" s="997"/>
      <c r="CA71" s="265"/>
      <c r="CB71" s="263"/>
      <c r="CC71" s="122"/>
      <c r="CD71" s="263"/>
      <c r="CE71" s="122"/>
      <c r="CF71" s="263"/>
      <c r="CG71" s="122"/>
      <c r="CH71" s="1035"/>
      <c r="CI71" s="970" t="e">
        <v>#REF!</v>
      </c>
      <c r="CJ71" s="1053" t="e">
        <v>#REF!</v>
      </c>
      <c r="CK71" s="1012"/>
      <c r="CL71" s="156" t="s">
        <v>66</v>
      </c>
      <c r="CM71" s="114">
        <v>2200</v>
      </c>
      <c r="CN71" s="115">
        <v>2400</v>
      </c>
      <c r="CO71" s="1000"/>
      <c r="CP71" s="1050"/>
      <c r="CQ71" s="1000"/>
      <c r="CR71" s="1021"/>
      <c r="CS71" s="1005"/>
      <c r="CT71" s="1033"/>
      <c r="CU71" s="1033"/>
      <c r="CV71" s="1008"/>
      <c r="CW71" s="1005"/>
      <c r="CX71" s="1042"/>
      <c r="CY71" s="1045"/>
      <c r="CZ71" s="86"/>
      <c r="DA71" s="107"/>
      <c r="DB71" s="1035"/>
      <c r="DC71" s="121"/>
      <c r="DD71" s="1035"/>
      <c r="DE71" s="1038"/>
      <c r="DF71" s="1000"/>
      <c r="DG71" s="1021"/>
      <c r="DH71" s="1033"/>
      <c r="DI71" s="1033"/>
      <c r="DJ71" s="1033"/>
      <c r="DK71" s="1008"/>
      <c r="DL71" s="1033"/>
      <c r="DM71" s="1011"/>
      <c r="DN71" s="1034"/>
      <c r="DO71" s="1031"/>
      <c r="DP71" s="1016"/>
      <c r="DQ71" s="1016"/>
      <c r="DR71" s="1018"/>
      <c r="DS71" s="86"/>
      <c r="DT71" s="1055"/>
      <c r="DU71" s="205"/>
      <c r="DV71" s="256"/>
    </row>
    <row r="72" spans="1:126" ht="18.600000000000001" customHeight="1">
      <c r="A72" s="13" t="s">
        <v>182</v>
      </c>
      <c r="B72" s="940"/>
      <c r="C72" s="1062" t="s">
        <v>90</v>
      </c>
      <c r="D72" s="995" t="s">
        <v>58</v>
      </c>
      <c r="E72" s="77" t="s">
        <v>59</v>
      </c>
      <c r="F72" s="78"/>
      <c r="G72" s="79">
        <v>39150</v>
      </c>
      <c r="H72" s="80">
        <v>48400</v>
      </c>
      <c r="I72" s="79">
        <v>34780</v>
      </c>
      <c r="J72" s="80">
        <v>44030</v>
      </c>
      <c r="K72" s="81" t="s">
        <v>69</v>
      </c>
      <c r="L72" s="82">
        <v>370</v>
      </c>
      <c r="M72" s="83">
        <v>460</v>
      </c>
      <c r="N72" s="206" t="s">
        <v>290</v>
      </c>
      <c r="O72" s="207" t="s">
        <v>314</v>
      </c>
      <c r="P72" s="208" t="s">
        <v>69</v>
      </c>
      <c r="Q72" s="209" t="s">
        <v>315</v>
      </c>
      <c r="R72" s="208" t="s">
        <v>69</v>
      </c>
      <c r="S72" s="210">
        <v>2.7</v>
      </c>
      <c r="T72" s="211">
        <v>2.7</v>
      </c>
      <c r="U72" s="82">
        <v>320</v>
      </c>
      <c r="V72" s="83">
        <v>410</v>
      </c>
      <c r="W72" s="212" t="s">
        <v>290</v>
      </c>
      <c r="X72" s="207" t="s">
        <v>314</v>
      </c>
      <c r="Y72" s="212" t="s">
        <v>69</v>
      </c>
      <c r="Z72" s="209" t="s">
        <v>315</v>
      </c>
      <c r="AA72" s="212" t="s">
        <v>69</v>
      </c>
      <c r="AB72" s="210">
        <v>2.8</v>
      </c>
      <c r="AC72" s="213">
        <v>2.7</v>
      </c>
      <c r="AD72" s="81" t="s">
        <v>69</v>
      </c>
      <c r="AE72" s="214">
        <v>9250</v>
      </c>
      <c r="AF72" s="81" t="s">
        <v>69</v>
      </c>
      <c r="AG72" s="215">
        <v>90</v>
      </c>
      <c r="AH72" s="216" t="s">
        <v>290</v>
      </c>
      <c r="AI72" s="207" t="s">
        <v>314</v>
      </c>
      <c r="AJ72" s="212" t="s">
        <v>69</v>
      </c>
      <c r="AK72" s="209" t="s">
        <v>315</v>
      </c>
      <c r="AL72" s="212" t="s">
        <v>69</v>
      </c>
      <c r="AM72" s="217">
        <v>2.5</v>
      </c>
      <c r="AN72" s="218" t="s">
        <v>316</v>
      </c>
      <c r="AO72" s="81" t="s">
        <v>69</v>
      </c>
      <c r="AP72" s="84">
        <v>3700</v>
      </c>
      <c r="AQ72" s="81" t="s">
        <v>69</v>
      </c>
      <c r="AR72" s="219">
        <v>30</v>
      </c>
      <c r="AS72" s="220" t="s">
        <v>290</v>
      </c>
      <c r="AT72" s="221" t="s">
        <v>314</v>
      </c>
      <c r="AU72" s="222" t="s">
        <v>69</v>
      </c>
      <c r="AV72" s="223" t="s">
        <v>315</v>
      </c>
      <c r="AW72" s="222" t="s">
        <v>69</v>
      </c>
      <c r="AX72" s="224">
        <v>3.7</v>
      </c>
      <c r="AZ72" s="96"/>
      <c r="BA72" s="96"/>
      <c r="BB72" s="225"/>
      <c r="BC72" s="188"/>
      <c r="BD72" s="96"/>
      <c r="BE72" s="188"/>
      <c r="BF72" s="96"/>
      <c r="BG72" s="188"/>
      <c r="BH72" s="96"/>
      <c r="BI72" s="997"/>
      <c r="BK72" s="266"/>
      <c r="BL72" s="998"/>
      <c r="BM72" s="86"/>
      <c r="BS72" s="243"/>
      <c r="BT72" s="102"/>
      <c r="BU72" s="999"/>
      <c r="BV72" s="158"/>
      <c r="BW72" s="998"/>
      <c r="BX72" s="102"/>
      <c r="BY72" s="102"/>
      <c r="BZ72" s="997"/>
      <c r="CA72" s="265"/>
      <c r="CB72" s="263"/>
      <c r="CC72" s="122"/>
      <c r="CD72" s="263"/>
      <c r="CE72" s="122"/>
      <c r="CF72" s="263"/>
      <c r="CG72" s="122"/>
      <c r="CH72" s="1035" t="s">
        <v>69</v>
      </c>
      <c r="CI72" s="1013">
        <v>3200</v>
      </c>
      <c r="CJ72" s="1051">
        <v>3500</v>
      </c>
      <c r="CK72" s="1012" t="s">
        <v>69</v>
      </c>
      <c r="CL72" s="164" t="s">
        <v>61</v>
      </c>
      <c r="CM72" s="88">
        <v>5500</v>
      </c>
      <c r="CN72" s="89">
        <v>6200</v>
      </c>
      <c r="CO72" s="1000" t="s">
        <v>69</v>
      </c>
      <c r="CP72" s="1048">
        <v>3960</v>
      </c>
      <c r="CQ72" s="1000" t="s">
        <v>69</v>
      </c>
      <c r="CR72" s="1039">
        <v>30</v>
      </c>
      <c r="CS72" s="1003" t="s">
        <v>290</v>
      </c>
      <c r="CT72" s="938" t="s">
        <v>314</v>
      </c>
      <c r="CU72" s="938" t="s">
        <v>69</v>
      </c>
      <c r="CV72" s="1006" t="s">
        <v>317</v>
      </c>
      <c r="CW72" s="1003" t="s">
        <v>69</v>
      </c>
      <c r="CX72" s="1040">
        <v>3.4</v>
      </c>
      <c r="CY72" s="1044" t="s">
        <v>318</v>
      </c>
      <c r="CZ72" s="1012" t="s">
        <v>69</v>
      </c>
      <c r="DA72" s="1046">
        <v>4900</v>
      </c>
      <c r="DB72" s="1035"/>
      <c r="DC72" s="121"/>
      <c r="DD72" s="1035" t="s">
        <v>70</v>
      </c>
      <c r="DE72" s="1036">
        <v>4320</v>
      </c>
      <c r="DF72" s="1000" t="s">
        <v>69</v>
      </c>
      <c r="DG72" s="1039">
        <v>40</v>
      </c>
      <c r="DH72" s="938" t="s">
        <v>290</v>
      </c>
      <c r="DI72" s="938" t="s">
        <v>314</v>
      </c>
      <c r="DJ72" s="938" t="s">
        <v>69</v>
      </c>
      <c r="DK72" s="1006" t="s">
        <v>317</v>
      </c>
      <c r="DL72" s="938" t="s">
        <v>69</v>
      </c>
      <c r="DM72" s="1009">
        <v>2</v>
      </c>
      <c r="DN72" s="1034" t="s">
        <v>70</v>
      </c>
      <c r="DO72" s="1022" t="s">
        <v>319</v>
      </c>
      <c r="DP72" s="1024" t="s">
        <v>319</v>
      </c>
      <c r="DQ72" s="1024" t="s">
        <v>319</v>
      </c>
      <c r="DR72" s="1057" t="s">
        <v>319</v>
      </c>
      <c r="DS72" s="86"/>
      <c r="DT72" s="1055"/>
      <c r="DU72" s="205"/>
      <c r="DV72" s="256"/>
    </row>
    <row r="73" spans="1:126" ht="18.600000000000001" customHeight="1">
      <c r="A73" s="13" t="s">
        <v>183</v>
      </c>
      <c r="B73" s="940"/>
      <c r="C73" s="1064"/>
      <c r="D73" s="996"/>
      <c r="E73" s="90" t="s">
        <v>8</v>
      </c>
      <c r="F73" s="78"/>
      <c r="G73" s="91">
        <v>48400</v>
      </c>
      <c r="H73" s="92">
        <v>121980</v>
      </c>
      <c r="I73" s="91">
        <v>44030</v>
      </c>
      <c r="J73" s="92">
        <v>117610</v>
      </c>
      <c r="K73" s="81" t="s">
        <v>69</v>
      </c>
      <c r="L73" s="93">
        <v>460</v>
      </c>
      <c r="M73" s="94">
        <v>1100</v>
      </c>
      <c r="N73" s="228" t="s">
        <v>290</v>
      </c>
      <c r="O73" s="229" t="s">
        <v>314</v>
      </c>
      <c r="P73" s="229" t="s">
        <v>60</v>
      </c>
      <c r="Q73" s="229" t="s">
        <v>315</v>
      </c>
      <c r="R73" s="229" t="s">
        <v>69</v>
      </c>
      <c r="S73" s="230">
        <v>2.7</v>
      </c>
      <c r="T73" s="231">
        <v>2.6</v>
      </c>
      <c r="U73" s="93">
        <v>410</v>
      </c>
      <c r="V73" s="94">
        <v>1060</v>
      </c>
      <c r="W73" s="232" t="s">
        <v>290</v>
      </c>
      <c r="X73" s="229" t="s">
        <v>314</v>
      </c>
      <c r="Y73" s="232" t="s">
        <v>60</v>
      </c>
      <c r="Z73" s="229" t="s">
        <v>315</v>
      </c>
      <c r="AA73" s="232" t="s">
        <v>69</v>
      </c>
      <c r="AB73" s="230">
        <v>2.7</v>
      </c>
      <c r="AC73" s="233">
        <v>2.6</v>
      </c>
      <c r="AD73" s="81" t="s">
        <v>69</v>
      </c>
      <c r="AE73" s="234">
        <v>9250</v>
      </c>
      <c r="AF73" s="81" t="s">
        <v>69</v>
      </c>
      <c r="AG73" s="235">
        <v>90</v>
      </c>
      <c r="AH73" s="236" t="s">
        <v>290</v>
      </c>
      <c r="AI73" s="237" t="s">
        <v>314</v>
      </c>
      <c r="AJ73" s="238" t="s">
        <v>69</v>
      </c>
      <c r="AK73" s="239" t="s">
        <v>315</v>
      </c>
      <c r="AL73" s="240" t="s">
        <v>69</v>
      </c>
      <c r="AM73" s="241">
        <v>2.5</v>
      </c>
      <c r="AN73" s="242"/>
      <c r="AP73" s="436"/>
      <c r="AQ73" s="85"/>
      <c r="AR73" s="437"/>
      <c r="AS73" s="438"/>
      <c r="AT73" s="436"/>
      <c r="AU73" s="438"/>
      <c r="AV73" s="436"/>
      <c r="AW73" s="438"/>
      <c r="AX73" s="436"/>
      <c r="AZ73" s="96"/>
      <c r="BA73" s="96"/>
      <c r="BB73" s="225"/>
      <c r="BC73" s="188"/>
      <c r="BD73" s="96"/>
      <c r="BE73" s="188"/>
      <c r="BF73" s="96"/>
      <c r="BG73" s="188"/>
      <c r="BH73" s="96"/>
      <c r="BI73" s="997"/>
      <c r="BK73" s="266"/>
      <c r="BL73" s="998"/>
      <c r="BM73" s="86"/>
      <c r="BS73" s="243"/>
      <c r="BU73" s="999"/>
      <c r="BV73" s="161"/>
      <c r="BW73" s="998"/>
      <c r="BX73" s="102"/>
      <c r="BY73" s="102"/>
      <c r="BZ73" s="997"/>
      <c r="CA73" s="265"/>
      <c r="CB73" s="263"/>
      <c r="CC73" s="122"/>
      <c r="CD73" s="263"/>
      <c r="CE73" s="122"/>
      <c r="CF73" s="263"/>
      <c r="CG73" s="122"/>
      <c r="CH73" s="1035"/>
      <c r="CI73" s="1014" t="e">
        <v>#REF!</v>
      </c>
      <c r="CJ73" s="1052" t="e">
        <v>#REF!</v>
      </c>
      <c r="CK73" s="1012"/>
      <c r="CL73" s="98" t="s">
        <v>62</v>
      </c>
      <c r="CM73" s="99">
        <v>3000</v>
      </c>
      <c r="CN73" s="100">
        <v>3400</v>
      </c>
      <c r="CO73" s="1000"/>
      <c r="CP73" s="1049"/>
      <c r="CQ73" s="1000"/>
      <c r="CR73" s="1020"/>
      <c r="CS73" s="1004"/>
      <c r="CT73" s="1032"/>
      <c r="CU73" s="1032"/>
      <c r="CV73" s="1007"/>
      <c r="CW73" s="1004"/>
      <c r="CX73" s="1041"/>
      <c r="CY73" s="1044"/>
      <c r="CZ73" s="1012"/>
      <c r="DA73" s="1047"/>
      <c r="DB73" s="1035"/>
      <c r="DC73" s="121"/>
      <c r="DD73" s="1035"/>
      <c r="DE73" s="1037"/>
      <c r="DF73" s="1000"/>
      <c r="DG73" s="1020"/>
      <c r="DH73" s="1032"/>
      <c r="DI73" s="1032"/>
      <c r="DJ73" s="1032"/>
      <c r="DK73" s="1007"/>
      <c r="DL73" s="1032"/>
      <c r="DM73" s="1010"/>
      <c r="DN73" s="1034"/>
      <c r="DO73" s="1023"/>
      <c r="DP73" s="1025"/>
      <c r="DQ73" s="1025"/>
      <c r="DR73" s="1058"/>
      <c r="DS73" s="86"/>
      <c r="DT73" s="1055"/>
      <c r="DU73" s="205"/>
      <c r="DV73" s="256"/>
    </row>
    <row r="74" spans="1:126" ht="18.600000000000001" customHeight="1">
      <c r="A74" s="13" t="s">
        <v>184</v>
      </c>
      <c r="B74" s="940"/>
      <c r="C74" s="1064"/>
      <c r="D74" s="1026" t="s">
        <v>63</v>
      </c>
      <c r="E74" s="90" t="s">
        <v>64</v>
      </c>
      <c r="F74" s="78"/>
      <c r="G74" s="91">
        <v>121980</v>
      </c>
      <c r="H74" s="92">
        <v>214490</v>
      </c>
      <c r="I74" s="91">
        <v>117610</v>
      </c>
      <c r="J74" s="92">
        <v>210120</v>
      </c>
      <c r="K74" s="81" t="s">
        <v>69</v>
      </c>
      <c r="L74" s="93">
        <v>1100</v>
      </c>
      <c r="M74" s="94">
        <v>2020</v>
      </c>
      <c r="N74" s="228" t="s">
        <v>290</v>
      </c>
      <c r="O74" s="229" t="s">
        <v>314</v>
      </c>
      <c r="P74" s="229" t="s">
        <v>60</v>
      </c>
      <c r="Q74" s="229" t="s">
        <v>315</v>
      </c>
      <c r="R74" s="229" t="s">
        <v>69</v>
      </c>
      <c r="S74" s="230">
        <v>2.6</v>
      </c>
      <c r="T74" s="231">
        <v>2.6</v>
      </c>
      <c r="U74" s="93">
        <v>1060</v>
      </c>
      <c r="V74" s="94">
        <v>1980</v>
      </c>
      <c r="W74" s="232" t="s">
        <v>290</v>
      </c>
      <c r="X74" s="229" t="s">
        <v>314</v>
      </c>
      <c r="Y74" s="232" t="s">
        <v>60</v>
      </c>
      <c r="Z74" s="229" t="s">
        <v>315</v>
      </c>
      <c r="AA74" s="232" t="s">
        <v>69</v>
      </c>
      <c r="AB74" s="230">
        <v>2.6</v>
      </c>
      <c r="AC74" s="233">
        <v>2.6</v>
      </c>
      <c r="AD74" s="101"/>
      <c r="AF74" s="103"/>
      <c r="AO74" s="101"/>
      <c r="AQ74" s="103"/>
      <c r="AY74" s="81" t="s">
        <v>69</v>
      </c>
      <c r="AZ74" s="247">
        <v>18500</v>
      </c>
      <c r="BA74" s="81" t="s">
        <v>69</v>
      </c>
      <c r="BB74" s="219">
        <v>180</v>
      </c>
      <c r="BC74" s="220" t="s">
        <v>290</v>
      </c>
      <c r="BD74" s="221" t="s">
        <v>314</v>
      </c>
      <c r="BE74" s="222" t="s">
        <v>69</v>
      </c>
      <c r="BF74" s="223" t="s">
        <v>315</v>
      </c>
      <c r="BG74" s="220" t="s">
        <v>69</v>
      </c>
      <c r="BH74" s="224">
        <v>2.5</v>
      </c>
      <c r="BI74" s="997"/>
      <c r="BK74" s="266"/>
      <c r="BL74" s="998"/>
      <c r="BM74" s="86"/>
      <c r="BS74" s="243"/>
      <c r="BT74" s="256"/>
      <c r="BU74" s="999"/>
      <c r="BV74" s="119"/>
      <c r="BW74" s="998"/>
      <c r="BX74" s="102"/>
      <c r="BY74" s="102"/>
      <c r="BZ74" s="997"/>
      <c r="CA74" s="265"/>
      <c r="CB74" s="263"/>
      <c r="CC74" s="122"/>
      <c r="CD74" s="263"/>
      <c r="CE74" s="122"/>
      <c r="CF74" s="263"/>
      <c r="CG74" s="122"/>
      <c r="CH74" s="1035"/>
      <c r="CI74" s="1014" t="e">
        <v>#REF!</v>
      </c>
      <c r="CJ74" s="1052" t="e">
        <v>#REF!</v>
      </c>
      <c r="CK74" s="1012"/>
      <c r="CL74" s="98" t="s">
        <v>65</v>
      </c>
      <c r="CM74" s="99">
        <v>2600</v>
      </c>
      <c r="CN74" s="100">
        <v>2900</v>
      </c>
      <c r="CO74" s="1000"/>
      <c r="CP74" s="1049"/>
      <c r="CQ74" s="1000"/>
      <c r="CR74" s="1020"/>
      <c r="CS74" s="1004"/>
      <c r="CT74" s="1032"/>
      <c r="CU74" s="1032"/>
      <c r="CV74" s="1007"/>
      <c r="CW74" s="1004"/>
      <c r="CX74" s="1041"/>
      <c r="CY74" s="1044"/>
      <c r="CZ74" s="86"/>
      <c r="DA74" s="107"/>
      <c r="DB74" s="1035"/>
      <c r="DC74" s="121"/>
      <c r="DD74" s="1035"/>
      <c r="DE74" s="1037"/>
      <c r="DF74" s="1000"/>
      <c r="DG74" s="1020"/>
      <c r="DH74" s="1032"/>
      <c r="DI74" s="1032"/>
      <c r="DJ74" s="1032"/>
      <c r="DK74" s="1007"/>
      <c r="DL74" s="1032"/>
      <c r="DM74" s="1010"/>
      <c r="DN74" s="1034"/>
      <c r="DO74" s="1030">
        <v>0.01</v>
      </c>
      <c r="DP74" s="1015">
        <v>0.03</v>
      </c>
      <c r="DQ74" s="1015">
        <v>0.04</v>
      </c>
      <c r="DR74" s="1017">
        <v>0.05</v>
      </c>
      <c r="DS74" s="86"/>
      <c r="DT74" s="1055"/>
      <c r="DU74" s="205"/>
      <c r="DV74" s="256"/>
    </row>
    <row r="75" spans="1:126" ht="18.600000000000001" customHeight="1">
      <c r="A75" s="13" t="s">
        <v>185</v>
      </c>
      <c r="B75" s="940"/>
      <c r="C75" s="1064"/>
      <c r="D75" s="1027"/>
      <c r="E75" s="108" t="s">
        <v>11</v>
      </c>
      <c r="F75" s="78"/>
      <c r="G75" s="109">
        <v>214490</v>
      </c>
      <c r="H75" s="110"/>
      <c r="I75" s="109">
        <v>210120</v>
      </c>
      <c r="J75" s="110"/>
      <c r="K75" s="81" t="s">
        <v>69</v>
      </c>
      <c r="L75" s="95">
        <v>2020</v>
      </c>
      <c r="M75" s="111"/>
      <c r="N75" s="248" t="s">
        <v>290</v>
      </c>
      <c r="O75" s="249" t="s">
        <v>314</v>
      </c>
      <c r="P75" s="249" t="s">
        <v>60</v>
      </c>
      <c r="Q75" s="249" t="s">
        <v>315</v>
      </c>
      <c r="R75" s="249" t="s">
        <v>69</v>
      </c>
      <c r="S75" s="250">
        <v>2.6</v>
      </c>
      <c r="T75" s="251"/>
      <c r="U75" s="95">
        <v>1980</v>
      </c>
      <c r="V75" s="111"/>
      <c r="W75" s="252" t="s">
        <v>290</v>
      </c>
      <c r="X75" s="249" t="s">
        <v>314</v>
      </c>
      <c r="Y75" s="253" t="s">
        <v>60</v>
      </c>
      <c r="Z75" s="249" t="s">
        <v>315</v>
      </c>
      <c r="AA75" s="253" t="s">
        <v>69</v>
      </c>
      <c r="AB75" s="250">
        <v>2.6</v>
      </c>
      <c r="AC75" s="254"/>
      <c r="AD75" s="101"/>
      <c r="AF75" s="103"/>
      <c r="AG75" s="255"/>
      <c r="AO75" s="101"/>
      <c r="AQ75" s="103"/>
      <c r="AR75" s="255"/>
      <c r="AY75" s="101"/>
      <c r="BI75" s="997"/>
      <c r="BK75" s="266"/>
      <c r="BL75" s="998"/>
      <c r="BM75" s="86"/>
      <c r="BS75" s="243"/>
      <c r="BT75" s="102"/>
      <c r="BU75" s="999"/>
      <c r="BV75" s="158"/>
      <c r="BW75" s="998"/>
      <c r="BX75" s="102"/>
      <c r="BY75" s="102"/>
      <c r="BZ75" s="997"/>
      <c r="CA75" s="265"/>
      <c r="CB75" s="263"/>
      <c r="CC75" s="122"/>
      <c r="CD75" s="263"/>
      <c r="CE75" s="122"/>
      <c r="CF75" s="263"/>
      <c r="CG75" s="122"/>
      <c r="CH75" s="1035"/>
      <c r="CI75" s="970" t="e">
        <v>#REF!</v>
      </c>
      <c r="CJ75" s="1053" t="e">
        <v>#REF!</v>
      </c>
      <c r="CK75" s="1012"/>
      <c r="CL75" s="156" t="s">
        <v>66</v>
      </c>
      <c r="CM75" s="114">
        <v>2400</v>
      </c>
      <c r="CN75" s="115">
        <v>2600</v>
      </c>
      <c r="CO75" s="1000"/>
      <c r="CP75" s="1050"/>
      <c r="CQ75" s="1000"/>
      <c r="CR75" s="1021"/>
      <c r="CS75" s="1005"/>
      <c r="CT75" s="1033"/>
      <c r="CU75" s="1033"/>
      <c r="CV75" s="1008"/>
      <c r="CW75" s="1005"/>
      <c r="CX75" s="1042"/>
      <c r="CY75" s="1045"/>
      <c r="CZ75" s="86"/>
      <c r="DA75" s="107"/>
      <c r="DB75" s="1035"/>
      <c r="DC75" s="121"/>
      <c r="DD75" s="1035"/>
      <c r="DE75" s="1038"/>
      <c r="DF75" s="1000"/>
      <c r="DG75" s="1021"/>
      <c r="DH75" s="1033"/>
      <c r="DI75" s="1033"/>
      <c r="DJ75" s="1033"/>
      <c r="DK75" s="1008"/>
      <c r="DL75" s="1033"/>
      <c r="DM75" s="1011"/>
      <c r="DN75" s="1034"/>
      <c r="DO75" s="1031"/>
      <c r="DP75" s="1016"/>
      <c r="DQ75" s="1016"/>
      <c r="DR75" s="1018"/>
      <c r="DS75" s="86"/>
      <c r="DT75" s="1055"/>
      <c r="DU75" s="205"/>
      <c r="DV75" s="256"/>
    </row>
    <row r="76" spans="1:126" ht="18.600000000000001" customHeight="1">
      <c r="A76" s="13" t="s">
        <v>186</v>
      </c>
      <c r="B76" s="940"/>
      <c r="C76" s="1062" t="s">
        <v>93</v>
      </c>
      <c r="D76" s="995" t="s">
        <v>58</v>
      </c>
      <c r="E76" s="77" t="s">
        <v>59</v>
      </c>
      <c r="F76" s="78"/>
      <c r="G76" s="79">
        <v>37960</v>
      </c>
      <c r="H76" s="80">
        <v>47210</v>
      </c>
      <c r="I76" s="79">
        <v>33870</v>
      </c>
      <c r="J76" s="80">
        <v>43120</v>
      </c>
      <c r="K76" s="81" t="s">
        <v>69</v>
      </c>
      <c r="L76" s="82">
        <v>350</v>
      </c>
      <c r="M76" s="83">
        <v>440</v>
      </c>
      <c r="N76" s="206" t="s">
        <v>290</v>
      </c>
      <c r="O76" s="207" t="s">
        <v>314</v>
      </c>
      <c r="P76" s="208" t="s">
        <v>69</v>
      </c>
      <c r="Q76" s="209" t="s">
        <v>315</v>
      </c>
      <c r="R76" s="208" t="s">
        <v>69</v>
      </c>
      <c r="S76" s="210">
        <v>2.8</v>
      </c>
      <c r="T76" s="211">
        <v>2.7</v>
      </c>
      <c r="U76" s="82">
        <v>310</v>
      </c>
      <c r="V76" s="83">
        <v>400</v>
      </c>
      <c r="W76" s="212" t="s">
        <v>290</v>
      </c>
      <c r="X76" s="207" t="s">
        <v>314</v>
      </c>
      <c r="Y76" s="212" t="s">
        <v>69</v>
      </c>
      <c r="Z76" s="209" t="s">
        <v>315</v>
      </c>
      <c r="AA76" s="212" t="s">
        <v>69</v>
      </c>
      <c r="AB76" s="210">
        <v>2.8</v>
      </c>
      <c r="AC76" s="213">
        <v>2.7</v>
      </c>
      <c r="AD76" s="81" t="s">
        <v>69</v>
      </c>
      <c r="AE76" s="214">
        <v>9250</v>
      </c>
      <c r="AF76" s="81" t="s">
        <v>69</v>
      </c>
      <c r="AG76" s="215">
        <v>90</v>
      </c>
      <c r="AH76" s="216" t="s">
        <v>290</v>
      </c>
      <c r="AI76" s="207" t="s">
        <v>314</v>
      </c>
      <c r="AJ76" s="212" t="s">
        <v>69</v>
      </c>
      <c r="AK76" s="209" t="s">
        <v>315</v>
      </c>
      <c r="AL76" s="212" t="s">
        <v>69</v>
      </c>
      <c r="AM76" s="217">
        <v>2.5</v>
      </c>
      <c r="AN76" s="218" t="s">
        <v>316</v>
      </c>
      <c r="AO76" s="81" t="s">
        <v>69</v>
      </c>
      <c r="AP76" s="84">
        <v>3700</v>
      </c>
      <c r="AQ76" s="81" t="s">
        <v>69</v>
      </c>
      <c r="AR76" s="219">
        <v>30</v>
      </c>
      <c r="AS76" s="220" t="s">
        <v>290</v>
      </c>
      <c r="AT76" s="221" t="s">
        <v>314</v>
      </c>
      <c r="AU76" s="222" t="s">
        <v>69</v>
      </c>
      <c r="AV76" s="223" t="s">
        <v>315</v>
      </c>
      <c r="AW76" s="222" t="s">
        <v>69</v>
      </c>
      <c r="AX76" s="224">
        <v>3.7</v>
      </c>
      <c r="AZ76" s="96"/>
      <c r="BA76" s="96"/>
      <c r="BB76" s="225"/>
      <c r="BC76" s="188"/>
      <c r="BD76" s="96"/>
      <c r="BE76" s="188"/>
      <c r="BF76" s="96"/>
      <c r="BG76" s="188"/>
      <c r="BH76" s="96"/>
      <c r="BI76" s="997"/>
      <c r="BK76" s="266"/>
      <c r="BL76" s="998"/>
      <c r="BM76" s="86"/>
      <c r="BS76" s="243"/>
      <c r="BU76" s="999"/>
      <c r="BV76" s="161"/>
      <c r="BW76" s="998"/>
      <c r="BX76" s="102"/>
      <c r="BY76" s="102"/>
      <c r="BZ76" s="997"/>
      <c r="CA76" s="265"/>
      <c r="CB76" s="263"/>
      <c r="CC76" s="122"/>
      <c r="CD76" s="263"/>
      <c r="CE76" s="122"/>
      <c r="CF76" s="263"/>
      <c r="CG76" s="122"/>
      <c r="CH76" s="1035" t="s">
        <v>69</v>
      </c>
      <c r="CI76" s="1013">
        <v>3000</v>
      </c>
      <c r="CJ76" s="1051">
        <v>3300</v>
      </c>
      <c r="CK76" s="1012" t="s">
        <v>69</v>
      </c>
      <c r="CL76" s="164" t="s">
        <v>61</v>
      </c>
      <c r="CM76" s="88">
        <v>5400</v>
      </c>
      <c r="CN76" s="89">
        <v>6000</v>
      </c>
      <c r="CO76" s="1000" t="s">
        <v>69</v>
      </c>
      <c r="CP76" s="1048">
        <v>3700</v>
      </c>
      <c r="CQ76" s="1000" t="s">
        <v>69</v>
      </c>
      <c r="CR76" s="1039">
        <v>30</v>
      </c>
      <c r="CS76" s="1003" t="s">
        <v>290</v>
      </c>
      <c r="CT76" s="938" t="s">
        <v>314</v>
      </c>
      <c r="CU76" s="938" t="s">
        <v>69</v>
      </c>
      <c r="CV76" s="1006" t="s">
        <v>317</v>
      </c>
      <c r="CW76" s="1003" t="s">
        <v>69</v>
      </c>
      <c r="CX76" s="1040">
        <v>3.2</v>
      </c>
      <c r="CY76" s="1044" t="s">
        <v>318</v>
      </c>
      <c r="CZ76" s="1012" t="s">
        <v>69</v>
      </c>
      <c r="DA76" s="1046">
        <v>4900</v>
      </c>
      <c r="DB76" s="1035"/>
      <c r="DC76" s="121"/>
      <c r="DD76" s="1035" t="s">
        <v>70</v>
      </c>
      <c r="DE76" s="1036">
        <v>4040</v>
      </c>
      <c r="DF76" s="1000" t="s">
        <v>69</v>
      </c>
      <c r="DG76" s="1039">
        <v>40</v>
      </c>
      <c r="DH76" s="938" t="s">
        <v>290</v>
      </c>
      <c r="DI76" s="938" t="s">
        <v>314</v>
      </c>
      <c r="DJ76" s="938" t="s">
        <v>69</v>
      </c>
      <c r="DK76" s="1006" t="s">
        <v>317</v>
      </c>
      <c r="DL76" s="938" t="s">
        <v>69</v>
      </c>
      <c r="DM76" s="1009">
        <v>1.8</v>
      </c>
      <c r="DN76" s="1034" t="s">
        <v>70</v>
      </c>
      <c r="DO76" s="1022" t="s">
        <v>319</v>
      </c>
      <c r="DP76" s="1024" t="s">
        <v>319</v>
      </c>
      <c r="DQ76" s="1024" t="s">
        <v>319</v>
      </c>
      <c r="DR76" s="1057" t="s">
        <v>319</v>
      </c>
      <c r="DS76" s="86"/>
      <c r="DT76" s="1055"/>
      <c r="DU76" s="205"/>
      <c r="DV76" s="256"/>
    </row>
    <row r="77" spans="1:126" ht="18.600000000000001" customHeight="1">
      <c r="A77" s="13" t="s">
        <v>187</v>
      </c>
      <c r="B77" s="940"/>
      <c r="C77" s="1064"/>
      <c r="D77" s="996"/>
      <c r="E77" s="90" t="s">
        <v>8</v>
      </c>
      <c r="F77" s="78"/>
      <c r="G77" s="91">
        <v>47210</v>
      </c>
      <c r="H77" s="92">
        <v>120790</v>
      </c>
      <c r="I77" s="91">
        <v>43120</v>
      </c>
      <c r="J77" s="92">
        <v>116700</v>
      </c>
      <c r="K77" s="81" t="s">
        <v>69</v>
      </c>
      <c r="L77" s="93">
        <v>440</v>
      </c>
      <c r="M77" s="94">
        <v>1090</v>
      </c>
      <c r="N77" s="228" t="s">
        <v>290</v>
      </c>
      <c r="O77" s="229" t="s">
        <v>314</v>
      </c>
      <c r="P77" s="229" t="s">
        <v>60</v>
      </c>
      <c r="Q77" s="229" t="s">
        <v>315</v>
      </c>
      <c r="R77" s="229" t="s">
        <v>69</v>
      </c>
      <c r="S77" s="230">
        <v>2.7</v>
      </c>
      <c r="T77" s="231">
        <v>2.6</v>
      </c>
      <c r="U77" s="93">
        <v>400</v>
      </c>
      <c r="V77" s="94">
        <v>1050</v>
      </c>
      <c r="W77" s="232" t="s">
        <v>290</v>
      </c>
      <c r="X77" s="229" t="s">
        <v>314</v>
      </c>
      <c r="Y77" s="232" t="s">
        <v>60</v>
      </c>
      <c r="Z77" s="229" t="s">
        <v>315</v>
      </c>
      <c r="AA77" s="232" t="s">
        <v>69</v>
      </c>
      <c r="AB77" s="230">
        <v>2.7</v>
      </c>
      <c r="AC77" s="233">
        <v>2.6</v>
      </c>
      <c r="AD77" s="81" t="s">
        <v>69</v>
      </c>
      <c r="AE77" s="234">
        <v>9250</v>
      </c>
      <c r="AF77" s="81" t="s">
        <v>69</v>
      </c>
      <c r="AG77" s="235">
        <v>90</v>
      </c>
      <c r="AH77" s="236" t="s">
        <v>290</v>
      </c>
      <c r="AI77" s="237" t="s">
        <v>314</v>
      </c>
      <c r="AJ77" s="238" t="s">
        <v>69</v>
      </c>
      <c r="AK77" s="239" t="s">
        <v>315</v>
      </c>
      <c r="AL77" s="240" t="s">
        <v>69</v>
      </c>
      <c r="AM77" s="241">
        <v>2.5</v>
      </c>
      <c r="AN77" s="242"/>
      <c r="AP77" s="436"/>
      <c r="AQ77" s="85"/>
      <c r="AR77" s="437"/>
      <c r="AS77" s="438"/>
      <c r="AT77" s="436"/>
      <c r="AU77" s="438"/>
      <c r="AV77" s="436"/>
      <c r="AW77" s="438"/>
      <c r="AX77" s="436"/>
      <c r="AZ77" s="96"/>
      <c r="BA77" s="96"/>
      <c r="BB77" s="225"/>
      <c r="BC77" s="188"/>
      <c r="BD77" s="96"/>
      <c r="BE77" s="188"/>
      <c r="BF77" s="96"/>
      <c r="BG77" s="188"/>
      <c r="BH77" s="96"/>
      <c r="BI77" s="997"/>
      <c r="BK77" s="266"/>
      <c r="BL77" s="998"/>
      <c r="BM77" s="86"/>
      <c r="BS77" s="243"/>
      <c r="BT77" s="256"/>
      <c r="BU77" s="999"/>
      <c r="BV77" s="119"/>
      <c r="BW77" s="998"/>
      <c r="BX77" s="102"/>
      <c r="BY77" s="102"/>
      <c r="BZ77" s="997"/>
      <c r="CA77" s="265"/>
      <c r="CB77" s="263"/>
      <c r="CC77" s="122"/>
      <c r="CD77" s="263"/>
      <c r="CE77" s="122"/>
      <c r="CF77" s="263"/>
      <c r="CG77" s="122"/>
      <c r="CH77" s="1035"/>
      <c r="CI77" s="1014" t="e">
        <v>#REF!</v>
      </c>
      <c r="CJ77" s="1052" t="e">
        <v>#REF!</v>
      </c>
      <c r="CK77" s="1012"/>
      <c r="CL77" s="98" t="s">
        <v>62</v>
      </c>
      <c r="CM77" s="99">
        <v>2900</v>
      </c>
      <c r="CN77" s="100">
        <v>3300</v>
      </c>
      <c r="CO77" s="1000"/>
      <c r="CP77" s="1049"/>
      <c r="CQ77" s="1000"/>
      <c r="CR77" s="1020"/>
      <c r="CS77" s="1004"/>
      <c r="CT77" s="1032"/>
      <c r="CU77" s="1032"/>
      <c r="CV77" s="1007"/>
      <c r="CW77" s="1004"/>
      <c r="CX77" s="1041"/>
      <c r="CY77" s="1044"/>
      <c r="CZ77" s="1012"/>
      <c r="DA77" s="1047"/>
      <c r="DB77" s="1035"/>
      <c r="DC77" s="121"/>
      <c r="DD77" s="1035"/>
      <c r="DE77" s="1037"/>
      <c r="DF77" s="1000"/>
      <c r="DG77" s="1020"/>
      <c r="DH77" s="1032"/>
      <c r="DI77" s="1032"/>
      <c r="DJ77" s="1032"/>
      <c r="DK77" s="1007"/>
      <c r="DL77" s="1032"/>
      <c r="DM77" s="1010"/>
      <c r="DN77" s="1034"/>
      <c r="DO77" s="1023"/>
      <c r="DP77" s="1025"/>
      <c r="DQ77" s="1025"/>
      <c r="DR77" s="1058"/>
      <c r="DS77" s="86"/>
      <c r="DT77" s="1055"/>
      <c r="DU77" s="205"/>
      <c r="DV77" s="256"/>
    </row>
    <row r="78" spans="1:126" ht="18.600000000000001" customHeight="1">
      <c r="A78" s="13" t="s">
        <v>188</v>
      </c>
      <c r="B78" s="940"/>
      <c r="C78" s="1064"/>
      <c r="D78" s="1026" t="s">
        <v>63</v>
      </c>
      <c r="E78" s="90" t="s">
        <v>64</v>
      </c>
      <c r="F78" s="78"/>
      <c r="G78" s="91">
        <v>120790</v>
      </c>
      <c r="H78" s="92">
        <v>213300</v>
      </c>
      <c r="I78" s="91">
        <v>116700</v>
      </c>
      <c r="J78" s="92">
        <v>209210</v>
      </c>
      <c r="K78" s="81" t="s">
        <v>69</v>
      </c>
      <c r="L78" s="93">
        <v>1090</v>
      </c>
      <c r="M78" s="94">
        <v>2010</v>
      </c>
      <c r="N78" s="228" t="s">
        <v>290</v>
      </c>
      <c r="O78" s="229" t="s">
        <v>314</v>
      </c>
      <c r="P78" s="229" t="s">
        <v>60</v>
      </c>
      <c r="Q78" s="229" t="s">
        <v>315</v>
      </c>
      <c r="R78" s="229" t="s">
        <v>69</v>
      </c>
      <c r="S78" s="230">
        <v>2.6</v>
      </c>
      <c r="T78" s="231">
        <v>2.6</v>
      </c>
      <c r="U78" s="93">
        <v>1050</v>
      </c>
      <c r="V78" s="94">
        <v>1970</v>
      </c>
      <c r="W78" s="232" t="s">
        <v>290</v>
      </c>
      <c r="X78" s="229" t="s">
        <v>314</v>
      </c>
      <c r="Y78" s="232" t="s">
        <v>60</v>
      </c>
      <c r="Z78" s="229" t="s">
        <v>315</v>
      </c>
      <c r="AA78" s="232" t="s">
        <v>69</v>
      </c>
      <c r="AB78" s="230">
        <v>2.6</v>
      </c>
      <c r="AC78" s="233">
        <v>2.6</v>
      </c>
      <c r="AD78" s="101"/>
      <c r="AF78" s="103"/>
      <c r="AO78" s="101"/>
      <c r="AQ78" s="103"/>
      <c r="AY78" s="81" t="s">
        <v>69</v>
      </c>
      <c r="AZ78" s="247">
        <v>18500</v>
      </c>
      <c r="BA78" s="81" t="s">
        <v>69</v>
      </c>
      <c r="BB78" s="219">
        <v>180</v>
      </c>
      <c r="BC78" s="220" t="s">
        <v>290</v>
      </c>
      <c r="BD78" s="221" t="s">
        <v>314</v>
      </c>
      <c r="BE78" s="222" t="s">
        <v>69</v>
      </c>
      <c r="BF78" s="223" t="s">
        <v>315</v>
      </c>
      <c r="BG78" s="220" t="s">
        <v>69</v>
      </c>
      <c r="BH78" s="224">
        <v>2.5</v>
      </c>
      <c r="BI78" s="997"/>
      <c r="BK78" s="266"/>
      <c r="BL78" s="998"/>
      <c r="BM78" s="86"/>
      <c r="BS78" s="243"/>
      <c r="BT78" s="102"/>
      <c r="BU78" s="999"/>
      <c r="BV78" s="158"/>
      <c r="BW78" s="998"/>
      <c r="BX78" s="102"/>
      <c r="BY78" s="102"/>
      <c r="BZ78" s="997"/>
      <c r="CA78" s="265"/>
      <c r="CB78" s="263"/>
      <c r="CC78" s="122"/>
      <c r="CD78" s="263"/>
      <c r="CE78" s="122"/>
      <c r="CF78" s="263"/>
      <c r="CG78" s="122"/>
      <c r="CH78" s="1035"/>
      <c r="CI78" s="1014" t="e">
        <v>#REF!</v>
      </c>
      <c r="CJ78" s="1052" t="e">
        <v>#REF!</v>
      </c>
      <c r="CK78" s="1012"/>
      <c r="CL78" s="98" t="s">
        <v>65</v>
      </c>
      <c r="CM78" s="99">
        <v>2500</v>
      </c>
      <c r="CN78" s="100">
        <v>2800</v>
      </c>
      <c r="CO78" s="1000"/>
      <c r="CP78" s="1049"/>
      <c r="CQ78" s="1000"/>
      <c r="CR78" s="1020"/>
      <c r="CS78" s="1004"/>
      <c r="CT78" s="1032"/>
      <c r="CU78" s="1032"/>
      <c r="CV78" s="1007"/>
      <c r="CW78" s="1004"/>
      <c r="CX78" s="1041"/>
      <c r="CY78" s="1044"/>
      <c r="CZ78" s="86"/>
      <c r="DA78" s="107"/>
      <c r="DB78" s="1035"/>
      <c r="DC78" s="121"/>
      <c r="DD78" s="1035"/>
      <c r="DE78" s="1037"/>
      <c r="DF78" s="1000"/>
      <c r="DG78" s="1020"/>
      <c r="DH78" s="1032"/>
      <c r="DI78" s="1032"/>
      <c r="DJ78" s="1032"/>
      <c r="DK78" s="1007"/>
      <c r="DL78" s="1032"/>
      <c r="DM78" s="1010"/>
      <c r="DN78" s="1034"/>
      <c r="DO78" s="1030">
        <v>0.01</v>
      </c>
      <c r="DP78" s="1015">
        <v>0.03</v>
      </c>
      <c r="DQ78" s="1015">
        <v>0.04</v>
      </c>
      <c r="DR78" s="1017">
        <v>0.05</v>
      </c>
      <c r="DS78" s="86"/>
      <c r="DT78" s="1055"/>
      <c r="DU78" s="205"/>
      <c r="DV78" s="256"/>
    </row>
    <row r="79" spans="1:126" ht="18.600000000000001" customHeight="1">
      <c r="A79" s="13" t="s">
        <v>189</v>
      </c>
      <c r="B79" s="940"/>
      <c r="C79" s="1064"/>
      <c r="D79" s="1027"/>
      <c r="E79" s="108" t="s">
        <v>11</v>
      </c>
      <c r="F79" s="78"/>
      <c r="G79" s="109">
        <v>213300</v>
      </c>
      <c r="H79" s="110"/>
      <c r="I79" s="109">
        <v>209210</v>
      </c>
      <c r="J79" s="110"/>
      <c r="K79" s="81" t="s">
        <v>69</v>
      </c>
      <c r="L79" s="95">
        <v>2010</v>
      </c>
      <c r="M79" s="111"/>
      <c r="N79" s="248" t="s">
        <v>290</v>
      </c>
      <c r="O79" s="249" t="s">
        <v>314</v>
      </c>
      <c r="P79" s="249" t="s">
        <v>60</v>
      </c>
      <c r="Q79" s="249" t="s">
        <v>315</v>
      </c>
      <c r="R79" s="249" t="s">
        <v>69</v>
      </c>
      <c r="S79" s="250">
        <v>2.6</v>
      </c>
      <c r="T79" s="251"/>
      <c r="U79" s="95">
        <v>1970</v>
      </c>
      <c r="V79" s="111"/>
      <c r="W79" s="252" t="s">
        <v>290</v>
      </c>
      <c r="X79" s="249" t="s">
        <v>314</v>
      </c>
      <c r="Y79" s="253" t="s">
        <v>60</v>
      </c>
      <c r="Z79" s="249" t="s">
        <v>315</v>
      </c>
      <c r="AA79" s="253" t="s">
        <v>69</v>
      </c>
      <c r="AB79" s="250">
        <v>2.6</v>
      </c>
      <c r="AC79" s="254"/>
      <c r="AD79" s="101"/>
      <c r="AF79" s="103"/>
      <c r="AG79" s="255"/>
      <c r="AO79" s="101"/>
      <c r="AQ79" s="103"/>
      <c r="AR79" s="255"/>
      <c r="AY79" s="101"/>
      <c r="BI79" s="997"/>
      <c r="BK79" s="266"/>
      <c r="BL79" s="998"/>
      <c r="BM79" s="86"/>
      <c r="BS79" s="243"/>
      <c r="BU79" s="999"/>
      <c r="BV79" s="161"/>
      <c r="BW79" s="998"/>
      <c r="BX79" s="102"/>
      <c r="BY79" s="102"/>
      <c r="BZ79" s="997"/>
      <c r="CA79" s="265"/>
      <c r="CB79" s="263"/>
      <c r="CC79" s="122"/>
      <c r="CD79" s="263"/>
      <c r="CE79" s="122"/>
      <c r="CF79" s="263"/>
      <c r="CG79" s="122"/>
      <c r="CH79" s="1035"/>
      <c r="CI79" s="970" t="e">
        <v>#REF!</v>
      </c>
      <c r="CJ79" s="1053" t="e">
        <v>#REF!</v>
      </c>
      <c r="CK79" s="1012"/>
      <c r="CL79" s="156" t="s">
        <v>66</v>
      </c>
      <c r="CM79" s="114">
        <v>2300</v>
      </c>
      <c r="CN79" s="115">
        <v>2500</v>
      </c>
      <c r="CO79" s="1000"/>
      <c r="CP79" s="1050"/>
      <c r="CQ79" s="1000"/>
      <c r="CR79" s="1021"/>
      <c r="CS79" s="1005"/>
      <c r="CT79" s="1033"/>
      <c r="CU79" s="1033"/>
      <c r="CV79" s="1008"/>
      <c r="CW79" s="1005"/>
      <c r="CX79" s="1042"/>
      <c r="CY79" s="1045"/>
      <c r="CZ79" s="86"/>
      <c r="DA79" s="107"/>
      <c r="DB79" s="1035"/>
      <c r="DC79" s="121"/>
      <c r="DD79" s="1035"/>
      <c r="DE79" s="1038"/>
      <c r="DF79" s="1000"/>
      <c r="DG79" s="1021"/>
      <c r="DH79" s="1033"/>
      <c r="DI79" s="1033"/>
      <c r="DJ79" s="1033"/>
      <c r="DK79" s="1008"/>
      <c r="DL79" s="1033"/>
      <c r="DM79" s="1011"/>
      <c r="DN79" s="1034"/>
      <c r="DO79" s="1031"/>
      <c r="DP79" s="1016"/>
      <c r="DQ79" s="1016"/>
      <c r="DR79" s="1018"/>
      <c r="DS79" s="86"/>
      <c r="DT79" s="1055"/>
      <c r="DU79" s="205"/>
      <c r="DV79" s="256"/>
    </row>
    <row r="80" spans="1:126" ht="18.600000000000001" customHeight="1">
      <c r="A80" s="13" t="s">
        <v>190</v>
      </c>
      <c r="B80" s="940"/>
      <c r="C80" s="1062" t="s">
        <v>95</v>
      </c>
      <c r="D80" s="995" t="s">
        <v>58</v>
      </c>
      <c r="E80" s="77" t="s">
        <v>59</v>
      </c>
      <c r="F80" s="78"/>
      <c r="G80" s="79">
        <v>37820</v>
      </c>
      <c r="H80" s="80">
        <v>47070</v>
      </c>
      <c r="I80" s="79">
        <v>33990</v>
      </c>
      <c r="J80" s="80">
        <v>43240</v>
      </c>
      <c r="K80" s="81" t="s">
        <v>69</v>
      </c>
      <c r="L80" s="82">
        <v>350</v>
      </c>
      <c r="M80" s="83">
        <v>440</v>
      </c>
      <c r="N80" s="206" t="s">
        <v>290</v>
      </c>
      <c r="O80" s="207" t="s">
        <v>314</v>
      </c>
      <c r="P80" s="208" t="s">
        <v>69</v>
      </c>
      <c r="Q80" s="209" t="s">
        <v>315</v>
      </c>
      <c r="R80" s="208" t="s">
        <v>69</v>
      </c>
      <c r="S80" s="210">
        <v>2.9</v>
      </c>
      <c r="T80" s="211">
        <v>2.8</v>
      </c>
      <c r="U80" s="82">
        <v>320</v>
      </c>
      <c r="V80" s="83">
        <v>410</v>
      </c>
      <c r="W80" s="212" t="s">
        <v>290</v>
      </c>
      <c r="X80" s="207" t="s">
        <v>314</v>
      </c>
      <c r="Y80" s="212" t="s">
        <v>69</v>
      </c>
      <c r="Z80" s="209" t="s">
        <v>315</v>
      </c>
      <c r="AA80" s="212" t="s">
        <v>69</v>
      </c>
      <c r="AB80" s="210">
        <v>2.9</v>
      </c>
      <c r="AC80" s="213">
        <v>2.8</v>
      </c>
      <c r="AD80" s="81" t="s">
        <v>69</v>
      </c>
      <c r="AE80" s="214">
        <v>9250</v>
      </c>
      <c r="AF80" s="81" t="s">
        <v>69</v>
      </c>
      <c r="AG80" s="215">
        <v>90</v>
      </c>
      <c r="AH80" s="216" t="s">
        <v>290</v>
      </c>
      <c r="AI80" s="207" t="s">
        <v>314</v>
      </c>
      <c r="AJ80" s="212" t="s">
        <v>69</v>
      </c>
      <c r="AK80" s="209" t="s">
        <v>315</v>
      </c>
      <c r="AL80" s="212" t="s">
        <v>69</v>
      </c>
      <c r="AM80" s="217">
        <v>2.5</v>
      </c>
      <c r="AN80" s="218" t="s">
        <v>316</v>
      </c>
      <c r="AO80" s="81" t="s">
        <v>69</v>
      </c>
      <c r="AP80" s="84">
        <v>3700</v>
      </c>
      <c r="AQ80" s="81" t="s">
        <v>69</v>
      </c>
      <c r="AR80" s="219">
        <v>30</v>
      </c>
      <c r="AS80" s="220" t="s">
        <v>290</v>
      </c>
      <c r="AT80" s="221" t="s">
        <v>314</v>
      </c>
      <c r="AU80" s="222" t="s">
        <v>69</v>
      </c>
      <c r="AV80" s="223" t="s">
        <v>315</v>
      </c>
      <c r="AW80" s="222" t="s">
        <v>69</v>
      </c>
      <c r="AX80" s="224">
        <v>3.7</v>
      </c>
      <c r="AZ80" s="96"/>
      <c r="BA80" s="96"/>
      <c r="BB80" s="225"/>
      <c r="BC80" s="188"/>
      <c r="BD80" s="96"/>
      <c r="BE80" s="188"/>
      <c r="BF80" s="96"/>
      <c r="BG80" s="188"/>
      <c r="BH80" s="96"/>
      <c r="BI80" s="997"/>
      <c r="BK80" s="119"/>
      <c r="BL80" s="998"/>
      <c r="BM80" s="86"/>
      <c r="BS80" s="243"/>
      <c r="BU80" s="999"/>
      <c r="BV80" s="161"/>
      <c r="BW80" s="998"/>
      <c r="BX80" s="102"/>
      <c r="BY80" s="102"/>
      <c r="BZ80" s="997"/>
      <c r="CA80" s="265"/>
      <c r="CB80" s="263"/>
      <c r="CC80" s="122"/>
      <c r="CD80" s="263"/>
      <c r="CE80" s="122"/>
      <c r="CF80" s="263"/>
      <c r="CG80" s="122"/>
      <c r="CH80" s="1035" t="s">
        <v>69</v>
      </c>
      <c r="CI80" s="1013">
        <v>2800</v>
      </c>
      <c r="CJ80" s="1051">
        <v>3100</v>
      </c>
      <c r="CK80" s="1012" t="s">
        <v>69</v>
      </c>
      <c r="CL80" s="164" t="s">
        <v>61</v>
      </c>
      <c r="CM80" s="88">
        <v>4800</v>
      </c>
      <c r="CN80" s="89">
        <v>5400</v>
      </c>
      <c r="CO80" s="1000" t="s">
        <v>69</v>
      </c>
      <c r="CP80" s="1048">
        <v>3460</v>
      </c>
      <c r="CQ80" s="1000" t="s">
        <v>69</v>
      </c>
      <c r="CR80" s="1039">
        <v>30</v>
      </c>
      <c r="CS80" s="1003" t="s">
        <v>290</v>
      </c>
      <c r="CT80" s="938" t="s">
        <v>314</v>
      </c>
      <c r="CU80" s="938" t="s">
        <v>69</v>
      </c>
      <c r="CV80" s="1006" t="s">
        <v>317</v>
      </c>
      <c r="CW80" s="1003" t="s">
        <v>69</v>
      </c>
      <c r="CX80" s="1040">
        <v>3</v>
      </c>
      <c r="CY80" s="1044" t="s">
        <v>318</v>
      </c>
      <c r="CZ80" s="1012" t="s">
        <v>69</v>
      </c>
      <c r="DA80" s="1046">
        <v>4900</v>
      </c>
      <c r="DB80" s="1035"/>
      <c r="DC80" s="121"/>
      <c r="DD80" s="1035" t="s">
        <v>70</v>
      </c>
      <c r="DE80" s="1036">
        <v>3780</v>
      </c>
      <c r="DF80" s="1000" t="s">
        <v>69</v>
      </c>
      <c r="DG80" s="1039">
        <v>30</v>
      </c>
      <c r="DH80" s="938" t="s">
        <v>290</v>
      </c>
      <c r="DI80" s="938" t="s">
        <v>314</v>
      </c>
      <c r="DJ80" s="938" t="s">
        <v>69</v>
      </c>
      <c r="DK80" s="1006" t="s">
        <v>317</v>
      </c>
      <c r="DL80" s="938" t="s">
        <v>69</v>
      </c>
      <c r="DM80" s="1009">
        <v>2.2999999999999998</v>
      </c>
      <c r="DN80" s="1034" t="s">
        <v>70</v>
      </c>
      <c r="DO80" s="1022" t="s">
        <v>319</v>
      </c>
      <c r="DP80" s="1024" t="s">
        <v>319</v>
      </c>
      <c r="DQ80" s="1024" t="s">
        <v>319</v>
      </c>
      <c r="DR80" s="1057" t="s">
        <v>319</v>
      </c>
      <c r="DS80" s="86"/>
      <c r="DT80" s="1055"/>
      <c r="DU80" s="205"/>
      <c r="DV80" s="256"/>
    </row>
    <row r="81" spans="1:126" ht="18.600000000000001" customHeight="1">
      <c r="A81" s="13" t="s">
        <v>191</v>
      </c>
      <c r="B81" s="940"/>
      <c r="C81" s="1064"/>
      <c r="D81" s="996"/>
      <c r="E81" s="90" t="s">
        <v>8</v>
      </c>
      <c r="F81" s="78"/>
      <c r="G81" s="91">
        <v>47070</v>
      </c>
      <c r="H81" s="92">
        <v>120650</v>
      </c>
      <c r="I81" s="91">
        <v>43240</v>
      </c>
      <c r="J81" s="92">
        <v>116820</v>
      </c>
      <c r="K81" s="81" t="s">
        <v>69</v>
      </c>
      <c r="L81" s="93">
        <v>440</v>
      </c>
      <c r="M81" s="94">
        <v>1090</v>
      </c>
      <c r="N81" s="228" t="s">
        <v>290</v>
      </c>
      <c r="O81" s="229" t="s">
        <v>314</v>
      </c>
      <c r="P81" s="229" t="s">
        <v>60</v>
      </c>
      <c r="Q81" s="229" t="s">
        <v>315</v>
      </c>
      <c r="R81" s="229" t="s">
        <v>69</v>
      </c>
      <c r="S81" s="230">
        <v>2.8</v>
      </c>
      <c r="T81" s="231">
        <v>2.7</v>
      </c>
      <c r="U81" s="93">
        <v>410</v>
      </c>
      <c r="V81" s="94">
        <v>1050</v>
      </c>
      <c r="W81" s="232" t="s">
        <v>290</v>
      </c>
      <c r="X81" s="229" t="s">
        <v>314</v>
      </c>
      <c r="Y81" s="232" t="s">
        <v>60</v>
      </c>
      <c r="Z81" s="229" t="s">
        <v>315</v>
      </c>
      <c r="AA81" s="232" t="s">
        <v>69</v>
      </c>
      <c r="AB81" s="230">
        <v>2.8</v>
      </c>
      <c r="AC81" s="233">
        <v>2.7</v>
      </c>
      <c r="AD81" s="81" t="s">
        <v>69</v>
      </c>
      <c r="AE81" s="234">
        <v>9250</v>
      </c>
      <c r="AF81" s="81" t="s">
        <v>69</v>
      </c>
      <c r="AG81" s="235">
        <v>90</v>
      </c>
      <c r="AH81" s="236" t="s">
        <v>290</v>
      </c>
      <c r="AI81" s="237" t="s">
        <v>314</v>
      </c>
      <c r="AJ81" s="238" t="s">
        <v>69</v>
      </c>
      <c r="AK81" s="239" t="s">
        <v>315</v>
      </c>
      <c r="AL81" s="240" t="s">
        <v>69</v>
      </c>
      <c r="AM81" s="241">
        <v>2.5</v>
      </c>
      <c r="AN81" s="242"/>
      <c r="AP81" s="436"/>
      <c r="AQ81" s="85"/>
      <c r="AR81" s="437"/>
      <c r="AS81" s="438"/>
      <c r="AT81" s="436"/>
      <c r="AU81" s="438"/>
      <c r="AV81" s="436"/>
      <c r="AW81" s="438"/>
      <c r="AX81" s="436"/>
      <c r="AZ81" s="96"/>
      <c r="BA81" s="96"/>
      <c r="BB81" s="225"/>
      <c r="BC81" s="188"/>
      <c r="BD81" s="96"/>
      <c r="BE81" s="188"/>
      <c r="BF81" s="96"/>
      <c r="BG81" s="188"/>
      <c r="BH81" s="96"/>
      <c r="BI81" s="997"/>
      <c r="BK81" s="119"/>
      <c r="BL81" s="998"/>
      <c r="BM81" s="86"/>
      <c r="BS81" s="243"/>
      <c r="BU81" s="999"/>
      <c r="BV81" s="161"/>
      <c r="BW81" s="998"/>
      <c r="BX81" s="102"/>
      <c r="BY81" s="102"/>
      <c r="BZ81" s="997"/>
      <c r="CA81" s="265"/>
      <c r="CB81" s="263"/>
      <c r="CC81" s="122"/>
      <c r="CD81" s="263"/>
      <c r="CE81" s="122"/>
      <c r="CF81" s="263"/>
      <c r="CG81" s="122"/>
      <c r="CH81" s="1035"/>
      <c r="CI81" s="1014" t="e">
        <v>#REF!</v>
      </c>
      <c r="CJ81" s="1052" t="e">
        <v>#REF!</v>
      </c>
      <c r="CK81" s="1012"/>
      <c r="CL81" s="98" t="s">
        <v>62</v>
      </c>
      <c r="CM81" s="99">
        <v>2600</v>
      </c>
      <c r="CN81" s="100">
        <v>2900</v>
      </c>
      <c r="CO81" s="1000"/>
      <c r="CP81" s="1049"/>
      <c r="CQ81" s="1000"/>
      <c r="CR81" s="1020"/>
      <c r="CS81" s="1004"/>
      <c r="CT81" s="1032"/>
      <c r="CU81" s="1032"/>
      <c r="CV81" s="1007"/>
      <c r="CW81" s="1004"/>
      <c r="CX81" s="1041"/>
      <c r="CY81" s="1044"/>
      <c r="CZ81" s="1012"/>
      <c r="DA81" s="1047"/>
      <c r="DB81" s="1035"/>
      <c r="DC81" s="121"/>
      <c r="DD81" s="1035"/>
      <c r="DE81" s="1037"/>
      <c r="DF81" s="1000"/>
      <c r="DG81" s="1020"/>
      <c r="DH81" s="1032"/>
      <c r="DI81" s="1032"/>
      <c r="DJ81" s="1032"/>
      <c r="DK81" s="1007"/>
      <c r="DL81" s="1032"/>
      <c r="DM81" s="1010"/>
      <c r="DN81" s="1034"/>
      <c r="DO81" s="1023"/>
      <c r="DP81" s="1025"/>
      <c r="DQ81" s="1025"/>
      <c r="DR81" s="1058"/>
      <c r="DS81" s="86"/>
      <c r="DT81" s="1055"/>
      <c r="DU81" s="205"/>
      <c r="DV81" s="256"/>
    </row>
    <row r="82" spans="1:126" ht="18.600000000000001" customHeight="1">
      <c r="A82" s="13" t="s">
        <v>192</v>
      </c>
      <c r="B82" s="940"/>
      <c r="C82" s="1064"/>
      <c r="D82" s="1026" t="s">
        <v>63</v>
      </c>
      <c r="E82" s="90" t="s">
        <v>64</v>
      </c>
      <c r="F82" s="78"/>
      <c r="G82" s="91">
        <v>120650</v>
      </c>
      <c r="H82" s="92">
        <v>213160</v>
      </c>
      <c r="I82" s="91">
        <v>116820</v>
      </c>
      <c r="J82" s="92">
        <v>209330</v>
      </c>
      <c r="K82" s="81" t="s">
        <v>69</v>
      </c>
      <c r="L82" s="93">
        <v>1090</v>
      </c>
      <c r="M82" s="94">
        <v>2010</v>
      </c>
      <c r="N82" s="228" t="s">
        <v>290</v>
      </c>
      <c r="O82" s="229" t="s">
        <v>314</v>
      </c>
      <c r="P82" s="229" t="s">
        <v>60</v>
      </c>
      <c r="Q82" s="229" t="s">
        <v>315</v>
      </c>
      <c r="R82" s="229" t="s">
        <v>69</v>
      </c>
      <c r="S82" s="230">
        <v>2.7</v>
      </c>
      <c r="T82" s="231">
        <v>2.7</v>
      </c>
      <c r="U82" s="93">
        <v>1050</v>
      </c>
      <c r="V82" s="94">
        <v>1970</v>
      </c>
      <c r="W82" s="232" t="s">
        <v>290</v>
      </c>
      <c r="X82" s="229" t="s">
        <v>314</v>
      </c>
      <c r="Y82" s="232" t="s">
        <v>60</v>
      </c>
      <c r="Z82" s="229" t="s">
        <v>315</v>
      </c>
      <c r="AA82" s="232" t="s">
        <v>69</v>
      </c>
      <c r="AB82" s="230">
        <v>2.7</v>
      </c>
      <c r="AC82" s="233">
        <v>2.6</v>
      </c>
      <c r="AD82" s="101"/>
      <c r="AF82" s="103"/>
      <c r="AO82" s="101"/>
      <c r="AQ82" s="103"/>
      <c r="AY82" s="81" t="s">
        <v>69</v>
      </c>
      <c r="AZ82" s="247">
        <v>18500</v>
      </c>
      <c r="BA82" s="81" t="s">
        <v>69</v>
      </c>
      <c r="BB82" s="219">
        <v>180</v>
      </c>
      <c r="BC82" s="220" t="s">
        <v>290</v>
      </c>
      <c r="BD82" s="221" t="s">
        <v>314</v>
      </c>
      <c r="BE82" s="222" t="s">
        <v>69</v>
      </c>
      <c r="BF82" s="223" t="s">
        <v>315</v>
      </c>
      <c r="BG82" s="220" t="s">
        <v>69</v>
      </c>
      <c r="BH82" s="224">
        <v>2.5</v>
      </c>
      <c r="BI82" s="997"/>
      <c r="BK82" s="119"/>
      <c r="BL82" s="998"/>
      <c r="BM82" s="86"/>
      <c r="BS82" s="243"/>
      <c r="BU82" s="999"/>
      <c r="BV82" s="161"/>
      <c r="BW82" s="998"/>
      <c r="BX82" s="102"/>
      <c r="BY82" s="102"/>
      <c r="BZ82" s="997"/>
      <c r="CA82" s="265"/>
      <c r="CB82" s="263"/>
      <c r="CC82" s="122"/>
      <c r="CD82" s="263"/>
      <c r="CE82" s="122"/>
      <c r="CF82" s="263"/>
      <c r="CG82" s="122"/>
      <c r="CH82" s="1035"/>
      <c r="CI82" s="1014" t="e">
        <v>#REF!</v>
      </c>
      <c r="CJ82" s="1052" t="e">
        <v>#REF!</v>
      </c>
      <c r="CK82" s="1012"/>
      <c r="CL82" s="98" t="s">
        <v>65</v>
      </c>
      <c r="CM82" s="99">
        <v>2300</v>
      </c>
      <c r="CN82" s="100">
        <v>2500</v>
      </c>
      <c r="CO82" s="1000"/>
      <c r="CP82" s="1049"/>
      <c r="CQ82" s="1000"/>
      <c r="CR82" s="1020"/>
      <c r="CS82" s="1004"/>
      <c r="CT82" s="1032"/>
      <c r="CU82" s="1032"/>
      <c r="CV82" s="1007"/>
      <c r="CW82" s="1004"/>
      <c r="CX82" s="1041"/>
      <c r="CY82" s="1044"/>
      <c r="CZ82" s="86"/>
      <c r="DA82" s="107"/>
      <c r="DB82" s="1035"/>
      <c r="DC82" s="121"/>
      <c r="DD82" s="1035"/>
      <c r="DE82" s="1037"/>
      <c r="DF82" s="1000"/>
      <c r="DG82" s="1020"/>
      <c r="DH82" s="1032"/>
      <c r="DI82" s="1032"/>
      <c r="DJ82" s="1032"/>
      <c r="DK82" s="1007"/>
      <c r="DL82" s="1032"/>
      <c r="DM82" s="1010"/>
      <c r="DN82" s="1034"/>
      <c r="DO82" s="1030">
        <v>0.01</v>
      </c>
      <c r="DP82" s="1015">
        <v>0.03</v>
      </c>
      <c r="DQ82" s="1015">
        <v>0.04</v>
      </c>
      <c r="DR82" s="1017">
        <v>0.05</v>
      </c>
      <c r="DS82" s="86"/>
      <c r="DT82" s="1055"/>
      <c r="DU82" s="205"/>
      <c r="DV82" s="256"/>
    </row>
    <row r="83" spans="1:126" ht="18.600000000000001" customHeight="1">
      <c r="A83" s="13" t="s">
        <v>193</v>
      </c>
      <c r="B83" s="940"/>
      <c r="C83" s="1064"/>
      <c r="D83" s="1027"/>
      <c r="E83" s="108" t="s">
        <v>11</v>
      </c>
      <c r="F83" s="78"/>
      <c r="G83" s="109">
        <v>213160</v>
      </c>
      <c r="H83" s="110"/>
      <c r="I83" s="109">
        <v>209330</v>
      </c>
      <c r="J83" s="110"/>
      <c r="K83" s="81" t="s">
        <v>69</v>
      </c>
      <c r="L83" s="95">
        <v>2010</v>
      </c>
      <c r="M83" s="111"/>
      <c r="N83" s="248" t="s">
        <v>290</v>
      </c>
      <c r="O83" s="249" t="s">
        <v>314</v>
      </c>
      <c r="P83" s="249" t="s">
        <v>60</v>
      </c>
      <c r="Q83" s="249" t="s">
        <v>315</v>
      </c>
      <c r="R83" s="249" t="s">
        <v>69</v>
      </c>
      <c r="S83" s="250">
        <v>2.7</v>
      </c>
      <c r="T83" s="251"/>
      <c r="U83" s="95">
        <v>1970</v>
      </c>
      <c r="V83" s="111"/>
      <c r="W83" s="252" t="s">
        <v>290</v>
      </c>
      <c r="X83" s="249" t="s">
        <v>314</v>
      </c>
      <c r="Y83" s="253" t="s">
        <v>60</v>
      </c>
      <c r="Z83" s="249" t="s">
        <v>315</v>
      </c>
      <c r="AA83" s="253" t="s">
        <v>69</v>
      </c>
      <c r="AB83" s="250">
        <v>2.6</v>
      </c>
      <c r="AC83" s="254"/>
      <c r="AD83" s="101"/>
      <c r="AF83" s="103"/>
      <c r="AG83" s="255"/>
      <c r="AO83" s="101"/>
      <c r="AQ83" s="103"/>
      <c r="AR83" s="255"/>
      <c r="AY83" s="101"/>
      <c r="BI83" s="997"/>
      <c r="BK83" s="119"/>
      <c r="BL83" s="998"/>
      <c r="BM83" s="86"/>
      <c r="BS83" s="243"/>
      <c r="BU83" s="999"/>
      <c r="BV83" s="161"/>
      <c r="BW83" s="998"/>
      <c r="BX83" s="102"/>
      <c r="BY83" s="102"/>
      <c r="BZ83" s="997"/>
      <c r="CA83" s="265"/>
      <c r="CB83" s="263"/>
      <c r="CC83" s="122"/>
      <c r="CD83" s="263"/>
      <c r="CE83" s="122"/>
      <c r="CF83" s="263"/>
      <c r="CG83" s="122"/>
      <c r="CH83" s="1035"/>
      <c r="CI83" s="970" t="e">
        <v>#REF!</v>
      </c>
      <c r="CJ83" s="1053" t="e">
        <v>#REF!</v>
      </c>
      <c r="CK83" s="1012"/>
      <c r="CL83" s="156" t="s">
        <v>66</v>
      </c>
      <c r="CM83" s="114">
        <v>2000</v>
      </c>
      <c r="CN83" s="115">
        <v>2300</v>
      </c>
      <c r="CO83" s="1000"/>
      <c r="CP83" s="1050"/>
      <c r="CQ83" s="1000"/>
      <c r="CR83" s="1021"/>
      <c r="CS83" s="1005"/>
      <c r="CT83" s="1033"/>
      <c r="CU83" s="1033"/>
      <c r="CV83" s="1008"/>
      <c r="CW83" s="1005"/>
      <c r="CX83" s="1042"/>
      <c r="CY83" s="1045"/>
      <c r="CZ83" s="86"/>
      <c r="DA83" s="107"/>
      <c r="DB83" s="1035"/>
      <c r="DC83" s="121"/>
      <c r="DD83" s="1035"/>
      <c r="DE83" s="1038"/>
      <c r="DF83" s="1000"/>
      <c r="DG83" s="1021"/>
      <c r="DH83" s="1033"/>
      <c r="DI83" s="1033"/>
      <c r="DJ83" s="1033"/>
      <c r="DK83" s="1008"/>
      <c r="DL83" s="1033"/>
      <c r="DM83" s="1011"/>
      <c r="DN83" s="1034"/>
      <c r="DO83" s="1031"/>
      <c r="DP83" s="1016"/>
      <c r="DQ83" s="1016"/>
      <c r="DR83" s="1018"/>
      <c r="DS83" s="86"/>
      <c r="DT83" s="1055"/>
      <c r="DU83" s="205"/>
      <c r="DV83" s="256"/>
    </row>
    <row r="84" spans="1:126" ht="18.600000000000001" customHeight="1">
      <c r="A84" s="13" t="s">
        <v>194</v>
      </c>
      <c r="B84" s="940"/>
      <c r="C84" s="1067" t="s">
        <v>96</v>
      </c>
      <c r="D84" s="995" t="s">
        <v>58</v>
      </c>
      <c r="E84" s="77" t="s">
        <v>59</v>
      </c>
      <c r="F84" s="78"/>
      <c r="G84" s="79">
        <v>36870</v>
      </c>
      <c r="H84" s="80">
        <v>46120</v>
      </c>
      <c r="I84" s="79">
        <v>33260</v>
      </c>
      <c r="J84" s="80">
        <v>42510</v>
      </c>
      <c r="K84" s="81" t="s">
        <v>69</v>
      </c>
      <c r="L84" s="82">
        <v>340</v>
      </c>
      <c r="M84" s="83">
        <v>430</v>
      </c>
      <c r="N84" s="206" t="s">
        <v>290</v>
      </c>
      <c r="O84" s="207" t="s">
        <v>314</v>
      </c>
      <c r="P84" s="208" t="s">
        <v>69</v>
      </c>
      <c r="Q84" s="209" t="s">
        <v>315</v>
      </c>
      <c r="R84" s="208" t="s">
        <v>69</v>
      </c>
      <c r="S84" s="210">
        <v>2.9</v>
      </c>
      <c r="T84" s="211">
        <v>2.8</v>
      </c>
      <c r="U84" s="82">
        <v>310</v>
      </c>
      <c r="V84" s="83">
        <v>400</v>
      </c>
      <c r="W84" s="212" t="s">
        <v>290</v>
      </c>
      <c r="X84" s="207" t="s">
        <v>314</v>
      </c>
      <c r="Y84" s="212" t="s">
        <v>69</v>
      </c>
      <c r="Z84" s="209" t="s">
        <v>315</v>
      </c>
      <c r="AA84" s="212" t="s">
        <v>69</v>
      </c>
      <c r="AB84" s="210">
        <v>2.9</v>
      </c>
      <c r="AC84" s="213">
        <v>2.8</v>
      </c>
      <c r="AD84" s="81" t="s">
        <v>69</v>
      </c>
      <c r="AE84" s="214">
        <v>9250</v>
      </c>
      <c r="AF84" s="81" t="s">
        <v>69</v>
      </c>
      <c r="AG84" s="215">
        <v>90</v>
      </c>
      <c r="AH84" s="216" t="s">
        <v>290</v>
      </c>
      <c r="AI84" s="207" t="s">
        <v>314</v>
      </c>
      <c r="AJ84" s="212" t="s">
        <v>69</v>
      </c>
      <c r="AK84" s="209" t="s">
        <v>315</v>
      </c>
      <c r="AL84" s="212" t="s">
        <v>69</v>
      </c>
      <c r="AM84" s="217">
        <v>2.5</v>
      </c>
      <c r="AN84" s="218" t="s">
        <v>316</v>
      </c>
      <c r="AO84" s="81" t="s">
        <v>69</v>
      </c>
      <c r="AP84" s="84">
        <v>3700</v>
      </c>
      <c r="AQ84" s="81" t="s">
        <v>69</v>
      </c>
      <c r="AR84" s="219">
        <v>30</v>
      </c>
      <c r="AS84" s="220" t="s">
        <v>290</v>
      </c>
      <c r="AT84" s="221" t="s">
        <v>314</v>
      </c>
      <c r="AU84" s="222" t="s">
        <v>69</v>
      </c>
      <c r="AV84" s="223" t="s">
        <v>315</v>
      </c>
      <c r="AW84" s="222" t="s">
        <v>69</v>
      </c>
      <c r="AX84" s="224">
        <v>3.7</v>
      </c>
      <c r="AZ84" s="96"/>
      <c r="BA84" s="96"/>
      <c r="BB84" s="225"/>
      <c r="BC84" s="188"/>
      <c r="BD84" s="96"/>
      <c r="BE84" s="188"/>
      <c r="BF84" s="96"/>
      <c r="BG84" s="188"/>
      <c r="BH84" s="96"/>
      <c r="BI84" s="997"/>
      <c r="BK84" s="119"/>
      <c r="BL84" s="998"/>
      <c r="BM84" s="86"/>
      <c r="BS84" s="243"/>
      <c r="BU84" s="999"/>
      <c r="BV84" s="161"/>
      <c r="BW84" s="998"/>
      <c r="BX84" s="102"/>
      <c r="BY84" s="102"/>
      <c r="BZ84" s="997"/>
      <c r="CA84" s="265"/>
      <c r="CB84" s="263"/>
      <c r="CC84" s="122"/>
      <c r="CD84" s="263"/>
      <c r="CE84" s="122"/>
      <c r="CF84" s="263"/>
      <c r="CG84" s="122"/>
      <c r="CH84" s="1035" t="s">
        <v>69</v>
      </c>
      <c r="CI84" s="1013">
        <v>3000</v>
      </c>
      <c r="CJ84" s="1051">
        <v>3300</v>
      </c>
      <c r="CK84" s="1012" t="s">
        <v>69</v>
      </c>
      <c r="CL84" s="164" t="s">
        <v>61</v>
      </c>
      <c r="CM84" s="88">
        <v>5400</v>
      </c>
      <c r="CN84" s="89">
        <v>6000</v>
      </c>
      <c r="CO84" s="1000" t="s">
        <v>69</v>
      </c>
      <c r="CP84" s="1048">
        <v>3260</v>
      </c>
      <c r="CQ84" s="1000" t="s">
        <v>69</v>
      </c>
      <c r="CR84" s="1039">
        <v>30</v>
      </c>
      <c r="CS84" s="1003" t="s">
        <v>290</v>
      </c>
      <c r="CT84" s="938" t="s">
        <v>314</v>
      </c>
      <c r="CU84" s="938" t="s">
        <v>69</v>
      </c>
      <c r="CV84" s="1006" t="s">
        <v>317</v>
      </c>
      <c r="CW84" s="1003" t="s">
        <v>69</v>
      </c>
      <c r="CX84" s="1040">
        <v>2.8</v>
      </c>
      <c r="CY84" s="1044" t="s">
        <v>318</v>
      </c>
      <c r="CZ84" s="1012" t="s">
        <v>69</v>
      </c>
      <c r="DA84" s="1046">
        <v>4900</v>
      </c>
      <c r="DB84" s="1035"/>
      <c r="DC84" s="121"/>
      <c r="DD84" s="1035" t="s">
        <v>70</v>
      </c>
      <c r="DE84" s="1036">
        <v>3560</v>
      </c>
      <c r="DF84" s="1000" t="s">
        <v>69</v>
      </c>
      <c r="DG84" s="1039">
        <v>30</v>
      </c>
      <c r="DH84" s="938" t="s">
        <v>290</v>
      </c>
      <c r="DI84" s="938" t="s">
        <v>314</v>
      </c>
      <c r="DJ84" s="938" t="s">
        <v>69</v>
      </c>
      <c r="DK84" s="1006" t="s">
        <v>317</v>
      </c>
      <c r="DL84" s="938" t="s">
        <v>69</v>
      </c>
      <c r="DM84" s="1009">
        <v>2.2000000000000002</v>
      </c>
      <c r="DN84" s="1034" t="s">
        <v>70</v>
      </c>
      <c r="DO84" s="1022" t="s">
        <v>319</v>
      </c>
      <c r="DP84" s="1024" t="s">
        <v>319</v>
      </c>
      <c r="DQ84" s="1024" t="s">
        <v>319</v>
      </c>
      <c r="DR84" s="1057" t="s">
        <v>319</v>
      </c>
      <c r="DS84" s="86"/>
      <c r="DT84" s="1055"/>
      <c r="DU84" s="205"/>
      <c r="DV84" s="256"/>
    </row>
    <row r="85" spans="1:126" ht="18.600000000000001" customHeight="1">
      <c r="A85" s="13" t="s">
        <v>195</v>
      </c>
      <c r="B85" s="940"/>
      <c r="C85" s="1068"/>
      <c r="D85" s="996"/>
      <c r="E85" s="90" t="s">
        <v>8</v>
      </c>
      <c r="F85" s="78"/>
      <c r="G85" s="91">
        <v>46120</v>
      </c>
      <c r="H85" s="92">
        <v>119700</v>
      </c>
      <c r="I85" s="91">
        <v>42510</v>
      </c>
      <c r="J85" s="92">
        <v>116090</v>
      </c>
      <c r="K85" s="81" t="s">
        <v>69</v>
      </c>
      <c r="L85" s="93">
        <v>430</v>
      </c>
      <c r="M85" s="94">
        <v>1080</v>
      </c>
      <c r="N85" s="228" t="s">
        <v>290</v>
      </c>
      <c r="O85" s="229" t="s">
        <v>314</v>
      </c>
      <c r="P85" s="229" t="s">
        <v>60</v>
      </c>
      <c r="Q85" s="229" t="s">
        <v>315</v>
      </c>
      <c r="R85" s="229" t="s">
        <v>69</v>
      </c>
      <c r="S85" s="230">
        <v>2.8</v>
      </c>
      <c r="T85" s="231">
        <v>2.7</v>
      </c>
      <c r="U85" s="93">
        <v>400</v>
      </c>
      <c r="V85" s="94">
        <v>1040</v>
      </c>
      <c r="W85" s="232" t="s">
        <v>290</v>
      </c>
      <c r="X85" s="229" t="s">
        <v>314</v>
      </c>
      <c r="Y85" s="232" t="s">
        <v>60</v>
      </c>
      <c r="Z85" s="229" t="s">
        <v>315</v>
      </c>
      <c r="AA85" s="232" t="s">
        <v>69</v>
      </c>
      <c r="AB85" s="230">
        <v>2.8</v>
      </c>
      <c r="AC85" s="233">
        <v>2.7</v>
      </c>
      <c r="AD85" s="81" t="s">
        <v>69</v>
      </c>
      <c r="AE85" s="234">
        <v>9250</v>
      </c>
      <c r="AF85" s="81" t="s">
        <v>69</v>
      </c>
      <c r="AG85" s="235">
        <v>90</v>
      </c>
      <c r="AH85" s="236" t="s">
        <v>290</v>
      </c>
      <c r="AI85" s="237" t="s">
        <v>314</v>
      </c>
      <c r="AJ85" s="238" t="s">
        <v>69</v>
      </c>
      <c r="AK85" s="239" t="s">
        <v>315</v>
      </c>
      <c r="AL85" s="240" t="s">
        <v>69</v>
      </c>
      <c r="AM85" s="241">
        <v>2.5</v>
      </c>
      <c r="AN85" s="242"/>
      <c r="AP85" s="436"/>
      <c r="AQ85" s="85"/>
      <c r="AR85" s="437"/>
      <c r="AS85" s="438"/>
      <c r="AT85" s="436"/>
      <c r="AU85" s="438"/>
      <c r="AV85" s="436"/>
      <c r="AW85" s="438"/>
      <c r="AX85" s="436"/>
      <c r="AZ85" s="96"/>
      <c r="BA85" s="96"/>
      <c r="BB85" s="225"/>
      <c r="BC85" s="188"/>
      <c r="BD85" s="96"/>
      <c r="BE85" s="188"/>
      <c r="BF85" s="96"/>
      <c r="BG85" s="188"/>
      <c r="BH85" s="96"/>
      <c r="BI85" s="997"/>
      <c r="BK85" s="119"/>
      <c r="BL85" s="998"/>
      <c r="BM85" s="86"/>
      <c r="BS85" s="243"/>
      <c r="BU85" s="999"/>
      <c r="BV85" s="161"/>
      <c r="BW85" s="998"/>
      <c r="BX85" s="102"/>
      <c r="BY85" s="102"/>
      <c r="BZ85" s="997"/>
      <c r="CA85" s="265"/>
      <c r="CB85" s="263"/>
      <c r="CC85" s="122"/>
      <c r="CD85" s="263"/>
      <c r="CE85" s="122"/>
      <c r="CF85" s="263"/>
      <c r="CG85" s="122"/>
      <c r="CH85" s="1035"/>
      <c r="CI85" s="1014" t="e">
        <v>#REF!</v>
      </c>
      <c r="CJ85" s="1052" t="e">
        <v>#REF!</v>
      </c>
      <c r="CK85" s="1012"/>
      <c r="CL85" s="98" t="s">
        <v>62</v>
      </c>
      <c r="CM85" s="99">
        <v>2900</v>
      </c>
      <c r="CN85" s="100">
        <v>3300</v>
      </c>
      <c r="CO85" s="1000"/>
      <c r="CP85" s="1049"/>
      <c r="CQ85" s="1000"/>
      <c r="CR85" s="1020"/>
      <c r="CS85" s="1004"/>
      <c r="CT85" s="1032"/>
      <c r="CU85" s="1032"/>
      <c r="CV85" s="1007"/>
      <c r="CW85" s="1004"/>
      <c r="CX85" s="1041"/>
      <c r="CY85" s="1044"/>
      <c r="CZ85" s="1012"/>
      <c r="DA85" s="1047"/>
      <c r="DB85" s="1035"/>
      <c r="DC85" s="121"/>
      <c r="DD85" s="1035"/>
      <c r="DE85" s="1037"/>
      <c r="DF85" s="1000"/>
      <c r="DG85" s="1020"/>
      <c r="DH85" s="1032"/>
      <c r="DI85" s="1032"/>
      <c r="DJ85" s="1032"/>
      <c r="DK85" s="1007"/>
      <c r="DL85" s="1032"/>
      <c r="DM85" s="1010"/>
      <c r="DN85" s="1034"/>
      <c r="DO85" s="1023"/>
      <c r="DP85" s="1025"/>
      <c r="DQ85" s="1025"/>
      <c r="DR85" s="1058"/>
      <c r="DS85" s="86"/>
      <c r="DT85" s="1055"/>
      <c r="DU85" s="205"/>
      <c r="DV85" s="256"/>
    </row>
    <row r="86" spans="1:126" ht="18.600000000000001" customHeight="1">
      <c r="A86" s="13" t="s">
        <v>196</v>
      </c>
      <c r="B86" s="940"/>
      <c r="C86" s="1068"/>
      <c r="D86" s="1026" t="s">
        <v>63</v>
      </c>
      <c r="E86" s="90" t="s">
        <v>64</v>
      </c>
      <c r="F86" s="78"/>
      <c r="G86" s="91">
        <v>119700</v>
      </c>
      <c r="H86" s="92">
        <v>212210</v>
      </c>
      <c r="I86" s="91">
        <v>116090</v>
      </c>
      <c r="J86" s="92">
        <v>208600</v>
      </c>
      <c r="K86" s="81" t="s">
        <v>69</v>
      </c>
      <c r="L86" s="93">
        <v>1080</v>
      </c>
      <c r="M86" s="94">
        <v>2000</v>
      </c>
      <c r="N86" s="228" t="s">
        <v>290</v>
      </c>
      <c r="O86" s="229" t="s">
        <v>314</v>
      </c>
      <c r="P86" s="229" t="s">
        <v>60</v>
      </c>
      <c r="Q86" s="229" t="s">
        <v>315</v>
      </c>
      <c r="R86" s="229" t="s">
        <v>69</v>
      </c>
      <c r="S86" s="230">
        <v>2.7</v>
      </c>
      <c r="T86" s="231">
        <v>2.7</v>
      </c>
      <c r="U86" s="93">
        <v>1040</v>
      </c>
      <c r="V86" s="94">
        <v>1960</v>
      </c>
      <c r="W86" s="232" t="s">
        <v>290</v>
      </c>
      <c r="X86" s="229" t="s">
        <v>314</v>
      </c>
      <c r="Y86" s="232" t="s">
        <v>60</v>
      </c>
      <c r="Z86" s="229" t="s">
        <v>315</v>
      </c>
      <c r="AA86" s="232" t="s">
        <v>69</v>
      </c>
      <c r="AB86" s="230">
        <v>2.7</v>
      </c>
      <c r="AC86" s="233">
        <v>2.6</v>
      </c>
      <c r="AD86" s="101"/>
      <c r="AF86" s="103"/>
      <c r="AO86" s="101"/>
      <c r="AQ86" s="103"/>
      <c r="AY86" s="81" t="s">
        <v>69</v>
      </c>
      <c r="AZ86" s="247">
        <v>18500</v>
      </c>
      <c r="BA86" s="81" t="s">
        <v>69</v>
      </c>
      <c r="BB86" s="219">
        <v>180</v>
      </c>
      <c r="BC86" s="220" t="s">
        <v>290</v>
      </c>
      <c r="BD86" s="221" t="s">
        <v>314</v>
      </c>
      <c r="BE86" s="222" t="s">
        <v>69</v>
      </c>
      <c r="BF86" s="223" t="s">
        <v>315</v>
      </c>
      <c r="BG86" s="220" t="s">
        <v>69</v>
      </c>
      <c r="BH86" s="224">
        <v>2.5</v>
      </c>
      <c r="BI86" s="997"/>
      <c r="BK86" s="158"/>
      <c r="BL86" s="998"/>
      <c r="BM86" s="86"/>
      <c r="BS86" s="243"/>
      <c r="BU86" s="999"/>
      <c r="BV86" s="161"/>
      <c r="BW86" s="998"/>
      <c r="BX86" s="102"/>
      <c r="BY86" s="102"/>
      <c r="BZ86" s="997"/>
      <c r="CA86" s="265"/>
      <c r="CB86" s="263"/>
      <c r="CC86" s="122"/>
      <c r="CD86" s="263"/>
      <c r="CE86" s="122"/>
      <c r="CF86" s="263"/>
      <c r="CG86" s="122"/>
      <c r="CH86" s="1035"/>
      <c r="CI86" s="1014" t="e">
        <v>#REF!</v>
      </c>
      <c r="CJ86" s="1052" t="e">
        <v>#REF!</v>
      </c>
      <c r="CK86" s="1012"/>
      <c r="CL86" s="98" t="s">
        <v>65</v>
      </c>
      <c r="CM86" s="99">
        <v>2500</v>
      </c>
      <c r="CN86" s="100">
        <v>2800</v>
      </c>
      <c r="CO86" s="1000"/>
      <c r="CP86" s="1049"/>
      <c r="CQ86" s="1000"/>
      <c r="CR86" s="1020"/>
      <c r="CS86" s="1004"/>
      <c r="CT86" s="1032"/>
      <c r="CU86" s="1032"/>
      <c r="CV86" s="1007"/>
      <c r="CW86" s="1004"/>
      <c r="CX86" s="1041"/>
      <c r="CY86" s="1044"/>
      <c r="CZ86" s="86"/>
      <c r="DA86" s="107"/>
      <c r="DB86" s="1035"/>
      <c r="DC86" s="121"/>
      <c r="DD86" s="1035"/>
      <c r="DE86" s="1037"/>
      <c r="DF86" s="1000"/>
      <c r="DG86" s="1020"/>
      <c r="DH86" s="1032"/>
      <c r="DI86" s="1032"/>
      <c r="DJ86" s="1032"/>
      <c r="DK86" s="1007"/>
      <c r="DL86" s="1032"/>
      <c r="DM86" s="1010"/>
      <c r="DN86" s="1034"/>
      <c r="DO86" s="1030">
        <v>0.01</v>
      </c>
      <c r="DP86" s="1015">
        <v>0.03</v>
      </c>
      <c r="DQ86" s="1015">
        <v>0.04</v>
      </c>
      <c r="DR86" s="1017">
        <v>0.05</v>
      </c>
      <c r="DS86" s="86"/>
      <c r="DT86" s="1055"/>
      <c r="DU86" s="205"/>
      <c r="DV86" s="256"/>
    </row>
    <row r="87" spans="1:126" ht="18.600000000000001" customHeight="1">
      <c r="A87" s="13" t="s">
        <v>197</v>
      </c>
      <c r="B87" s="940"/>
      <c r="C87" s="1069"/>
      <c r="D87" s="1027"/>
      <c r="E87" s="108" t="s">
        <v>11</v>
      </c>
      <c r="F87" s="78"/>
      <c r="G87" s="109">
        <v>212210</v>
      </c>
      <c r="H87" s="110"/>
      <c r="I87" s="109">
        <v>208600</v>
      </c>
      <c r="J87" s="110"/>
      <c r="K87" s="81" t="s">
        <v>69</v>
      </c>
      <c r="L87" s="95">
        <v>2000</v>
      </c>
      <c r="M87" s="111"/>
      <c r="N87" s="248" t="s">
        <v>290</v>
      </c>
      <c r="O87" s="249" t="s">
        <v>314</v>
      </c>
      <c r="P87" s="249" t="s">
        <v>60</v>
      </c>
      <c r="Q87" s="249" t="s">
        <v>315</v>
      </c>
      <c r="R87" s="249" t="s">
        <v>69</v>
      </c>
      <c r="S87" s="250">
        <v>2.7</v>
      </c>
      <c r="T87" s="251"/>
      <c r="U87" s="95">
        <v>1960</v>
      </c>
      <c r="V87" s="111"/>
      <c r="W87" s="252" t="s">
        <v>290</v>
      </c>
      <c r="X87" s="249" t="s">
        <v>314</v>
      </c>
      <c r="Y87" s="253" t="s">
        <v>60</v>
      </c>
      <c r="Z87" s="249" t="s">
        <v>315</v>
      </c>
      <c r="AA87" s="253" t="s">
        <v>69</v>
      </c>
      <c r="AB87" s="250">
        <v>2.6</v>
      </c>
      <c r="AC87" s="254"/>
      <c r="AD87" s="101"/>
      <c r="AF87" s="103"/>
      <c r="AG87" s="255"/>
      <c r="AO87" s="101"/>
      <c r="AQ87" s="103"/>
      <c r="AR87" s="255"/>
      <c r="AY87" s="101"/>
      <c r="BI87" s="997"/>
      <c r="BK87" s="158"/>
      <c r="BL87" s="998"/>
      <c r="BM87" s="86"/>
      <c r="BS87" s="243"/>
      <c r="BU87" s="999"/>
      <c r="BV87" s="161"/>
      <c r="BW87" s="998"/>
      <c r="BX87" s="102"/>
      <c r="BY87" s="102"/>
      <c r="BZ87" s="997"/>
      <c r="CA87" s="265"/>
      <c r="CB87" s="263"/>
      <c r="CC87" s="122"/>
      <c r="CD87" s="263"/>
      <c r="CE87" s="122"/>
      <c r="CF87" s="263"/>
      <c r="CG87" s="122"/>
      <c r="CH87" s="1035"/>
      <c r="CI87" s="970" t="e">
        <v>#REF!</v>
      </c>
      <c r="CJ87" s="1053" t="e">
        <v>#REF!</v>
      </c>
      <c r="CK87" s="1012"/>
      <c r="CL87" s="156" t="s">
        <v>66</v>
      </c>
      <c r="CM87" s="114">
        <v>2300</v>
      </c>
      <c r="CN87" s="115">
        <v>2500</v>
      </c>
      <c r="CO87" s="1000"/>
      <c r="CP87" s="1050"/>
      <c r="CQ87" s="1000"/>
      <c r="CR87" s="1021"/>
      <c r="CS87" s="1005"/>
      <c r="CT87" s="1033"/>
      <c r="CU87" s="1033"/>
      <c r="CV87" s="1008"/>
      <c r="CW87" s="1005"/>
      <c r="CX87" s="1042"/>
      <c r="CY87" s="1045"/>
      <c r="CZ87" s="86"/>
      <c r="DA87" s="107"/>
      <c r="DB87" s="1035"/>
      <c r="DC87" s="121"/>
      <c r="DD87" s="1035"/>
      <c r="DE87" s="1038"/>
      <c r="DF87" s="1000"/>
      <c r="DG87" s="1021"/>
      <c r="DH87" s="1033"/>
      <c r="DI87" s="1033"/>
      <c r="DJ87" s="1033"/>
      <c r="DK87" s="1008"/>
      <c r="DL87" s="1033"/>
      <c r="DM87" s="1011"/>
      <c r="DN87" s="1034"/>
      <c r="DO87" s="1031"/>
      <c r="DP87" s="1016"/>
      <c r="DQ87" s="1016"/>
      <c r="DR87" s="1018"/>
      <c r="DS87" s="86"/>
      <c r="DT87" s="1055"/>
      <c r="DU87" s="205"/>
      <c r="DV87" s="256"/>
    </row>
    <row r="88" spans="1:126" ht="18.600000000000001" customHeight="1">
      <c r="A88" s="13" t="s">
        <v>198</v>
      </c>
      <c r="B88" s="940"/>
      <c r="C88" s="1063" t="s">
        <v>97</v>
      </c>
      <c r="D88" s="995" t="s">
        <v>58</v>
      </c>
      <c r="E88" s="77" t="s">
        <v>59</v>
      </c>
      <c r="F88" s="78"/>
      <c r="G88" s="79">
        <v>36000</v>
      </c>
      <c r="H88" s="80">
        <v>45250</v>
      </c>
      <c r="I88" s="79">
        <v>32600</v>
      </c>
      <c r="J88" s="80">
        <v>41850</v>
      </c>
      <c r="K88" s="81" t="s">
        <v>69</v>
      </c>
      <c r="L88" s="82">
        <v>340</v>
      </c>
      <c r="M88" s="83">
        <v>430</v>
      </c>
      <c r="N88" s="206" t="s">
        <v>290</v>
      </c>
      <c r="O88" s="207" t="s">
        <v>314</v>
      </c>
      <c r="P88" s="208" t="s">
        <v>69</v>
      </c>
      <c r="Q88" s="209" t="s">
        <v>315</v>
      </c>
      <c r="R88" s="208" t="s">
        <v>69</v>
      </c>
      <c r="S88" s="210">
        <v>2.9</v>
      </c>
      <c r="T88" s="211">
        <v>2.8</v>
      </c>
      <c r="U88" s="82">
        <v>300</v>
      </c>
      <c r="V88" s="83">
        <v>390</v>
      </c>
      <c r="W88" s="212" t="s">
        <v>290</v>
      </c>
      <c r="X88" s="207" t="s">
        <v>314</v>
      </c>
      <c r="Y88" s="212" t="s">
        <v>69</v>
      </c>
      <c r="Z88" s="209" t="s">
        <v>315</v>
      </c>
      <c r="AA88" s="212" t="s">
        <v>69</v>
      </c>
      <c r="AB88" s="210">
        <v>2.9</v>
      </c>
      <c r="AC88" s="213">
        <v>2.8</v>
      </c>
      <c r="AD88" s="81" t="s">
        <v>69</v>
      </c>
      <c r="AE88" s="214">
        <v>9250</v>
      </c>
      <c r="AF88" s="81" t="s">
        <v>69</v>
      </c>
      <c r="AG88" s="215">
        <v>90</v>
      </c>
      <c r="AH88" s="216" t="s">
        <v>290</v>
      </c>
      <c r="AI88" s="207" t="s">
        <v>314</v>
      </c>
      <c r="AJ88" s="212" t="s">
        <v>69</v>
      </c>
      <c r="AK88" s="209" t="s">
        <v>315</v>
      </c>
      <c r="AL88" s="212" t="s">
        <v>69</v>
      </c>
      <c r="AM88" s="217">
        <v>2.5</v>
      </c>
      <c r="AN88" s="218" t="s">
        <v>316</v>
      </c>
      <c r="AO88" s="81" t="s">
        <v>69</v>
      </c>
      <c r="AP88" s="84">
        <v>3700</v>
      </c>
      <c r="AQ88" s="81" t="s">
        <v>69</v>
      </c>
      <c r="AR88" s="219">
        <v>30</v>
      </c>
      <c r="AS88" s="220" t="s">
        <v>290</v>
      </c>
      <c r="AT88" s="221" t="s">
        <v>314</v>
      </c>
      <c r="AU88" s="222" t="s">
        <v>69</v>
      </c>
      <c r="AV88" s="223" t="s">
        <v>315</v>
      </c>
      <c r="AW88" s="222" t="s">
        <v>69</v>
      </c>
      <c r="AX88" s="224">
        <v>3.7</v>
      </c>
      <c r="AZ88" s="96"/>
      <c r="BA88" s="96"/>
      <c r="BB88" s="225"/>
      <c r="BC88" s="188"/>
      <c r="BD88" s="96"/>
      <c r="BE88" s="188"/>
      <c r="BF88" s="96"/>
      <c r="BG88" s="188"/>
      <c r="BH88" s="96"/>
      <c r="BI88" s="997"/>
      <c r="BK88" s="158"/>
      <c r="BL88" s="998"/>
      <c r="BM88" s="86"/>
      <c r="BS88" s="243"/>
      <c r="BU88" s="999"/>
      <c r="BV88" s="161"/>
      <c r="BW88" s="998"/>
      <c r="BX88" s="102"/>
      <c r="BY88" s="102"/>
      <c r="BZ88" s="997"/>
      <c r="CA88" s="265"/>
      <c r="CB88" s="263"/>
      <c r="CC88" s="122"/>
      <c r="CD88" s="263"/>
      <c r="CE88" s="122"/>
      <c r="CF88" s="263"/>
      <c r="CG88" s="122"/>
      <c r="CH88" s="1035" t="s">
        <v>69</v>
      </c>
      <c r="CI88" s="1013">
        <v>2800</v>
      </c>
      <c r="CJ88" s="1051">
        <v>3100</v>
      </c>
      <c r="CK88" s="1012" t="s">
        <v>69</v>
      </c>
      <c r="CL88" s="164" t="s">
        <v>61</v>
      </c>
      <c r="CM88" s="88">
        <v>4800</v>
      </c>
      <c r="CN88" s="89">
        <v>5400</v>
      </c>
      <c r="CO88" s="1000" t="s">
        <v>69</v>
      </c>
      <c r="CP88" s="1048">
        <v>3080</v>
      </c>
      <c r="CQ88" s="1000" t="s">
        <v>69</v>
      </c>
      <c r="CR88" s="1039">
        <v>30</v>
      </c>
      <c r="CS88" s="1003" t="s">
        <v>290</v>
      </c>
      <c r="CT88" s="938" t="s">
        <v>314</v>
      </c>
      <c r="CU88" s="938" t="s">
        <v>69</v>
      </c>
      <c r="CV88" s="1006" t="s">
        <v>317</v>
      </c>
      <c r="CW88" s="1003" t="s">
        <v>69</v>
      </c>
      <c r="CX88" s="1040">
        <v>2.7</v>
      </c>
      <c r="CY88" s="1044" t="s">
        <v>318</v>
      </c>
      <c r="CZ88" s="1012" t="s">
        <v>69</v>
      </c>
      <c r="DA88" s="1046">
        <v>4900</v>
      </c>
      <c r="DB88" s="1035"/>
      <c r="DC88" s="121"/>
      <c r="DD88" s="1035" t="s">
        <v>70</v>
      </c>
      <c r="DE88" s="1036">
        <v>3360</v>
      </c>
      <c r="DF88" s="1000" t="s">
        <v>69</v>
      </c>
      <c r="DG88" s="1039">
        <v>30</v>
      </c>
      <c r="DH88" s="938" t="s">
        <v>290</v>
      </c>
      <c r="DI88" s="938" t="s">
        <v>314</v>
      </c>
      <c r="DJ88" s="938" t="s">
        <v>69</v>
      </c>
      <c r="DK88" s="1006" t="s">
        <v>317</v>
      </c>
      <c r="DL88" s="938" t="s">
        <v>69</v>
      </c>
      <c r="DM88" s="1009">
        <v>2</v>
      </c>
      <c r="DN88" s="1034" t="s">
        <v>70</v>
      </c>
      <c r="DO88" s="1022" t="s">
        <v>319</v>
      </c>
      <c r="DP88" s="1024" t="s">
        <v>319</v>
      </c>
      <c r="DQ88" s="1024" t="s">
        <v>319</v>
      </c>
      <c r="DR88" s="1057" t="s">
        <v>319</v>
      </c>
      <c r="DS88" s="86"/>
      <c r="DT88" s="1055"/>
      <c r="DU88" s="205"/>
      <c r="DV88" s="256"/>
    </row>
    <row r="89" spans="1:126" ht="18.600000000000001" customHeight="1">
      <c r="A89" s="13" t="s">
        <v>199</v>
      </c>
      <c r="B89" s="940"/>
      <c r="C89" s="1064"/>
      <c r="D89" s="996"/>
      <c r="E89" s="90" t="s">
        <v>8</v>
      </c>
      <c r="F89" s="78"/>
      <c r="G89" s="91">
        <v>45250</v>
      </c>
      <c r="H89" s="92">
        <v>118830</v>
      </c>
      <c r="I89" s="91">
        <v>41850</v>
      </c>
      <c r="J89" s="92">
        <v>115430</v>
      </c>
      <c r="K89" s="81" t="s">
        <v>69</v>
      </c>
      <c r="L89" s="93">
        <v>430</v>
      </c>
      <c r="M89" s="94">
        <v>1070</v>
      </c>
      <c r="N89" s="228" t="s">
        <v>290</v>
      </c>
      <c r="O89" s="229" t="s">
        <v>314</v>
      </c>
      <c r="P89" s="229" t="s">
        <v>60</v>
      </c>
      <c r="Q89" s="229" t="s">
        <v>315</v>
      </c>
      <c r="R89" s="229" t="s">
        <v>69</v>
      </c>
      <c r="S89" s="230">
        <v>2.8</v>
      </c>
      <c r="T89" s="231">
        <v>2.7</v>
      </c>
      <c r="U89" s="93">
        <v>390</v>
      </c>
      <c r="V89" s="94">
        <v>1030</v>
      </c>
      <c r="W89" s="232" t="s">
        <v>290</v>
      </c>
      <c r="X89" s="229" t="s">
        <v>314</v>
      </c>
      <c r="Y89" s="232" t="s">
        <v>60</v>
      </c>
      <c r="Z89" s="229" t="s">
        <v>315</v>
      </c>
      <c r="AA89" s="232" t="s">
        <v>69</v>
      </c>
      <c r="AB89" s="230">
        <v>2.8</v>
      </c>
      <c r="AC89" s="233">
        <v>2.7</v>
      </c>
      <c r="AD89" s="81" t="s">
        <v>69</v>
      </c>
      <c r="AE89" s="234">
        <v>9250</v>
      </c>
      <c r="AF89" s="81" t="s">
        <v>69</v>
      </c>
      <c r="AG89" s="235">
        <v>90</v>
      </c>
      <c r="AH89" s="236" t="s">
        <v>290</v>
      </c>
      <c r="AI89" s="237" t="s">
        <v>314</v>
      </c>
      <c r="AJ89" s="238" t="s">
        <v>69</v>
      </c>
      <c r="AK89" s="239" t="s">
        <v>315</v>
      </c>
      <c r="AL89" s="240" t="s">
        <v>69</v>
      </c>
      <c r="AM89" s="241">
        <v>2.5</v>
      </c>
      <c r="AN89" s="242"/>
      <c r="AP89" s="436"/>
      <c r="AQ89" s="85"/>
      <c r="AR89" s="437"/>
      <c r="AS89" s="438"/>
      <c r="AT89" s="436"/>
      <c r="AU89" s="438"/>
      <c r="AV89" s="436"/>
      <c r="AW89" s="438"/>
      <c r="AX89" s="436"/>
      <c r="AZ89" s="96"/>
      <c r="BA89" s="96"/>
      <c r="BB89" s="225"/>
      <c r="BC89" s="188"/>
      <c r="BD89" s="96"/>
      <c r="BE89" s="188"/>
      <c r="BF89" s="96"/>
      <c r="BG89" s="188"/>
      <c r="BH89" s="96"/>
      <c r="BI89" s="997"/>
      <c r="BK89" s="158"/>
      <c r="BL89" s="998"/>
      <c r="BM89" s="86"/>
      <c r="BS89" s="243"/>
      <c r="BU89" s="999"/>
      <c r="BV89" s="161"/>
      <c r="BW89" s="998"/>
      <c r="BX89" s="102"/>
      <c r="BY89" s="102"/>
      <c r="BZ89" s="997"/>
      <c r="CA89" s="265"/>
      <c r="CB89" s="263"/>
      <c r="CC89" s="122"/>
      <c r="CD89" s="263"/>
      <c r="CE89" s="122"/>
      <c r="CF89" s="263"/>
      <c r="CG89" s="122"/>
      <c r="CH89" s="1035"/>
      <c r="CI89" s="1014" t="e">
        <v>#REF!</v>
      </c>
      <c r="CJ89" s="1052" t="e">
        <v>#REF!</v>
      </c>
      <c r="CK89" s="1012"/>
      <c r="CL89" s="98" t="s">
        <v>62</v>
      </c>
      <c r="CM89" s="99">
        <v>2600</v>
      </c>
      <c r="CN89" s="100">
        <v>2900</v>
      </c>
      <c r="CO89" s="1000"/>
      <c r="CP89" s="1049"/>
      <c r="CQ89" s="1000"/>
      <c r="CR89" s="1020"/>
      <c r="CS89" s="1004"/>
      <c r="CT89" s="1032"/>
      <c r="CU89" s="1032"/>
      <c r="CV89" s="1007"/>
      <c r="CW89" s="1004"/>
      <c r="CX89" s="1041"/>
      <c r="CY89" s="1044"/>
      <c r="CZ89" s="1012"/>
      <c r="DA89" s="1047"/>
      <c r="DB89" s="1035"/>
      <c r="DC89" s="121"/>
      <c r="DD89" s="1035"/>
      <c r="DE89" s="1037"/>
      <c r="DF89" s="1000"/>
      <c r="DG89" s="1020"/>
      <c r="DH89" s="1032"/>
      <c r="DI89" s="1032"/>
      <c r="DJ89" s="1032"/>
      <c r="DK89" s="1007"/>
      <c r="DL89" s="1032"/>
      <c r="DM89" s="1010"/>
      <c r="DN89" s="1034"/>
      <c r="DO89" s="1023"/>
      <c r="DP89" s="1025"/>
      <c r="DQ89" s="1025"/>
      <c r="DR89" s="1058"/>
      <c r="DS89" s="86"/>
      <c r="DT89" s="1055"/>
      <c r="DU89" s="205"/>
      <c r="DV89" s="205"/>
    </row>
    <row r="90" spans="1:126" ht="18.600000000000001" customHeight="1">
      <c r="A90" s="13" t="s">
        <v>200</v>
      </c>
      <c r="B90" s="940"/>
      <c r="C90" s="1064"/>
      <c r="D90" s="1026" t="s">
        <v>63</v>
      </c>
      <c r="E90" s="90" t="s">
        <v>64</v>
      </c>
      <c r="F90" s="78"/>
      <c r="G90" s="91">
        <v>118830</v>
      </c>
      <c r="H90" s="92">
        <v>211340</v>
      </c>
      <c r="I90" s="91">
        <v>115430</v>
      </c>
      <c r="J90" s="92">
        <v>207940</v>
      </c>
      <c r="K90" s="81" t="s">
        <v>69</v>
      </c>
      <c r="L90" s="93">
        <v>1070</v>
      </c>
      <c r="M90" s="94">
        <v>1990</v>
      </c>
      <c r="N90" s="228" t="s">
        <v>290</v>
      </c>
      <c r="O90" s="229" t="s">
        <v>314</v>
      </c>
      <c r="P90" s="229" t="s">
        <v>60</v>
      </c>
      <c r="Q90" s="229" t="s">
        <v>315</v>
      </c>
      <c r="R90" s="229" t="s">
        <v>69</v>
      </c>
      <c r="S90" s="230">
        <v>2.7</v>
      </c>
      <c r="T90" s="231">
        <v>2.7</v>
      </c>
      <c r="U90" s="93">
        <v>1030</v>
      </c>
      <c r="V90" s="94">
        <v>1950</v>
      </c>
      <c r="W90" s="232" t="s">
        <v>290</v>
      </c>
      <c r="X90" s="229" t="s">
        <v>314</v>
      </c>
      <c r="Y90" s="232" t="s">
        <v>60</v>
      </c>
      <c r="Z90" s="229" t="s">
        <v>315</v>
      </c>
      <c r="AA90" s="232" t="s">
        <v>69</v>
      </c>
      <c r="AB90" s="230">
        <v>2.7</v>
      </c>
      <c r="AC90" s="233">
        <v>2.7</v>
      </c>
      <c r="AD90" s="101"/>
      <c r="AF90" s="103"/>
      <c r="AO90" s="101"/>
      <c r="AQ90" s="103"/>
      <c r="AY90" s="81" t="s">
        <v>69</v>
      </c>
      <c r="AZ90" s="247">
        <v>18500</v>
      </c>
      <c r="BA90" s="81" t="s">
        <v>69</v>
      </c>
      <c r="BB90" s="219">
        <v>180</v>
      </c>
      <c r="BC90" s="220" t="s">
        <v>290</v>
      </c>
      <c r="BD90" s="221" t="s">
        <v>314</v>
      </c>
      <c r="BE90" s="222" t="s">
        <v>69</v>
      </c>
      <c r="BF90" s="223" t="s">
        <v>315</v>
      </c>
      <c r="BG90" s="220" t="s">
        <v>69</v>
      </c>
      <c r="BH90" s="224">
        <v>2.5</v>
      </c>
      <c r="BI90" s="997"/>
      <c r="BK90" s="158"/>
      <c r="BL90" s="998"/>
      <c r="BM90" s="86"/>
      <c r="BS90" s="243"/>
      <c r="BU90" s="999"/>
      <c r="BV90" s="161"/>
      <c r="BW90" s="998"/>
      <c r="BX90" s="102"/>
      <c r="BY90" s="102"/>
      <c r="BZ90" s="997"/>
      <c r="CA90" s="265"/>
      <c r="CB90" s="263"/>
      <c r="CC90" s="122"/>
      <c r="CD90" s="263"/>
      <c r="CE90" s="122"/>
      <c r="CF90" s="263"/>
      <c r="CG90" s="122"/>
      <c r="CH90" s="1035"/>
      <c r="CI90" s="1014" t="e">
        <v>#REF!</v>
      </c>
      <c r="CJ90" s="1052" t="e">
        <v>#REF!</v>
      </c>
      <c r="CK90" s="1012"/>
      <c r="CL90" s="98" t="s">
        <v>65</v>
      </c>
      <c r="CM90" s="99">
        <v>2300</v>
      </c>
      <c r="CN90" s="100">
        <v>2500</v>
      </c>
      <c r="CO90" s="1000"/>
      <c r="CP90" s="1049"/>
      <c r="CQ90" s="1000"/>
      <c r="CR90" s="1020"/>
      <c r="CS90" s="1004"/>
      <c r="CT90" s="1032"/>
      <c r="CU90" s="1032"/>
      <c r="CV90" s="1007"/>
      <c r="CW90" s="1004"/>
      <c r="CX90" s="1041"/>
      <c r="CY90" s="1044"/>
      <c r="CZ90" s="86"/>
      <c r="DA90" s="107"/>
      <c r="DB90" s="1035"/>
      <c r="DC90" s="121"/>
      <c r="DD90" s="1035"/>
      <c r="DE90" s="1037"/>
      <c r="DF90" s="1000"/>
      <c r="DG90" s="1020"/>
      <c r="DH90" s="1032"/>
      <c r="DI90" s="1032"/>
      <c r="DJ90" s="1032"/>
      <c r="DK90" s="1007"/>
      <c r="DL90" s="1032"/>
      <c r="DM90" s="1010"/>
      <c r="DN90" s="1034"/>
      <c r="DO90" s="1030">
        <v>0.01</v>
      </c>
      <c r="DP90" s="1015">
        <v>0.03</v>
      </c>
      <c r="DQ90" s="1015">
        <v>0.04</v>
      </c>
      <c r="DR90" s="1017">
        <v>0.05</v>
      </c>
      <c r="DS90" s="86"/>
      <c r="DT90" s="1055"/>
      <c r="DU90" s="205"/>
      <c r="DV90" s="205"/>
    </row>
    <row r="91" spans="1:126" ht="18.600000000000001" customHeight="1">
      <c r="A91" s="13" t="s">
        <v>201</v>
      </c>
      <c r="B91" s="992"/>
      <c r="C91" s="1070"/>
      <c r="D91" s="1027"/>
      <c r="E91" s="108" t="s">
        <v>11</v>
      </c>
      <c r="F91" s="78"/>
      <c r="G91" s="109">
        <v>211340</v>
      </c>
      <c r="H91" s="110"/>
      <c r="I91" s="109">
        <v>207940</v>
      </c>
      <c r="J91" s="110"/>
      <c r="K91" s="81" t="s">
        <v>69</v>
      </c>
      <c r="L91" s="95">
        <v>1990</v>
      </c>
      <c r="M91" s="111"/>
      <c r="N91" s="248" t="s">
        <v>290</v>
      </c>
      <c r="O91" s="249" t="s">
        <v>314</v>
      </c>
      <c r="P91" s="249" t="s">
        <v>60</v>
      </c>
      <c r="Q91" s="249" t="s">
        <v>315</v>
      </c>
      <c r="R91" s="249" t="s">
        <v>69</v>
      </c>
      <c r="S91" s="250">
        <v>2.7</v>
      </c>
      <c r="T91" s="251"/>
      <c r="U91" s="95">
        <v>1950</v>
      </c>
      <c r="V91" s="111"/>
      <c r="W91" s="252" t="s">
        <v>290</v>
      </c>
      <c r="X91" s="249" t="s">
        <v>314</v>
      </c>
      <c r="Y91" s="253" t="s">
        <v>60</v>
      </c>
      <c r="Z91" s="249" t="s">
        <v>315</v>
      </c>
      <c r="AA91" s="253" t="s">
        <v>69</v>
      </c>
      <c r="AB91" s="250">
        <v>2.7</v>
      </c>
      <c r="AC91" s="254"/>
      <c r="AD91" s="436"/>
      <c r="AE91" s="436"/>
      <c r="AF91" s="436"/>
      <c r="AG91" s="436"/>
      <c r="AH91" s="436"/>
      <c r="AI91" s="436"/>
      <c r="AJ91" s="436"/>
      <c r="AK91" s="436"/>
      <c r="AL91" s="436"/>
      <c r="AN91" s="436"/>
      <c r="AO91" s="436"/>
      <c r="AP91" s="436"/>
      <c r="AQ91" s="436"/>
      <c r="AR91" s="436"/>
      <c r="AS91" s="436"/>
      <c r="AT91" s="436"/>
      <c r="AU91" s="436"/>
      <c r="AV91" s="436"/>
      <c r="AW91" s="436"/>
      <c r="AX91" s="436"/>
      <c r="AY91" s="436"/>
      <c r="AZ91" s="436"/>
      <c r="BA91" s="436"/>
      <c r="BB91" s="436"/>
      <c r="BC91" s="436"/>
      <c r="BD91" s="436"/>
      <c r="BE91" s="436"/>
      <c r="BF91" s="436"/>
      <c r="BG91" s="436"/>
      <c r="BH91" s="436"/>
      <c r="BI91" s="997"/>
      <c r="BK91" s="159"/>
      <c r="BL91" s="998"/>
      <c r="BM91" s="267"/>
      <c r="BN91" s="112"/>
      <c r="BO91" s="112"/>
      <c r="BP91" s="112"/>
      <c r="BQ91" s="112"/>
      <c r="BR91" s="112"/>
      <c r="BS91" s="268"/>
      <c r="BU91" s="999"/>
      <c r="BV91" s="162"/>
      <c r="BW91" s="998"/>
      <c r="BX91" s="102"/>
      <c r="BY91" s="102"/>
      <c r="BZ91" s="997"/>
      <c r="CA91" s="265"/>
      <c r="CB91" s="263"/>
      <c r="CC91" s="122"/>
      <c r="CD91" s="263"/>
      <c r="CE91" s="122"/>
      <c r="CF91" s="263"/>
      <c r="CG91" s="122"/>
      <c r="CH91" s="1035"/>
      <c r="CI91" s="970" t="e">
        <v>#REF!</v>
      </c>
      <c r="CJ91" s="1053" t="e">
        <v>#REF!</v>
      </c>
      <c r="CK91" s="1012"/>
      <c r="CL91" s="156" t="s">
        <v>66</v>
      </c>
      <c r="CM91" s="114">
        <v>2000</v>
      </c>
      <c r="CN91" s="115">
        <v>2300</v>
      </c>
      <c r="CO91" s="1000"/>
      <c r="CP91" s="1050"/>
      <c r="CQ91" s="1000"/>
      <c r="CR91" s="1021"/>
      <c r="CS91" s="1005"/>
      <c r="CT91" s="1033"/>
      <c r="CU91" s="1033"/>
      <c r="CV91" s="1008"/>
      <c r="CW91" s="1005"/>
      <c r="CX91" s="1042"/>
      <c r="CY91" s="1045"/>
      <c r="CZ91" s="86"/>
      <c r="DA91" s="107"/>
      <c r="DB91" s="1035"/>
      <c r="DC91" s="124"/>
      <c r="DD91" s="1035"/>
      <c r="DE91" s="1038"/>
      <c r="DF91" s="1000"/>
      <c r="DG91" s="1021"/>
      <c r="DH91" s="1033"/>
      <c r="DI91" s="1033"/>
      <c r="DJ91" s="1033"/>
      <c r="DK91" s="1008"/>
      <c r="DL91" s="1033"/>
      <c r="DM91" s="1011"/>
      <c r="DN91" s="1034"/>
      <c r="DO91" s="1031"/>
      <c r="DP91" s="1016"/>
      <c r="DQ91" s="1016"/>
      <c r="DR91" s="1018"/>
      <c r="DS91" s="86"/>
      <c r="DT91" s="1056"/>
      <c r="DU91" s="205"/>
      <c r="DV91" s="205"/>
    </row>
    <row r="92" spans="1:126">
      <c r="CP92" s="273"/>
    </row>
  </sheetData>
  <sheetProtection algorithmName="SHA-512" hashValue="K/JUtfkyjuGZ/ypJQakA5pzQrvFTmqhhHDnnQ3NtVkJxW5dHrWUQvTLvwlUJimd4tA7zHV+q7kpZzneVKmwObQ==" saltValue="E8dVlfqpXuUhkDmwkU5Z+Q==" spinCount="100000" sheet="1" objects="1" scenarios="1"/>
  <mergeCells count="1059">
    <mergeCell ref="DM88:DM91"/>
    <mergeCell ref="DN88:DN91"/>
    <mergeCell ref="DO88:DO89"/>
    <mergeCell ref="DP88:DP89"/>
    <mergeCell ref="DQ88:DQ89"/>
    <mergeCell ref="DR88:DR89"/>
    <mergeCell ref="DO90:DO91"/>
    <mergeCell ref="DP90:DP91"/>
    <mergeCell ref="DQ90:DQ91"/>
    <mergeCell ref="DR90:DR91"/>
    <mergeCell ref="DG88:DG91"/>
    <mergeCell ref="DH88:DH91"/>
    <mergeCell ref="DI88:DI91"/>
    <mergeCell ref="DJ88:DJ91"/>
    <mergeCell ref="DK88:DK91"/>
    <mergeCell ref="DL88:DL91"/>
    <mergeCell ref="CY88:CY91"/>
    <mergeCell ref="CZ88:CZ89"/>
    <mergeCell ref="DA88:DA89"/>
    <mergeCell ref="DD88:DD91"/>
    <mergeCell ref="DE88:DE91"/>
    <mergeCell ref="DF88:DF91"/>
    <mergeCell ref="CS88:CS91"/>
    <mergeCell ref="CT88:CT91"/>
    <mergeCell ref="CU88:CU91"/>
    <mergeCell ref="CV88:CV91"/>
    <mergeCell ref="CW88:CW91"/>
    <mergeCell ref="CX88:CX91"/>
    <mergeCell ref="CJ88:CJ91"/>
    <mergeCell ref="CK88:CK91"/>
    <mergeCell ref="CO88:CO91"/>
    <mergeCell ref="CP88:CP91"/>
    <mergeCell ref="CQ88:CQ91"/>
    <mergeCell ref="CR88:CR91"/>
    <mergeCell ref="C88:C91"/>
    <mergeCell ref="D88:D89"/>
    <mergeCell ref="BW88:BW91"/>
    <mergeCell ref="BZ88:BZ91"/>
    <mergeCell ref="CH88:CH91"/>
    <mergeCell ref="CI88:CI91"/>
    <mergeCell ref="D90:D91"/>
    <mergeCell ref="DM84:DM87"/>
    <mergeCell ref="DN84:DN87"/>
    <mergeCell ref="DO84:DO85"/>
    <mergeCell ref="DP84:DP85"/>
    <mergeCell ref="DQ84:DQ85"/>
    <mergeCell ref="DR84:DR85"/>
    <mergeCell ref="DO86:DO87"/>
    <mergeCell ref="DP86:DP87"/>
    <mergeCell ref="DQ86:DQ87"/>
    <mergeCell ref="DR86:DR87"/>
    <mergeCell ref="DG84:DG87"/>
    <mergeCell ref="DH84:DH87"/>
    <mergeCell ref="DI84:DI87"/>
    <mergeCell ref="DJ84:DJ87"/>
    <mergeCell ref="DK84:DK87"/>
    <mergeCell ref="DL84:DL87"/>
    <mergeCell ref="CY84:CY87"/>
    <mergeCell ref="CZ84:CZ85"/>
    <mergeCell ref="DA84:DA85"/>
    <mergeCell ref="DD84:DD87"/>
    <mergeCell ref="DE84:DE87"/>
    <mergeCell ref="DF84:DF87"/>
    <mergeCell ref="CS84:CS87"/>
    <mergeCell ref="CT84:CT87"/>
    <mergeCell ref="CU84:CU87"/>
    <mergeCell ref="CV84:CV87"/>
    <mergeCell ref="CW84:CW87"/>
    <mergeCell ref="CX84:CX87"/>
    <mergeCell ref="CJ84:CJ87"/>
    <mergeCell ref="CK84:CK87"/>
    <mergeCell ref="CO84:CO87"/>
    <mergeCell ref="CP84:CP87"/>
    <mergeCell ref="CQ84:CQ87"/>
    <mergeCell ref="CR84:CR87"/>
    <mergeCell ref="C84:C87"/>
    <mergeCell ref="D84:D85"/>
    <mergeCell ref="BW84:BW87"/>
    <mergeCell ref="BZ84:BZ87"/>
    <mergeCell ref="CH84:CH87"/>
    <mergeCell ref="CI84:CI87"/>
    <mergeCell ref="D86:D87"/>
    <mergeCell ref="DM80:DM83"/>
    <mergeCell ref="DN80:DN83"/>
    <mergeCell ref="DO80:DO81"/>
    <mergeCell ref="DP80:DP81"/>
    <mergeCell ref="DQ80:DQ81"/>
    <mergeCell ref="DR80:DR81"/>
    <mergeCell ref="DO82:DO83"/>
    <mergeCell ref="DP82:DP83"/>
    <mergeCell ref="DQ82:DQ83"/>
    <mergeCell ref="DR82:DR83"/>
    <mergeCell ref="DG80:DG83"/>
    <mergeCell ref="DH80:DH83"/>
    <mergeCell ref="DI80:DI83"/>
    <mergeCell ref="DJ80:DJ83"/>
    <mergeCell ref="DK80:DK83"/>
    <mergeCell ref="DL80:DL83"/>
    <mergeCell ref="CY80:CY83"/>
    <mergeCell ref="CZ80:CZ81"/>
    <mergeCell ref="DA80:DA81"/>
    <mergeCell ref="DD80:DD83"/>
    <mergeCell ref="DE80:DE83"/>
    <mergeCell ref="DF80:DF83"/>
    <mergeCell ref="CS80:CS83"/>
    <mergeCell ref="CT80:CT83"/>
    <mergeCell ref="CU80:CU83"/>
    <mergeCell ref="CV80:CV83"/>
    <mergeCell ref="CW80:CW83"/>
    <mergeCell ref="CX80:CX83"/>
    <mergeCell ref="CJ80:CJ83"/>
    <mergeCell ref="CK80:CK83"/>
    <mergeCell ref="CO80:CO83"/>
    <mergeCell ref="CP80:CP83"/>
    <mergeCell ref="CQ80:CQ83"/>
    <mergeCell ref="CR80:CR83"/>
    <mergeCell ref="C80:C83"/>
    <mergeCell ref="D80:D81"/>
    <mergeCell ref="BW80:BW83"/>
    <mergeCell ref="BZ80:BZ83"/>
    <mergeCell ref="CH80:CH83"/>
    <mergeCell ref="CI80:CI83"/>
    <mergeCell ref="D82:D83"/>
    <mergeCell ref="DM76:DM79"/>
    <mergeCell ref="DN76:DN79"/>
    <mergeCell ref="DO76:DO77"/>
    <mergeCell ref="DP76:DP77"/>
    <mergeCell ref="DQ76:DQ77"/>
    <mergeCell ref="DR76:DR77"/>
    <mergeCell ref="DO78:DO79"/>
    <mergeCell ref="DP78:DP79"/>
    <mergeCell ref="DQ78:DQ79"/>
    <mergeCell ref="DR78:DR79"/>
    <mergeCell ref="DG76:DG79"/>
    <mergeCell ref="DH76:DH79"/>
    <mergeCell ref="DI76:DI79"/>
    <mergeCell ref="DJ76:DJ79"/>
    <mergeCell ref="DK76:DK79"/>
    <mergeCell ref="DL76:DL79"/>
    <mergeCell ref="CY76:CY79"/>
    <mergeCell ref="CZ76:CZ77"/>
    <mergeCell ref="DA76:DA77"/>
    <mergeCell ref="DD76:DD79"/>
    <mergeCell ref="DE76:DE79"/>
    <mergeCell ref="DF76:DF79"/>
    <mergeCell ref="CS76:CS79"/>
    <mergeCell ref="CT76:CT79"/>
    <mergeCell ref="CU76:CU79"/>
    <mergeCell ref="CV76:CV79"/>
    <mergeCell ref="CW76:CW79"/>
    <mergeCell ref="CX76:CX79"/>
    <mergeCell ref="CJ76:CJ79"/>
    <mergeCell ref="CK76:CK79"/>
    <mergeCell ref="CO76:CO79"/>
    <mergeCell ref="CP76:CP79"/>
    <mergeCell ref="CQ76:CQ79"/>
    <mergeCell ref="CR76:CR79"/>
    <mergeCell ref="C76:C79"/>
    <mergeCell ref="D76:D77"/>
    <mergeCell ref="BW76:BW79"/>
    <mergeCell ref="BZ76:BZ79"/>
    <mergeCell ref="CH76:CH79"/>
    <mergeCell ref="CI76:CI79"/>
    <mergeCell ref="D78:D79"/>
    <mergeCell ref="DM72:DM75"/>
    <mergeCell ref="DN72:DN75"/>
    <mergeCell ref="DO72:DO73"/>
    <mergeCell ref="DP72:DP73"/>
    <mergeCell ref="DQ72:DQ73"/>
    <mergeCell ref="DR72:DR73"/>
    <mergeCell ref="DO74:DO75"/>
    <mergeCell ref="DP74:DP75"/>
    <mergeCell ref="DQ74:DQ75"/>
    <mergeCell ref="DR74:DR75"/>
    <mergeCell ref="DG72:DG75"/>
    <mergeCell ref="DH72:DH75"/>
    <mergeCell ref="DI72:DI75"/>
    <mergeCell ref="DJ72:DJ75"/>
    <mergeCell ref="DK72:DK75"/>
    <mergeCell ref="DL72:DL75"/>
    <mergeCell ref="CY72:CY75"/>
    <mergeCell ref="CZ72:CZ73"/>
    <mergeCell ref="DA72:DA73"/>
    <mergeCell ref="DD72:DD75"/>
    <mergeCell ref="DE72:DE75"/>
    <mergeCell ref="DF72:DF75"/>
    <mergeCell ref="CS72:CS75"/>
    <mergeCell ref="CT72:CT75"/>
    <mergeCell ref="CU72:CU75"/>
    <mergeCell ref="CV72:CV75"/>
    <mergeCell ref="CW72:CW75"/>
    <mergeCell ref="CX72:CX75"/>
    <mergeCell ref="CJ72:CJ75"/>
    <mergeCell ref="CK72:CK75"/>
    <mergeCell ref="CO72:CO75"/>
    <mergeCell ref="CP72:CP75"/>
    <mergeCell ref="CQ72:CQ75"/>
    <mergeCell ref="CR72:CR75"/>
    <mergeCell ref="C72:C75"/>
    <mergeCell ref="D72:D73"/>
    <mergeCell ref="BW72:BW75"/>
    <mergeCell ref="BZ72:BZ75"/>
    <mergeCell ref="CH72:CH75"/>
    <mergeCell ref="CI72:CI75"/>
    <mergeCell ref="D74:D75"/>
    <mergeCell ref="DM68:DM71"/>
    <mergeCell ref="DN68:DN71"/>
    <mergeCell ref="DO68:DO69"/>
    <mergeCell ref="DP68:DP69"/>
    <mergeCell ref="DQ68:DQ69"/>
    <mergeCell ref="DR68:DR69"/>
    <mergeCell ref="DO70:DO71"/>
    <mergeCell ref="DP70:DP71"/>
    <mergeCell ref="DQ70:DQ71"/>
    <mergeCell ref="DR70:DR71"/>
    <mergeCell ref="DG68:DG71"/>
    <mergeCell ref="DH68:DH71"/>
    <mergeCell ref="DI68:DI71"/>
    <mergeCell ref="DJ68:DJ71"/>
    <mergeCell ref="DK68:DK71"/>
    <mergeCell ref="DL68:DL71"/>
    <mergeCell ref="CY68:CY71"/>
    <mergeCell ref="CZ68:CZ69"/>
    <mergeCell ref="DA68:DA69"/>
    <mergeCell ref="DD68:DD71"/>
    <mergeCell ref="DE68:DE71"/>
    <mergeCell ref="DF68:DF71"/>
    <mergeCell ref="CS68:CS71"/>
    <mergeCell ref="CT68:CT71"/>
    <mergeCell ref="CU68:CU71"/>
    <mergeCell ref="CV68:CV71"/>
    <mergeCell ref="CW68:CW71"/>
    <mergeCell ref="CX68:CX71"/>
    <mergeCell ref="CJ68:CJ71"/>
    <mergeCell ref="CK68:CK71"/>
    <mergeCell ref="CO68:CO71"/>
    <mergeCell ref="CP68:CP71"/>
    <mergeCell ref="CQ68:CQ71"/>
    <mergeCell ref="CR68:CR71"/>
    <mergeCell ref="C68:C71"/>
    <mergeCell ref="D68:D69"/>
    <mergeCell ref="BW68:BW71"/>
    <mergeCell ref="BZ68:BZ71"/>
    <mergeCell ref="CH68:CH71"/>
    <mergeCell ref="CI68:CI71"/>
    <mergeCell ref="D70:D71"/>
    <mergeCell ref="DM64:DM67"/>
    <mergeCell ref="DN64:DN67"/>
    <mergeCell ref="DO64:DO65"/>
    <mergeCell ref="DP64:DP65"/>
    <mergeCell ref="DQ64:DQ65"/>
    <mergeCell ref="DR64:DR65"/>
    <mergeCell ref="DO66:DO67"/>
    <mergeCell ref="DP66:DP67"/>
    <mergeCell ref="DQ66:DQ67"/>
    <mergeCell ref="DR66:DR67"/>
    <mergeCell ref="DG64:DG67"/>
    <mergeCell ref="DH64:DH67"/>
    <mergeCell ref="DI64:DI67"/>
    <mergeCell ref="DJ64:DJ67"/>
    <mergeCell ref="DK64:DK67"/>
    <mergeCell ref="DL64:DL67"/>
    <mergeCell ref="CY64:CY67"/>
    <mergeCell ref="CZ64:CZ65"/>
    <mergeCell ref="DA64:DA65"/>
    <mergeCell ref="DD64:DD67"/>
    <mergeCell ref="DE64:DE67"/>
    <mergeCell ref="DF64:DF67"/>
    <mergeCell ref="CS64:CS67"/>
    <mergeCell ref="CT64:CT67"/>
    <mergeCell ref="CU64:CU67"/>
    <mergeCell ref="CV64:CV67"/>
    <mergeCell ref="CW64:CW67"/>
    <mergeCell ref="CX64:CX67"/>
    <mergeCell ref="CJ64:CJ67"/>
    <mergeCell ref="CK64:CK67"/>
    <mergeCell ref="CO64:CO67"/>
    <mergeCell ref="CP64:CP67"/>
    <mergeCell ref="CQ64:CQ67"/>
    <mergeCell ref="CR64:CR67"/>
    <mergeCell ref="C64:C67"/>
    <mergeCell ref="D64:D65"/>
    <mergeCell ref="BW64:BW67"/>
    <mergeCell ref="BZ64:BZ67"/>
    <mergeCell ref="CH64:CH67"/>
    <mergeCell ref="CI64:CI67"/>
    <mergeCell ref="D66:D67"/>
    <mergeCell ref="DM60:DM63"/>
    <mergeCell ref="DN60:DN63"/>
    <mergeCell ref="DO60:DO61"/>
    <mergeCell ref="DP60:DP61"/>
    <mergeCell ref="DQ60:DQ61"/>
    <mergeCell ref="DR60:DR61"/>
    <mergeCell ref="DO62:DO63"/>
    <mergeCell ref="DP62:DP63"/>
    <mergeCell ref="DQ62:DQ63"/>
    <mergeCell ref="DR62:DR63"/>
    <mergeCell ref="DG60:DG63"/>
    <mergeCell ref="DH60:DH63"/>
    <mergeCell ref="DI60:DI63"/>
    <mergeCell ref="DJ60:DJ63"/>
    <mergeCell ref="DK60:DK63"/>
    <mergeCell ref="DL60:DL63"/>
    <mergeCell ref="CY60:CY63"/>
    <mergeCell ref="CZ60:CZ61"/>
    <mergeCell ref="DA60:DA61"/>
    <mergeCell ref="DD60:DD63"/>
    <mergeCell ref="DE60:DE63"/>
    <mergeCell ref="DF60:DF63"/>
    <mergeCell ref="CS60:CS63"/>
    <mergeCell ref="CT60:CT63"/>
    <mergeCell ref="CU60:CU63"/>
    <mergeCell ref="CV60:CV63"/>
    <mergeCell ref="CW60:CW63"/>
    <mergeCell ref="CX60:CX63"/>
    <mergeCell ref="CJ60:CJ63"/>
    <mergeCell ref="CK60:CK63"/>
    <mergeCell ref="CO60:CO63"/>
    <mergeCell ref="CP60:CP63"/>
    <mergeCell ref="CQ60:CQ63"/>
    <mergeCell ref="CR60:CR63"/>
    <mergeCell ref="C60:C63"/>
    <mergeCell ref="D60:D61"/>
    <mergeCell ref="BW60:BW63"/>
    <mergeCell ref="BZ60:BZ63"/>
    <mergeCell ref="CH60:CH63"/>
    <mergeCell ref="CI60:CI63"/>
    <mergeCell ref="D62:D63"/>
    <mergeCell ref="DO56:DO57"/>
    <mergeCell ref="DP56:DP57"/>
    <mergeCell ref="DQ56:DQ57"/>
    <mergeCell ref="DR56:DR57"/>
    <mergeCell ref="D58:D59"/>
    <mergeCell ref="DO58:DO59"/>
    <mergeCell ref="DP58:DP59"/>
    <mergeCell ref="DQ58:DQ59"/>
    <mergeCell ref="DR58:DR59"/>
    <mergeCell ref="DI56:DI59"/>
    <mergeCell ref="DJ56:DJ59"/>
    <mergeCell ref="DK56:DK59"/>
    <mergeCell ref="DL56:DL59"/>
    <mergeCell ref="DM56:DM59"/>
    <mergeCell ref="DN56:DN59"/>
    <mergeCell ref="DA56:DA57"/>
    <mergeCell ref="DD56:DD59"/>
    <mergeCell ref="DE56:DE59"/>
    <mergeCell ref="DF56:DF59"/>
    <mergeCell ref="DG56:DG59"/>
    <mergeCell ref="DH56:DH59"/>
    <mergeCell ref="CU56:CU59"/>
    <mergeCell ref="CV56:CV59"/>
    <mergeCell ref="CW56:CW59"/>
    <mergeCell ref="CX56:CX59"/>
    <mergeCell ref="CY56:CY59"/>
    <mergeCell ref="CZ56:CZ57"/>
    <mergeCell ref="CO56:CO59"/>
    <mergeCell ref="CP56:CP59"/>
    <mergeCell ref="CQ56:CQ59"/>
    <mergeCell ref="CR56:CR59"/>
    <mergeCell ref="CS56:CS59"/>
    <mergeCell ref="CT56:CT59"/>
    <mergeCell ref="DQ54:DQ55"/>
    <mergeCell ref="DR54:DR55"/>
    <mergeCell ref="C56:C59"/>
    <mergeCell ref="D56:D57"/>
    <mergeCell ref="BW56:BW59"/>
    <mergeCell ref="BZ56:BZ59"/>
    <mergeCell ref="CH56:CH59"/>
    <mergeCell ref="CI56:CI59"/>
    <mergeCell ref="CJ56:CJ59"/>
    <mergeCell ref="CK56:CK59"/>
    <mergeCell ref="DN52:DN55"/>
    <mergeCell ref="DO52:DO53"/>
    <mergeCell ref="DP52:DP53"/>
    <mergeCell ref="DQ52:DQ53"/>
    <mergeCell ref="DR52:DR53"/>
    <mergeCell ref="D54:D55"/>
    <mergeCell ref="BW54:BW55"/>
    <mergeCell ref="BX54:BX55"/>
    <mergeCell ref="DO54:DO55"/>
    <mergeCell ref="DP54:DP55"/>
    <mergeCell ref="DH52:DH55"/>
    <mergeCell ref="DI52:DI55"/>
    <mergeCell ref="DJ52:DJ55"/>
    <mergeCell ref="DK52:DK55"/>
    <mergeCell ref="DL52:DL55"/>
    <mergeCell ref="DM52:DM55"/>
    <mergeCell ref="CZ52:CZ53"/>
    <mergeCell ref="DA52:DA53"/>
    <mergeCell ref="DD52:DD55"/>
    <mergeCell ref="DE52:DE55"/>
    <mergeCell ref="DF52:DF55"/>
    <mergeCell ref="DG52:DG55"/>
    <mergeCell ref="CT52:CT55"/>
    <mergeCell ref="CU52:CU55"/>
    <mergeCell ref="CV52:CV55"/>
    <mergeCell ref="CW52:CW55"/>
    <mergeCell ref="CX52:CX55"/>
    <mergeCell ref="CY52:CY55"/>
    <mergeCell ref="CK52:CK55"/>
    <mergeCell ref="CO52:CO55"/>
    <mergeCell ref="CP52:CP55"/>
    <mergeCell ref="CQ52:CQ55"/>
    <mergeCell ref="CR52:CR55"/>
    <mergeCell ref="CS52:CS55"/>
    <mergeCell ref="CE52:CE55"/>
    <mergeCell ref="CF52:CF55"/>
    <mergeCell ref="CG52:CG55"/>
    <mergeCell ref="CH52:CH55"/>
    <mergeCell ref="CI52:CI55"/>
    <mergeCell ref="CJ52:CJ55"/>
    <mergeCell ref="DR50:DR51"/>
    <mergeCell ref="C52:C55"/>
    <mergeCell ref="D52:D53"/>
    <mergeCell ref="BW52:BW53"/>
    <mergeCell ref="BX52:BX53"/>
    <mergeCell ref="BZ52:BZ55"/>
    <mergeCell ref="CA52:CA55"/>
    <mergeCell ref="CB52:CB55"/>
    <mergeCell ref="CC52:CC55"/>
    <mergeCell ref="CD52:CD55"/>
    <mergeCell ref="DP48:DP49"/>
    <mergeCell ref="DQ48:DQ49"/>
    <mergeCell ref="DR48:DR49"/>
    <mergeCell ref="D50:D51"/>
    <mergeCell ref="BW50:BW51"/>
    <mergeCell ref="BX50:BX51"/>
    <mergeCell ref="DC50:DC51"/>
    <mergeCell ref="DO50:DO51"/>
    <mergeCell ref="DP50:DP51"/>
    <mergeCell ref="DQ50:DQ51"/>
    <mergeCell ref="DJ48:DJ51"/>
    <mergeCell ref="DK48:DK51"/>
    <mergeCell ref="DL48:DL51"/>
    <mergeCell ref="DM48:DM51"/>
    <mergeCell ref="DN48:DN51"/>
    <mergeCell ref="DO48:DO49"/>
    <mergeCell ref="DD48:DD51"/>
    <mergeCell ref="DE48:DE51"/>
    <mergeCell ref="DF48:DF51"/>
    <mergeCell ref="DG48:DG51"/>
    <mergeCell ref="DH48:DH51"/>
    <mergeCell ref="DI48:DI51"/>
    <mergeCell ref="CW48:CW51"/>
    <mergeCell ref="CX48:CX51"/>
    <mergeCell ref="CY48:CY51"/>
    <mergeCell ref="CZ48:CZ49"/>
    <mergeCell ref="DA48:DA49"/>
    <mergeCell ref="DC48:DC49"/>
    <mergeCell ref="CQ48:CQ51"/>
    <mergeCell ref="CR48:CR51"/>
    <mergeCell ref="CS48:CS51"/>
    <mergeCell ref="CT48:CT51"/>
    <mergeCell ref="CU48:CU51"/>
    <mergeCell ref="CV48:CV51"/>
    <mergeCell ref="CH48:CH51"/>
    <mergeCell ref="CI48:CI51"/>
    <mergeCell ref="CJ48:CJ51"/>
    <mergeCell ref="CK48:CK51"/>
    <mergeCell ref="CO48:CO51"/>
    <mergeCell ref="CP48:CP51"/>
    <mergeCell ref="CB48:CB51"/>
    <mergeCell ref="CC48:CC51"/>
    <mergeCell ref="CD48:CD51"/>
    <mergeCell ref="CE48:CE51"/>
    <mergeCell ref="CF48:CF51"/>
    <mergeCell ref="CG48:CG51"/>
    <mergeCell ref="C48:C51"/>
    <mergeCell ref="D48:D49"/>
    <mergeCell ref="BW48:BW49"/>
    <mergeCell ref="BX48:BX49"/>
    <mergeCell ref="BZ48:BZ51"/>
    <mergeCell ref="CA48:CA51"/>
    <mergeCell ref="DQ44:DQ45"/>
    <mergeCell ref="DR44:DR45"/>
    <mergeCell ref="D46:D47"/>
    <mergeCell ref="BW46:BW47"/>
    <mergeCell ref="BX46:BX47"/>
    <mergeCell ref="DO46:DO47"/>
    <mergeCell ref="DP46:DP47"/>
    <mergeCell ref="DQ46:DQ47"/>
    <mergeCell ref="DR46:DR47"/>
    <mergeCell ref="DK44:DK47"/>
    <mergeCell ref="DL44:DL47"/>
    <mergeCell ref="DM44:DM47"/>
    <mergeCell ref="DN44:DN47"/>
    <mergeCell ref="DO44:DO45"/>
    <mergeCell ref="DP44:DP45"/>
    <mergeCell ref="DE44:DE47"/>
    <mergeCell ref="DF44:DF47"/>
    <mergeCell ref="DG44:DG47"/>
    <mergeCell ref="DH44:DH47"/>
    <mergeCell ref="DI44:DI47"/>
    <mergeCell ref="DJ44:DJ47"/>
    <mergeCell ref="CW44:CW47"/>
    <mergeCell ref="CX44:CX47"/>
    <mergeCell ref="CY44:CY47"/>
    <mergeCell ref="CZ44:CZ45"/>
    <mergeCell ref="DA44:DA45"/>
    <mergeCell ref="DD44:DD47"/>
    <mergeCell ref="CQ44:CQ47"/>
    <mergeCell ref="CR44:CR47"/>
    <mergeCell ref="CS44:CS47"/>
    <mergeCell ref="CT44:CT47"/>
    <mergeCell ref="CU44:CU47"/>
    <mergeCell ref="CV44:CV47"/>
    <mergeCell ref="CH44:CH47"/>
    <mergeCell ref="CI44:CI47"/>
    <mergeCell ref="CJ44:CJ47"/>
    <mergeCell ref="CK44:CK47"/>
    <mergeCell ref="CO44:CO47"/>
    <mergeCell ref="CP44:CP47"/>
    <mergeCell ref="CB44:CB47"/>
    <mergeCell ref="CC44:CC47"/>
    <mergeCell ref="CD44:CD47"/>
    <mergeCell ref="CE44:CE47"/>
    <mergeCell ref="CF44:CF47"/>
    <mergeCell ref="CG44:CG47"/>
    <mergeCell ref="C44:C47"/>
    <mergeCell ref="D44:D45"/>
    <mergeCell ref="BW44:BW45"/>
    <mergeCell ref="BX44:BX45"/>
    <mergeCell ref="BZ44:BZ47"/>
    <mergeCell ref="CA44:CA47"/>
    <mergeCell ref="DQ40:DQ41"/>
    <mergeCell ref="DR40:DR41"/>
    <mergeCell ref="D42:D43"/>
    <mergeCell ref="BW42:BW43"/>
    <mergeCell ref="BX42:BX43"/>
    <mergeCell ref="DO42:DO43"/>
    <mergeCell ref="DP42:DP43"/>
    <mergeCell ref="DQ42:DQ43"/>
    <mergeCell ref="DR42:DR43"/>
    <mergeCell ref="DK40:DK43"/>
    <mergeCell ref="DL40:DL43"/>
    <mergeCell ref="DM40:DM43"/>
    <mergeCell ref="DN40:DN43"/>
    <mergeCell ref="DO40:DO41"/>
    <mergeCell ref="DP40:DP41"/>
    <mergeCell ref="DE40:DE43"/>
    <mergeCell ref="DF40:DF43"/>
    <mergeCell ref="DG40:DG43"/>
    <mergeCell ref="DH40:DH43"/>
    <mergeCell ref="DI40:DI43"/>
    <mergeCell ref="DJ40:DJ43"/>
    <mergeCell ref="CW40:CW43"/>
    <mergeCell ref="CX40:CX43"/>
    <mergeCell ref="CY40:CY43"/>
    <mergeCell ref="CZ40:CZ41"/>
    <mergeCell ref="DA40:DA41"/>
    <mergeCell ref="DD40:DD43"/>
    <mergeCell ref="CQ40:CQ43"/>
    <mergeCell ref="CR40:CR43"/>
    <mergeCell ref="CS40:CS43"/>
    <mergeCell ref="CT40:CT43"/>
    <mergeCell ref="CU40:CU43"/>
    <mergeCell ref="CV40:CV43"/>
    <mergeCell ref="CH40:CH43"/>
    <mergeCell ref="CI40:CI43"/>
    <mergeCell ref="CJ40:CJ43"/>
    <mergeCell ref="CK40:CK43"/>
    <mergeCell ref="CO40:CO43"/>
    <mergeCell ref="CP40:CP43"/>
    <mergeCell ref="CB40:CB43"/>
    <mergeCell ref="CC40:CC43"/>
    <mergeCell ref="CD40:CD43"/>
    <mergeCell ref="CE40:CE43"/>
    <mergeCell ref="CF40:CF43"/>
    <mergeCell ref="CG40:CG43"/>
    <mergeCell ref="C40:C43"/>
    <mergeCell ref="D40:D41"/>
    <mergeCell ref="BW40:BW41"/>
    <mergeCell ref="BX40:BX41"/>
    <mergeCell ref="BZ40:BZ43"/>
    <mergeCell ref="CA40:CA43"/>
    <mergeCell ref="DQ36:DQ37"/>
    <mergeCell ref="DR36:DR37"/>
    <mergeCell ref="D38:D39"/>
    <mergeCell ref="BW38:BW39"/>
    <mergeCell ref="BX38:BX39"/>
    <mergeCell ref="DO38:DO39"/>
    <mergeCell ref="DP38:DP39"/>
    <mergeCell ref="DQ38:DQ39"/>
    <mergeCell ref="DR38:DR39"/>
    <mergeCell ref="DK36:DK39"/>
    <mergeCell ref="DL36:DL39"/>
    <mergeCell ref="DM36:DM39"/>
    <mergeCell ref="DN36:DN39"/>
    <mergeCell ref="DO36:DO37"/>
    <mergeCell ref="DP36:DP37"/>
    <mergeCell ref="DE36:DE39"/>
    <mergeCell ref="DF36:DF39"/>
    <mergeCell ref="DG36:DG39"/>
    <mergeCell ref="DH36:DH39"/>
    <mergeCell ref="DI36:DI39"/>
    <mergeCell ref="DJ36:DJ39"/>
    <mergeCell ref="CW36:CW39"/>
    <mergeCell ref="CX36:CX39"/>
    <mergeCell ref="CY36:CY39"/>
    <mergeCell ref="CZ36:CZ37"/>
    <mergeCell ref="DA36:DA37"/>
    <mergeCell ref="DD36:DD39"/>
    <mergeCell ref="CQ36:CQ39"/>
    <mergeCell ref="CR36:CR39"/>
    <mergeCell ref="CS36:CS39"/>
    <mergeCell ref="CT36:CT39"/>
    <mergeCell ref="CU36:CU39"/>
    <mergeCell ref="CV36:CV39"/>
    <mergeCell ref="CH36:CH39"/>
    <mergeCell ref="CI36:CI39"/>
    <mergeCell ref="CJ36:CJ39"/>
    <mergeCell ref="CK36:CK39"/>
    <mergeCell ref="CO36:CO39"/>
    <mergeCell ref="CP36:CP39"/>
    <mergeCell ref="CB36:CB39"/>
    <mergeCell ref="CC36:CC39"/>
    <mergeCell ref="CD36:CD39"/>
    <mergeCell ref="CE36:CE39"/>
    <mergeCell ref="CF36:CF39"/>
    <mergeCell ref="CG36:CG39"/>
    <mergeCell ref="C36:C39"/>
    <mergeCell ref="D36:D37"/>
    <mergeCell ref="BW36:BW37"/>
    <mergeCell ref="BX36:BX37"/>
    <mergeCell ref="BZ36:BZ39"/>
    <mergeCell ref="CA36:CA39"/>
    <mergeCell ref="DQ32:DQ33"/>
    <mergeCell ref="DR32:DR33"/>
    <mergeCell ref="D34:D35"/>
    <mergeCell ref="BW34:BW35"/>
    <mergeCell ref="BX34:BX35"/>
    <mergeCell ref="DO34:DO35"/>
    <mergeCell ref="DP34:DP35"/>
    <mergeCell ref="DQ34:DQ35"/>
    <mergeCell ref="DR34:DR35"/>
    <mergeCell ref="DK32:DK35"/>
    <mergeCell ref="DL32:DL35"/>
    <mergeCell ref="DM32:DM35"/>
    <mergeCell ref="DN32:DN35"/>
    <mergeCell ref="DO32:DO33"/>
    <mergeCell ref="DP32:DP33"/>
    <mergeCell ref="DE32:DE35"/>
    <mergeCell ref="DF32:DF35"/>
    <mergeCell ref="DG32:DG35"/>
    <mergeCell ref="DH32:DH35"/>
    <mergeCell ref="DI32:DI35"/>
    <mergeCell ref="DJ32:DJ35"/>
    <mergeCell ref="CW32:CW35"/>
    <mergeCell ref="CX32:CX35"/>
    <mergeCell ref="CY32:CY35"/>
    <mergeCell ref="CZ32:CZ33"/>
    <mergeCell ref="DA32:DA33"/>
    <mergeCell ref="DD32:DD35"/>
    <mergeCell ref="CQ32:CQ35"/>
    <mergeCell ref="CR32:CR35"/>
    <mergeCell ref="CS32:CS35"/>
    <mergeCell ref="CT32:CT35"/>
    <mergeCell ref="CU32:CU35"/>
    <mergeCell ref="CV32:CV35"/>
    <mergeCell ref="CH32:CH35"/>
    <mergeCell ref="CI32:CI35"/>
    <mergeCell ref="CJ32:CJ35"/>
    <mergeCell ref="CK32:CK35"/>
    <mergeCell ref="CO32:CO35"/>
    <mergeCell ref="CP32:CP35"/>
    <mergeCell ref="CB32:CB35"/>
    <mergeCell ref="CC32:CC35"/>
    <mergeCell ref="CD32:CD35"/>
    <mergeCell ref="CE32:CE35"/>
    <mergeCell ref="CF32:CF35"/>
    <mergeCell ref="CG32:CG35"/>
    <mergeCell ref="C32:C35"/>
    <mergeCell ref="D32:D33"/>
    <mergeCell ref="BW32:BW33"/>
    <mergeCell ref="BX32:BX33"/>
    <mergeCell ref="BZ32:BZ35"/>
    <mergeCell ref="CA32:CA35"/>
    <mergeCell ref="DQ28:DQ29"/>
    <mergeCell ref="DR28:DR29"/>
    <mergeCell ref="D30:D31"/>
    <mergeCell ref="BW30:BW31"/>
    <mergeCell ref="BX30:BX31"/>
    <mergeCell ref="DO30:DO31"/>
    <mergeCell ref="DP30:DP31"/>
    <mergeCell ref="DQ30:DQ31"/>
    <mergeCell ref="DR30:DR31"/>
    <mergeCell ref="DK28:DK31"/>
    <mergeCell ref="DL28:DL31"/>
    <mergeCell ref="DM28:DM31"/>
    <mergeCell ref="DN28:DN31"/>
    <mergeCell ref="DO28:DO29"/>
    <mergeCell ref="DP28:DP29"/>
    <mergeCell ref="DE28:DE31"/>
    <mergeCell ref="DF28:DF31"/>
    <mergeCell ref="DG28:DG31"/>
    <mergeCell ref="DH28:DH31"/>
    <mergeCell ref="DI28:DI31"/>
    <mergeCell ref="DJ28:DJ31"/>
    <mergeCell ref="CW28:CW31"/>
    <mergeCell ref="CX28:CX31"/>
    <mergeCell ref="CY28:CY31"/>
    <mergeCell ref="CZ28:CZ29"/>
    <mergeCell ref="DA28:DA29"/>
    <mergeCell ref="DD28:DD31"/>
    <mergeCell ref="CQ28:CQ31"/>
    <mergeCell ref="CR28:CR31"/>
    <mergeCell ref="CS28:CS31"/>
    <mergeCell ref="CT28:CT31"/>
    <mergeCell ref="CU28:CU31"/>
    <mergeCell ref="CV28:CV31"/>
    <mergeCell ref="CH28:CH31"/>
    <mergeCell ref="CI28:CI31"/>
    <mergeCell ref="CJ28:CJ31"/>
    <mergeCell ref="CK28:CK31"/>
    <mergeCell ref="CO28:CO31"/>
    <mergeCell ref="CP28:CP31"/>
    <mergeCell ref="CB28:CB31"/>
    <mergeCell ref="CC28:CC31"/>
    <mergeCell ref="CD28:CD31"/>
    <mergeCell ref="CE28:CE31"/>
    <mergeCell ref="CF28:CF31"/>
    <mergeCell ref="CG28:CG31"/>
    <mergeCell ref="DO26:DO27"/>
    <mergeCell ref="DP26:DP27"/>
    <mergeCell ref="DQ26:DQ27"/>
    <mergeCell ref="DR26:DR27"/>
    <mergeCell ref="C28:C31"/>
    <mergeCell ref="D28:D29"/>
    <mergeCell ref="BW28:BW29"/>
    <mergeCell ref="BX28:BX29"/>
    <mergeCell ref="BZ28:BZ31"/>
    <mergeCell ref="CA28:CA31"/>
    <mergeCell ref="DN24:DN27"/>
    <mergeCell ref="DO24:DO25"/>
    <mergeCell ref="DP24:DP25"/>
    <mergeCell ref="DQ24:DQ25"/>
    <mergeCell ref="DR24:DR25"/>
    <mergeCell ref="D26:D27"/>
    <mergeCell ref="BK26:BK28"/>
    <mergeCell ref="BM26:BS28"/>
    <mergeCell ref="BW26:BW27"/>
    <mergeCell ref="BX26:BX27"/>
    <mergeCell ref="DH24:DH27"/>
    <mergeCell ref="DI24:DI27"/>
    <mergeCell ref="DJ24:DJ27"/>
    <mergeCell ref="DK24:DK27"/>
    <mergeCell ref="DL24:DL27"/>
    <mergeCell ref="DM24:DM27"/>
    <mergeCell ref="DR22:DR23"/>
    <mergeCell ref="C24:C27"/>
    <mergeCell ref="D24:D25"/>
    <mergeCell ref="BW24:BW25"/>
    <mergeCell ref="BX24:BX25"/>
    <mergeCell ref="BZ24:BZ27"/>
    <mergeCell ref="CA24:CA27"/>
    <mergeCell ref="CB24:CB27"/>
    <mergeCell ref="CC24:CC27"/>
    <mergeCell ref="CD24:CD27"/>
    <mergeCell ref="DO20:DO21"/>
    <mergeCell ref="DP20:DP21"/>
    <mergeCell ref="DQ20:DQ21"/>
    <mergeCell ref="DR20:DR21"/>
    <mergeCell ref="D22:D23"/>
    <mergeCell ref="BW22:BW23"/>
    <mergeCell ref="BX22:BX23"/>
    <mergeCell ref="DO22:DO23"/>
    <mergeCell ref="DP22:DP23"/>
    <mergeCell ref="DQ22:DQ23"/>
    <mergeCell ref="DI20:DI23"/>
    <mergeCell ref="DJ20:DJ23"/>
    <mergeCell ref="DK20:DK23"/>
    <mergeCell ref="DL20:DL23"/>
    <mergeCell ref="DM20:DM23"/>
    <mergeCell ref="DN20:DN23"/>
    <mergeCell ref="CZ24:CZ25"/>
    <mergeCell ref="DA24:DA25"/>
    <mergeCell ref="DD24:DD27"/>
    <mergeCell ref="DE24:DE27"/>
    <mergeCell ref="DF24:DF27"/>
    <mergeCell ref="DG24:DG27"/>
    <mergeCell ref="DF16:DF19"/>
    <mergeCell ref="DG16:DG19"/>
    <mergeCell ref="CT16:CT19"/>
    <mergeCell ref="CU16:CU19"/>
    <mergeCell ref="CV16:CV19"/>
    <mergeCell ref="CW16:CW19"/>
    <mergeCell ref="CE24:CE27"/>
    <mergeCell ref="CF24:CF27"/>
    <mergeCell ref="CG24:CG27"/>
    <mergeCell ref="CH24:CH27"/>
    <mergeCell ref="CI24:CI27"/>
    <mergeCell ref="CJ24:CJ27"/>
    <mergeCell ref="CT24:CT27"/>
    <mergeCell ref="CU24:CU27"/>
    <mergeCell ref="CV24:CV27"/>
    <mergeCell ref="CW24:CW27"/>
    <mergeCell ref="CX24:CX27"/>
    <mergeCell ref="CY24:CY27"/>
    <mergeCell ref="CK24:CK27"/>
    <mergeCell ref="CO24:CO27"/>
    <mergeCell ref="CP24:CP27"/>
    <mergeCell ref="CQ24:CQ27"/>
    <mergeCell ref="CR24:CR27"/>
    <mergeCell ref="CS24:CS27"/>
    <mergeCell ref="CI16:CI19"/>
    <mergeCell ref="CJ16:CJ19"/>
    <mergeCell ref="BX18:BX19"/>
    <mergeCell ref="DO18:DO19"/>
    <mergeCell ref="DP18:DP19"/>
    <mergeCell ref="DQ18:DQ19"/>
    <mergeCell ref="DI16:DI19"/>
    <mergeCell ref="DJ16:DJ19"/>
    <mergeCell ref="DK16:DK19"/>
    <mergeCell ref="DL16:DL19"/>
    <mergeCell ref="DM16:DM19"/>
    <mergeCell ref="DN16:DN19"/>
    <mergeCell ref="CZ20:CZ21"/>
    <mergeCell ref="DA20:DA21"/>
    <mergeCell ref="DD20:DD23"/>
    <mergeCell ref="DE20:DE23"/>
    <mergeCell ref="DF20:DF23"/>
    <mergeCell ref="DG20:DG23"/>
    <mergeCell ref="CT20:CT23"/>
    <mergeCell ref="CU20:CU23"/>
    <mergeCell ref="CV20:CV23"/>
    <mergeCell ref="CW20:CW23"/>
    <mergeCell ref="CX20:CX23"/>
    <mergeCell ref="CY20:CY23"/>
    <mergeCell ref="CK20:CK23"/>
    <mergeCell ref="CO20:CO23"/>
    <mergeCell ref="CP20:CP23"/>
    <mergeCell ref="CQ20:CQ23"/>
    <mergeCell ref="CR20:CR23"/>
    <mergeCell ref="CS20:CS23"/>
    <mergeCell ref="CZ16:CZ17"/>
    <mergeCell ref="DA16:DA17"/>
    <mergeCell ref="DD16:DD19"/>
    <mergeCell ref="DE16:DE19"/>
    <mergeCell ref="C16:C19"/>
    <mergeCell ref="D16:D17"/>
    <mergeCell ref="BW16:BW17"/>
    <mergeCell ref="BX16:BX17"/>
    <mergeCell ref="BZ16:BZ19"/>
    <mergeCell ref="CA16:CA19"/>
    <mergeCell ref="CB16:CB19"/>
    <mergeCell ref="CC16:CC19"/>
    <mergeCell ref="CD16:CD19"/>
    <mergeCell ref="CO12:CO15"/>
    <mergeCell ref="CP12:CP15"/>
    <mergeCell ref="CQ12:CQ15"/>
    <mergeCell ref="CR12:CR15"/>
    <mergeCell ref="CE20:CE23"/>
    <mergeCell ref="CF20:CF23"/>
    <mergeCell ref="CG20:CG23"/>
    <mergeCell ref="CH20:CH23"/>
    <mergeCell ref="CI20:CI23"/>
    <mergeCell ref="CJ20:CJ23"/>
    <mergeCell ref="C20:C23"/>
    <mergeCell ref="D20:D21"/>
    <mergeCell ref="BW20:BW21"/>
    <mergeCell ref="BX20:BX21"/>
    <mergeCell ref="BZ20:BZ23"/>
    <mergeCell ref="CA20:CA23"/>
    <mergeCell ref="CB20:CB23"/>
    <mergeCell ref="CC20:CC23"/>
    <mergeCell ref="CD20:CD23"/>
    <mergeCell ref="D14:D15"/>
    <mergeCell ref="BW14:BW15"/>
    <mergeCell ref="D18:D19"/>
    <mergeCell ref="BW18:BW19"/>
    <mergeCell ref="BX14:BX15"/>
    <mergeCell ref="DO14:DO15"/>
    <mergeCell ref="DP14:DP15"/>
    <mergeCell ref="DQ14:DQ15"/>
    <mergeCell ref="DI12:DI15"/>
    <mergeCell ref="DJ12:DJ15"/>
    <mergeCell ref="CB12:CB15"/>
    <mergeCell ref="CC12:CC15"/>
    <mergeCell ref="DK12:DK15"/>
    <mergeCell ref="DL12:DL15"/>
    <mergeCell ref="DQ8:DQ9"/>
    <mergeCell ref="DR8:DR9"/>
    <mergeCell ref="CT8:CT11"/>
    <mergeCell ref="CU8:CU11"/>
    <mergeCell ref="CG8:CG11"/>
    <mergeCell ref="CH8:CH11"/>
    <mergeCell ref="CI8:CI11"/>
    <mergeCell ref="CJ8:CJ11"/>
    <mergeCell ref="CK8:CK11"/>
    <mergeCell ref="CO8:CO11"/>
    <mergeCell ref="CA8:CA11"/>
    <mergeCell ref="CB8:CB11"/>
    <mergeCell ref="CC8:CC11"/>
    <mergeCell ref="CD8:CD11"/>
    <mergeCell ref="CY12:CY15"/>
    <mergeCell ref="CZ12:CZ13"/>
    <mergeCell ref="DD12:DD15"/>
    <mergeCell ref="DE12:DE15"/>
    <mergeCell ref="DF12:DF15"/>
    <mergeCell ref="CS12:CS15"/>
    <mergeCell ref="CT12:CT15"/>
    <mergeCell ref="CU12:CU15"/>
    <mergeCell ref="CV12:CV15"/>
    <mergeCell ref="CW12:CW15"/>
    <mergeCell ref="CX12:CX15"/>
    <mergeCell ref="CJ12:CJ15"/>
    <mergeCell ref="CK12:CK15"/>
    <mergeCell ref="CE8:CE11"/>
    <mergeCell ref="CF8:CF11"/>
    <mergeCell ref="DM12:DM15"/>
    <mergeCell ref="DN12:DN15"/>
    <mergeCell ref="DT8:DT91"/>
    <mergeCell ref="DO12:DO13"/>
    <mergeCell ref="DP12:DP13"/>
    <mergeCell ref="DQ12:DQ13"/>
    <mergeCell ref="DR12:DR13"/>
    <mergeCell ref="CX16:CX19"/>
    <mergeCell ref="CY16:CY19"/>
    <mergeCell ref="CK16:CK19"/>
    <mergeCell ref="CO16:CO19"/>
    <mergeCell ref="CP16:CP19"/>
    <mergeCell ref="CQ16:CQ19"/>
    <mergeCell ref="CR16:CR19"/>
    <mergeCell ref="CS16:CS19"/>
    <mergeCell ref="CE16:CE19"/>
    <mergeCell ref="CF16:CF19"/>
    <mergeCell ref="CG16:CG19"/>
    <mergeCell ref="CH16:CH19"/>
    <mergeCell ref="DR14:DR15"/>
    <mergeCell ref="DR18:DR19"/>
    <mergeCell ref="DO16:DO17"/>
    <mergeCell ref="DP16:DP17"/>
    <mergeCell ref="DQ16:DQ17"/>
    <mergeCell ref="DR16:DR17"/>
    <mergeCell ref="D10:D11"/>
    <mergeCell ref="BW10:BW11"/>
    <mergeCell ref="BX10:BX11"/>
    <mergeCell ref="DO10:DO11"/>
    <mergeCell ref="DP10:DP11"/>
    <mergeCell ref="DI8:DI11"/>
    <mergeCell ref="DJ8:DJ11"/>
    <mergeCell ref="DK8:DK11"/>
    <mergeCell ref="DL8:DL11"/>
    <mergeCell ref="DM8:DM11"/>
    <mergeCell ref="DN8:DN11"/>
    <mergeCell ref="DB8:DB91"/>
    <mergeCell ref="DD8:DD11"/>
    <mergeCell ref="DE8:DE11"/>
    <mergeCell ref="DF8:DF11"/>
    <mergeCell ref="DG8:DG11"/>
    <mergeCell ref="DH8:DH11"/>
    <mergeCell ref="DG12:DG15"/>
    <mergeCell ref="DH12:DH15"/>
    <mergeCell ref="DH16:DH19"/>
    <mergeCell ref="DH20:DH23"/>
    <mergeCell ref="CV8:CV11"/>
    <mergeCell ref="CW8:CW11"/>
    <mergeCell ref="CX8:CX11"/>
    <mergeCell ref="CY8:CY11"/>
    <mergeCell ref="CZ8:CZ9"/>
    <mergeCell ref="DA8:DA9"/>
    <mergeCell ref="CP8:CP11"/>
    <mergeCell ref="CQ8:CQ11"/>
    <mergeCell ref="CR8:CR11"/>
    <mergeCell ref="CS8:CS11"/>
    <mergeCell ref="DA12:DA13"/>
    <mergeCell ref="DO6:DR6"/>
    <mergeCell ref="B8:B91"/>
    <mergeCell ref="C8:C11"/>
    <mergeCell ref="D8:D9"/>
    <mergeCell ref="BI8:BI91"/>
    <mergeCell ref="BL8:BL91"/>
    <mergeCell ref="BU8:BU91"/>
    <mergeCell ref="BW8:BW9"/>
    <mergeCell ref="BX8:BX9"/>
    <mergeCell ref="BZ8:BZ11"/>
    <mergeCell ref="BK6:BV6"/>
    <mergeCell ref="BX6:CG6"/>
    <mergeCell ref="CI6:CJ6"/>
    <mergeCell ref="CL6:CN6"/>
    <mergeCell ref="CP6:CY6"/>
    <mergeCell ref="DE6:DM6"/>
    <mergeCell ref="CD12:CD15"/>
    <mergeCell ref="CE12:CE15"/>
    <mergeCell ref="CF12:CF15"/>
    <mergeCell ref="CG12:CG15"/>
    <mergeCell ref="CH12:CH15"/>
    <mergeCell ref="CI12:CI15"/>
    <mergeCell ref="DQ10:DQ11"/>
    <mergeCell ref="DR10:DR11"/>
    <mergeCell ref="C12:C15"/>
    <mergeCell ref="D12:D13"/>
    <mergeCell ref="BW12:BW13"/>
    <mergeCell ref="BX12:BX13"/>
    <mergeCell ref="BZ12:BZ15"/>
    <mergeCell ref="CA12:CA15"/>
    <mergeCell ref="DO8:DO9"/>
    <mergeCell ref="DP8:DP9"/>
    <mergeCell ref="CT4:CX4"/>
    <mergeCell ref="DI4:DM4"/>
    <mergeCell ref="G6:H6"/>
    <mergeCell ref="I6:J6"/>
    <mergeCell ref="L6:T6"/>
    <mergeCell ref="U6:AC6"/>
    <mergeCell ref="AE6:AN6"/>
    <mergeCell ref="AP6:AX6"/>
    <mergeCell ref="AZ6:BH6"/>
    <mergeCell ref="CI3:CJ3"/>
    <mergeCell ref="CM3:CN3"/>
    <mergeCell ref="CR3:CY3"/>
    <mergeCell ref="DG3:DM3"/>
    <mergeCell ref="O4:O5"/>
    <mergeCell ref="Q4:Q5"/>
    <mergeCell ref="S4:T4"/>
    <mergeCell ref="X4:X5"/>
    <mergeCell ref="Z4:Z5"/>
    <mergeCell ref="AB4:AC4"/>
    <mergeCell ref="AG3:AN3"/>
    <mergeCell ref="AR3:AX3"/>
    <mergeCell ref="BB3:BH3"/>
    <mergeCell ref="BM3:BS3"/>
    <mergeCell ref="BV3:BV5"/>
    <mergeCell ref="CA3:CG3"/>
    <mergeCell ref="AI4:AM4"/>
    <mergeCell ref="AT4:AX4"/>
    <mergeCell ref="BD4:BH4"/>
    <mergeCell ref="BO4:BS4"/>
    <mergeCell ref="B1:B5"/>
    <mergeCell ref="C1:C5"/>
    <mergeCell ref="D1:D5"/>
    <mergeCell ref="E1:E5"/>
    <mergeCell ref="G1:J1"/>
    <mergeCell ref="L1:AC1"/>
    <mergeCell ref="I3:J3"/>
    <mergeCell ref="O3:T3"/>
    <mergeCell ref="X3:AC3"/>
    <mergeCell ref="DT1:DT5"/>
    <mergeCell ref="G2:H2"/>
    <mergeCell ref="I2:J2"/>
    <mergeCell ref="L2:T2"/>
    <mergeCell ref="U2:AC2"/>
    <mergeCell ref="DO2:DO5"/>
    <mergeCell ref="DP2:DP5"/>
    <mergeCell ref="DQ2:DQ5"/>
    <mergeCell ref="DR2:DR5"/>
    <mergeCell ref="G3:H3"/>
    <mergeCell ref="CL1:CN2"/>
    <mergeCell ref="CP1:CY2"/>
    <mergeCell ref="DA1:DA5"/>
    <mergeCell ref="DC1:DC5"/>
    <mergeCell ref="DE1:DM2"/>
    <mergeCell ref="DO1:DR1"/>
    <mergeCell ref="AE1:AN2"/>
    <mergeCell ref="AP1:AX2"/>
    <mergeCell ref="AZ1:BH2"/>
    <mergeCell ref="BK1:BV2"/>
    <mergeCell ref="BX1:CG2"/>
    <mergeCell ref="CI1:CJ2"/>
    <mergeCell ref="CC4:CG4"/>
  </mergeCells>
  <phoneticPr fontId="2"/>
  <pageMargins left="0.39370078740157483" right="0.39370078740157483" top="0.98425196850393704" bottom="0.39370078740157483" header="0.39370078740157483" footer="0.15748031496062992"/>
  <pageSetup paperSize="9" scale="47" pageOrder="overThenDown" orientation="portrait" r:id="rId1"/>
  <headerFooter differentFirst="1">
    <firstHeader>&amp;L&amp;"ＤＦ特太ゴシック体,標準"&amp;16別表第２　保育所（保育認定）</firstHeader>
  </headerFooter>
  <rowBreaks count="2" manualBreakCount="2">
    <brk id="7" min="1" max="125" man="1"/>
    <brk id="91" min="1" max="67" man="1"/>
  </rowBreaks>
  <colBreaks count="5" manualBreakCount="5">
    <brk id="29" max="678" man="1"/>
    <brk id="60" max="678" man="1"/>
    <brk id="85" max="1048575" man="1"/>
    <brk id="107" max="677" man="1"/>
    <brk id="12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93D9-EC68-E84A-A370-FF08DBFED9DF}">
  <dimension ref="A1:AF56"/>
  <sheetViews>
    <sheetView view="pageBreakPreview" zoomScaleNormal="100" zoomScaleSheetLayoutView="100" workbookViewId="0">
      <selection activeCell="G16" sqref="G16:K16"/>
    </sheetView>
  </sheetViews>
  <sheetFormatPr defaultColWidth="2.5" defaultRowHeight="25.5" customHeight="1"/>
  <cols>
    <col min="1" max="1" width="23" style="276" customWidth="1"/>
    <col min="2" max="2" width="2.5" style="276" customWidth="1"/>
    <col min="3" max="18" width="3" style="276" customWidth="1"/>
    <col min="19" max="19" width="3.875" style="276" customWidth="1"/>
    <col min="20" max="24" width="3" style="276" customWidth="1"/>
    <col min="25" max="27" width="3.125" style="276" customWidth="1"/>
    <col min="28" max="28" width="3" style="276" customWidth="1"/>
    <col min="29" max="29" width="9.625" style="276" customWidth="1"/>
    <col min="30" max="30" width="3" style="276" customWidth="1"/>
    <col min="31" max="31" width="71.875" style="277" customWidth="1"/>
    <col min="32" max="39" width="2.5" style="276"/>
    <col min="40" max="40" width="10.5" style="276" customWidth="1"/>
    <col min="41" max="16384" width="2.5" style="276"/>
  </cols>
  <sheetData>
    <row r="1" spans="1:32" ht="25.5" customHeight="1">
      <c r="A1" s="439" t="s">
        <v>100</v>
      </c>
      <c r="B1" s="440"/>
      <c r="C1" s="440"/>
      <c r="D1" s="440"/>
      <c r="E1" s="440"/>
      <c r="F1" s="440"/>
      <c r="G1" s="440"/>
      <c r="H1" s="440"/>
      <c r="I1" s="440"/>
      <c r="J1" s="440"/>
      <c r="K1" s="1078"/>
      <c r="L1" s="1078"/>
      <c r="M1" s="1078"/>
      <c r="N1" s="1078"/>
      <c r="O1" s="1078"/>
      <c r="P1" s="1078"/>
      <c r="Q1" s="1078"/>
      <c r="R1" s="1078"/>
      <c r="S1" s="1078"/>
      <c r="T1" s="1078"/>
      <c r="U1" s="1078"/>
      <c r="V1" s="1078"/>
      <c r="W1" s="1078"/>
      <c r="X1" s="1078"/>
      <c r="Y1" s="1078"/>
      <c r="Z1" s="1078"/>
      <c r="AA1" s="1078"/>
      <c r="AB1" s="1078"/>
      <c r="AC1" s="1078"/>
      <c r="AD1" s="1078"/>
      <c r="AE1" s="440"/>
      <c r="AF1" s="440"/>
    </row>
    <row r="2" spans="1:32" ht="25.5" customHeight="1">
      <c r="A2" s="440"/>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1"/>
      <c r="AF2" s="440"/>
    </row>
    <row r="3" spans="1:32" ht="20.25" customHeight="1">
      <c r="A3" s="1079" t="s">
        <v>101</v>
      </c>
      <c r="B3" s="1082" t="s">
        <v>242</v>
      </c>
      <c r="C3" s="1085"/>
      <c r="D3" s="442"/>
      <c r="E3" s="1088" t="s">
        <v>102</v>
      </c>
      <c r="F3" s="1088"/>
      <c r="G3" s="1088"/>
      <c r="H3" s="1088"/>
      <c r="I3" s="443"/>
      <c r="J3" s="1089" t="s">
        <v>342</v>
      </c>
      <c r="K3" s="1089"/>
      <c r="L3" s="1089"/>
      <c r="M3" s="1089"/>
      <c r="N3" s="1089"/>
      <c r="O3" s="1089"/>
      <c r="P3" s="1089"/>
      <c r="Q3" s="1089"/>
      <c r="R3" s="1089"/>
      <c r="S3" s="1089"/>
      <c r="T3" s="1089"/>
      <c r="U3" s="1089"/>
      <c r="V3" s="1089"/>
      <c r="W3" s="1089"/>
      <c r="X3" s="1089"/>
      <c r="Y3" s="1089"/>
      <c r="Z3" s="1089"/>
      <c r="AA3" s="1089"/>
      <c r="AB3" s="1089"/>
      <c r="AC3" s="443"/>
      <c r="AD3" s="444"/>
      <c r="AE3" s="1071" t="s">
        <v>103</v>
      </c>
      <c r="AF3" s="440"/>
    </row>
    <row r="4" spans="1:32" ht="25.5" customHeight="1">
      <c r="A4" s="1080"/>
      <c r="B4" s="1083"/>
      <c r="C4" s="1086"/>
      <c r="D4" s="445" t="s">
        <v>104</v>
      </c>
      <c r="E4" s="1072">
        <v>270060</v>
      </c>
      <c r="F4" s="1072"/>
      <c r="G4" s="1072"/>
      <c r="H4" s="1072"/>
      <c r="I4" s="446" t="s">
        <v>105</v>
      </c>
      <c r="J4" s="1073">
        <v>2700</v>
      </c>
      <c r="K4" s="1073"/>
      <c r="L4" s="1073"/>
      <c r="M4" s="446" t="s">
        <v>290</v>
      </c>
      <c r="N4" s="446" t="s">
        <v>343</v>
      </c>
      <c r="O4" s="446"/>
      <c r="P4" s="446"/>
      <c r="Q4" s="446"/>
      <c r="R4" s="440"/>
      <c r="S4" s="446" t="s">
        <v>69</v>
      </c>
      <c r="T4" s="1074" t="s">
        <v>317</v>
      </c>
      <c r="U4" s="1074"/>
      <c r="V4" s="1074"/>
      <c r="W4" s="1074"/>
      <c r="X4" s="446" t="s">
        <v>69</v>
      </c>
      <c r="Y4" s="1075">
        <v>4.9000000000000004</v>
      </c>
      <c r="Z4" s="1075"/>
      <c r="AA4" s="1075"/>
      <c r="AB4" s="447" t="s">
        <v>106</v>
      </c>
      <c r="AC4" s="448" t="s">
        <v>316</v>
      </c>
      <c r="AD4" s="449"/>
      <c r="AE4" s="1071"/>
      <c r="AF4" s="440"/>
    </row>
    <row r="5" spans="1:32" ht="20.25" customHeight="1">
      <c r="A5" s="1081"/>
      <c r="B5" s="1084"/>
      <c r="C5" s="1087"/>
      <c r="D5" s="450"/>
      <c r="E5" s="450"/>
      <c r="F5" s="450"/>
      <c r="G5" s="451"/>
      <c r="H5" s="451"/>
      <c r="I5" s="451"/>
      <c r="J5" s="451"/>
      <c r="K5" s="451"/>
      <c r="L5" s="1076" t="s">
        <v>107</v>
      </c>
      <c r="M5" s="1076"/>
      <c r="N5" s="1076"/>
      <c r="O5" s="1076"/>
      <c r="P5" s="1076"/>
      <c r="Q5" s="1076"/>
      <c r="R5" s="1076"/>
      <c r="S5" s="1076"/>
      <c r="T5" s="1076"/>
      <c r="U5" s="1076"/>
      <c r="V5" s="1076"/>
      <c r="W5" s="1076"/>
      <c r="X5" s="1076"/>
      <c r="Y5" s="1076"/>
      <c r="Z5" s="1076"/>
      <c r="AA5" s="1076"/>
      <c r="AB5" s="1076"/>
      <c r="AC5" s="1076"/>
      <c r="AD5" s="1077"/>
      <c r="AE5" s="1071"/>
      <c r="AF5" s="440"/>
    </row>
    <row r="6" spans="1:32" ht="18.600000000000001" customHeight="1">
      <c r="A6" s="452"/>
      <c r="B6" s="452"/>
      <c r="C6" s="452"/>
      <c r="D6" s="453"/>
      <c r="E6" s="453"/>
      <c r="F6" s="453"/>
      <c r="G6" s="454"/>
      <c r="H6" s="454"/>
      <c r="I6" s="454"/>
      <c r="J6" s="454"/>
      <c r="K6" s="452"/>
      <c r="L6" s="454"/>
      <c r="M6" s="454"/>
      <c r="N6" s="454"/>
      <c r="O6" s="454"/>
      <c r="P6" s="454"/>
      <c r="Q6" s="454"/>
      <c r="R6" s="454"/>
      <c r="S6" s="454"/>
      <c r="T6" s="454"/>
      <c r="U6" s="446"/>
      <c r="V6" s="446"/>
      <c r="W6" s="446"/>
      <c r="X6" s="446"/>
      <c r="Y6" s="446"/>
      <c r="Z6" s="446"/>
      <c r="AA6" s="446"/>
      <c r="AB6" s="446"/>
      <c r="AC6" s="446"/>
      <c r="AD6" s="446"/>
      <c r="AE6" s="455"/>
      <c r="AF6" s="440"/>
    </row>
    <row r="7" spans="1:32" ht="20.25" customHeight="1">
      <c r="A7" s="1079" t="s">
        <v>108</v>
      </c>
      <c r="B7" s="1090" t="s">
        <v>288</v>
      </c>
      <c r="C7" s="1093" t="s">
        <v>109</v>
      </c>
      <c r="D7" s="442"/>
      <c r="E7" s="1088" t="s">
        <v>102</v>
      </c>
      <c r="F7" s="1088"/>
      <c r="G7" s="1088"/>
      <c r="H7" s="1088"/>
      <c r="I7" s="443"/>
      <c r="J7" s="1089" t="s">
        <v>342</v>
      </c>
      <c r="K7" s="1089"/>
      <c r="L7" s="1089"/>
      <c r="M7" s="1089"/>
      <c r="N7" s="1089"/>
      <c r="O7" s="1089"/>
      <c r="P7" s="1089"/>
      <c r="Q7" s="1089"/>
      <c r="R7" s="1089"/>
      <c r="S7" s="1089"/>
      <c r="T7" s="1089"/>
      <c r="U7" s="1089"/>
      <c r="V7" s="1089"/>
      <c r="W7" s="1089"/>
      <c r="X7" s="1089"/>
      <c r="Y7" s="1089"/>
      <c r="Z7" s="1089"/>
      <c r="AA7" s="1089"/>
      <c r="AB7" s="1089"/>
      <c r="AC7" s="443"/>
      <c r="AD7" s="444"/>
      <c r="AE7" s="1071" t="s">
        <v>110</v>
      </c>
      <c r="AF7" s="440"/>
    </row>
    <row r="8" spans="1:32" ht="25.5" customHeight="1">
      <c r="A8" s="1080"/>
      <c r="B8" s="1091"/>
      <c r="C8" s="1094"/>
      <c r="D8" s="445" t="s">
        <v>104</v>
      </c>
      <c r="E8" s="1072">
        <v>52030</v>
      </c>
      <c r="F8" s="1072"/>
      <c r="G8" s="1072"/>
      <c r="H8" s="1072"/>
      <c r="I8" s="446" t="s">
        <v>105</v>
      </c>
      <c r="J8" s="1073">
        <v>520</v>
      </c>
      <c r="K8" s="1073"/>
      <c r="L8" s="1073"/>
      <c r="M8" s="446" t="s">
        <v>290</v>
      </c>
      <c r="N8" s="446" t="s">
        <v>343</v>
      </c>
      <c r="O8" s="446"/>
      <c r="P8" s="446"/>
      <c r="Q8" s="446"/>
      <c r="R8" s="440"/>
      <c r="S8" s="446" t="s">
        <v>69</v>
      </c>
      <c r="T8" s="1074" t="s">
        <v>317</v>
      </c>
      <c r="U8" s="1074"/>
      <c r="V8" s="1074"/>
      <c r="W8" s="1074"/>
      <c r="X8" s="446" t="s">
        <v>69</v>
      </c>
      <c r="Y8" s="1075">
        <v>8.5</v>
      </c>
      <c r="Z8" s="1075"/>
      <c r="AA8" s="1075"/>
      <c r="AB8" s="447" t="s">
        <v>106</v>
      </c>
      <c r="AC8" s="448" t="s">
        <v>316</v>
      </c>
      <c r="AD8" s="449"/>
      <c r="AE8" s="1071"/>
      <c r="AF8" s="440"/>
    </row>
    <row r="9" spans="1:32" ht="20.25" customHeight="1">
      <c r="A9" s="1080"/>
      <c r="B9" s="1091"/>
      <c r="C9" s="1095"/>
      <c r="D9" s="450"/>
      <c r="E9" s="450"/>
      <c r="F9" s="450"/>
      <c r="G9" s="451"/>
      <c r="H9" s="451"/>
      <c r="I9" s="451"/>
      <c r="J9" s="451"/>
      <c r="K9" s="451"/>
      <c r="L9" s="1096" t="s">
        <v>107</v>
      </c>
      <c r="M9" s="1096"/>
      <c r="N9" s="1096"/>
      <c r="O9" s="1096"/>
      <c r="P9" s="1096"/>
      <c r="Q9" s="1096"/>
      <c r="R9" s="1096"/>
      <c r="S9" s="1096"/>
      <c r="T9" s="1096"/>
      <c r="U9" s="1096"/>
      <c r="V9" s="1096"/>
      <c r="W9" s="1096"/>
      <c r="X9" s="1096"/>
      <c r="Y9" s="1096"/>
      <c r="Z9" s="1096"/>
      <c r="AA9" s="1096"/>
      <c r="AB9" s="1096"/>
      <c r="AC9" s="1096"/>
      <c r="AD9" s="1097"/>
      <c r="AE9" s="1071"/>
      <c r="AF9" s="440"/>
    </row>
    <row r="10" spans="1:32" ht="20.25" customHeight="1">
      <c r="A10" s="1080"/>
      <c r="B10" s="1091"/>
      <c r="C10" s="1093" t="s">
        <v>111</v>
      </c>
      <c r="D10" s="442"/>
      <c r="E10" s="1088" t="s">
        <v>102</v>
      </c>
      <c r="F10" s="1088"/>
      <c r="G10" s="1088"/>
      <c r="H10" s="1088"/>
      <c r="I10" s="443"/>
      <c r="J10" s="1089" t="s">
        <v>342</v>
      </c>
      <c r="K10" s="1089"/>
      <c r="L10" s="1089"/>
      <c r="M10" s="1089"/>
      <c r="N10" s="1089"/>
      <c r="O10" s="1089"/>
      <c r="P10" s="1089"/>
      <c r="Q10" s="1089"/>
      <c r="R10" s="1089"/>
      <c r="S10" s="1089"/>
      <c r="T10" s="1089"/>
      <c r="U10" s="1089"/>
      <c r="V10" s="1089"/>
      <c r="W10" s="1089"/>
      <c r="X10" s="1089"/>
      <c r="Y10" s="1089"/>
      <c r="Z10" s="1089"/>
      <c r="AA10" s="1089"/>
      <c r="AB10" s="1089"/>
      <c r="AC10" s="443"/>
      <c r="AD10" s="444"/>
      <c r="AE10" s="1071"/>
      <c r="AF10" s="440"/>
    </row>
    <row r="11" spans="1:32" ht="25.5" customHeight="1">
      <c r="A11" s="1080"/>
      <c r="B11" s="1091"/>
      <c r="C11" s="1094"/>
      <c r="D11" s="445" t="s">
        <v>104</v>
      </c>
      <c r="E11" s="1072">
        <v>34680</v>
      </c>
      <c r="F11" s="1072"/>
      <c r="G11" s="1072"/>
      <c r="H11" s="1072"/>
      <c r="I11" s="446" t="s">
        <v>105</v>
      </c>
      <c r="J11" s="1073">
        <v>340</v>
      </c>
      <c r="K11" s="1073"/>
      <c r="L11" s="1073"/>
      <c r="M11" s="446" t="s">
        <v>290</v>
      </c>
      <c r="N11" s="446" t="s">
        <v>343</v>
      </c>
      <c r="O11" s="446"/>
      <c r="P11" s="446"/>
      <c r="Q11" s="446"/>
      <c r="R11" s="440"/>
      <c r="S11" s="446" t="s">
        <v>69</v>
      </c>
      <c r="T11" s="1074" t="s">
        <v>317</v>
      </c>
      <c r="U11" s="1074"/>
      <c r="V11" s="1074"/>
      <c r="W11" s="1074"/>
      <c r="X11" s="446" t="s">
        <v>69</v>
      </c>
      <c r="Y11" s="1075">
        <v>9.6999999999999993</v>
      </c>
      <c r="Z11" s="1075"/>
      <c r="AA11" s="1075"/>
      <c r="AB11" s="447" t="s">
        <v>106</v>
      </c>
      <c r="AC11" s="447" t="s">
        <v>106</v>
      </c>
      <c r="AD11" s="449"/>
      <c r="AE11" s="1071"/>
      <c r="AF11" s="440"/>
    </row>
    <row r="12" spans="1:32" ht="20.25" customHeight="1">
      <c r="A12" s="1081"/>
      <c r="B12" s="1092"/>
      <c r="C12" s="1095"/>
      <c r="D12" s="450"/>
      <c r="E12" s="450"/>
      <c r="F12" s="450"/>
      <c r="G12" s="451"/>
      <c r="H12" s="451"/>
      <c r="I12" s="451"/>
      <c r="J12" s="451"/>
      <c r="K12" s="451"/>
      <c r="L12" s="1076" t="s">
        <v>107</v>
      </c>
      <c r="M12" s="1076"/>
      <c r="N12" s="1076"/>
      <c r="O12" s="1076"/>
      <c r="P12" s="1076"/>
      <c r="Q12" s="1076"/>
      <c r="R12" s="1076"/>
      <c r="S12" s="1076"/>
      <c r="T12" s="1076"/>
      <c r="U12" s="1076"/>
      <c r="V12" s="1076"/>
      <c r="W12" s="1076"/>
      <c r="X12" s="1076"/>
      <c r="Y12" s="1076"/>
      <c r="Z12" s="1076"/>
      <c r="AA12" s="1076"/>
      <c r="AB12" s="1076"/>
      <c r="AC12" s="1076"/>
      <c r="AD12" s="1077"/>
      <c r="AE12" s="1071"/>
      <c r="AF12" s="440"/>
    </row>
    <row r="13" spans="1:32" ht="18.600000000000001" customHeight="1">
      <c r="A13" s="452"/>
      <c r="B13" s="452"/>
      <c r="C13" s="452"/>
      <c r="D13" s="453"/>
      <c r="E13" s="453"/>
      <c r="F13" s="453"/>
      <c r="G13" s="454"/>
      <c r="H13" s="454"/>
      <c r="I13" s="454"/>
      <c r="J13" s="454"/>
      <c r="K13" s="452"/>
      <c r="L13" s="454"/>
      <c r="M13" s="454"/>
      <c r="N13" s="454"/>
      <c r="O13" s="454"/>
      <c r="P13" s="454"/>
      <c r="Q13" s="454"/>
      <c r="R13" s="454"/>
      <c r="S13" s="454"/>
      <c r="T13" s="454"/>
      <c r="U13" s="446"/>
      <c r="V13" s="446"/>
      <c r="W13" s="446"/>
      <c r="X13" s="446"/>
      <c r="Y13" s="446"/>
      <c r="Z13" s="446"/>
      <c r="AA13" s="446"/>
      <c r="AB13" s="446"/>
      <c r="AC13" s="446"/>
      <c r="AD13" s="446"/>
      <c r="AE13" s="455"/>
      <c r="AF13" s="440"/>
    </row>
    <row r="14" spans="1:32" ht="20.25" customHeight="1">
      <c r="A14" s="1079" t="s">
        <v>112</v>
      </c>
      <c r="B14" s="1090" t="s">
        <v>344</v>
      </c>
      <c r="C14" s="1085"/>
      <c r="D14" s="442"/>
      <c r="E14" s="1088" t="s">
        <v>102</v>
      </c>
      <c r="F14" s="1088"/>
      <c r="G14" s="1088"/>
      <c r="H14" s="1088"/>
      <c r="I14" s="443"/>
      <c r="J14" s="1089" t="s">
        <v>342</v>
      </c>
      <c r="K14" s="1089"/>
      <c r="L14" s="1089"/>
      <c r="M14" s="1089"/>
      <c r="N14" s="1089"/>
      <c r="O14" s="1089"/>
      <c r="P14" s="1089"/>
      <c r="Q14" s="1089"/>
      <c r="R14" s="1089"/>
      <c r="S14" s="1089"/>
      <c r="T14" s="1089"/>
      <c r="U14" s="1089"/>
      <c r="V14" s="1089"/>
      <c r="W14" s="1089"/>
      <c r="X14" s="1089"/>
      <c r="Y14" s="1089"/>
      <c r="Z14" s="1089"/>
      <c r="AA14" s="1089"/>
      <c r="AB14" s="1089"/>
      <c r="AC14" s="457"/>
      <c r="AD14" s="444"/>
      <c r="AE14" s="1071" t="s">
        <v>103</v>
      </c>
      <c r="AF14" s="440"/>
    </row>
    <row r="15" spans="1:32" ht="25.5" customHeight="1">
      <c r="A15" s="1080"/>
      <c r="B15" s="1091"/>
      <c r="C15" s="1086"/>
      <c r="D15" s="445" t="s">
        <v>104</v>
      </c>
      <c r="E15" s="1072">
        <v>48100</v>
      </c>
      <c r="F15" s="1072"/>
      <c r="G15" s="1072"/>
      <c r="H15" s="1072"/>
      <c r="I15" s="446" t="s">
        <v>105</v>
      </c>
      <c r="J15" s="1073">
        <v>480</v>
      </c>
      <c r="K15" s="1073"/>
      <c r="L15" s="1073"/>
      <c r="M15" s="446" t="s">
        <v>290</v>
      </c>
      <c r="N15" s="446" t="s">
        <v>343</v>
      </c>
      <c r="O15" s="446"/>
      <c r="P15" s="446"/>
      <c r="Q15" s="446"/>
      <c r="R15" s="440"/>
      <c r="S15" s="446" t="s">
        <v>69</v>
      </c>
      <c r="T15" s="1074" t="s">
        <v>317</v>
      </c>
      <c r="U15" s="1074"/>
      <c r="V15" s="1074"/>
      <c r="W15" s="1074"/>
      <c r="X15" s="446" t="s">
        <v>69</v>
      </c>
      <c r="Y15" s="1075">
        <v>9.1999999999999993</v>
      </c>
      <c r="Z15" s="1075"/>
      <c r="AA15" s="1075"/>
      <c r="AB15" s="447" t="s">
        <v>106</v>
      </c>
      <c r="AC15" s="447" t="s">
        <v>106</v>
      </c>
      <c r="AD15" s="449"/>
      <c r="AE15" s="1071"/>
      <c r="AF15" s="440"/>
    </row>
    <row r="16" spans="1:32" ht="20.25" customHeight="1">
      <c r="A16" s="1081"/>
      <c r="B16" s="1092"/>
      <c r="C16" s="1087"/>
      <c r="D16" s="450"/>
      <c r="E16" s="450"/>
      <c r="F16" s="450"/>
      <c r="G16" s="451"/>
      <c r="H16" s="451"/>
      <c r="I16" s="451"/>
      <c r="J16" s="451"/>
      <c r="K16" s="451"/>
      <c r="L16" s="1076" t="s">
        <v>107</v>
      </c>
      <c r="M16" s="1076"/>
      <c r="N16" s="1076"/>
      <c r="O16" s="1076"/>
      <c r="P16" s="1076"/>
      <c r="Q16" s="1076"/>
      <c r="R16" s="1076"/>
      <c r="S16" s="1076"/>
      <c r="T16" s="1076"/>
      <c r="U16" s="1076"/>
      <c r="V16" s="1076"/>
      <c r="W16" s="1076"/>
      <c r="X16" s="1076"/>
      <c r="Y16" s="1076"/>
      <c r="Z16" s="1076"/>
      <c r="AA16" s="1076"/>
      <c r="AB16" s="1076"/>
      <c r="AC16" s="1076"/>
      <c r="AD16" s="1077"/>
      <c r="AE16" s="1071"/>
      <c r="AF16" s="440"/>
    </row>
    <row r="17" spans="1:32" ht="18.600000000000001" customHeight="1">
      <c r="A17" s="458"/>
      <c r="B17" s="458"/>
      <c r="C17" s="452"/>
      <c r="D17" s="458"/>
      <c r="E17" s="458"/>
      <c r="F17" s="458"/>
      <c r="G17" s="459"/>
      <c r="H17" s="459"/>
      <c r="I17" s="459"/>
      <c r="J17" s="459"/>
      <c r="K17" s="459"/>
      <c r="L17" s="460"/>
      <c r="M17" s="460"/>
      <c r="N17" s="460"/>
      <c r="O17" s="460"/>
      <c r="P17" s="460"/>
      <c r="Q17" s="460"/>
      <c r="R17" s="460"/>
      <c r="S17" s="460"/>
      <c r="T17" s="460"/>
      <c r="U17" s="460"/>
      <c r="V17" s="460"/>
      <c r="W17" s="460"/>
      <c r="X17" s="460"/>
      <c r="Y17" s="460"/>
      <c r="Z17" s="460"/>
      <c r="AA17" s="460"/>
      <c r="AB17" s="460"/>
      <c r="AC17" s="460"/>
      <c r="AD17" s="460"/>
      <c r="AE17" s="461"/>
      <c r="AF17" s="440"/>
    </row>
    <row r="18" spans="1:32" ht="30" customHeight="1">
      <c r="A18" s="1079" t="s">
        <v>345</v>
      </c>
      <c r="B18" s="1100" t="s">
        <v>289</v>
      </c>
      <c r="C18" s="1079" t="s">
        <v>113</v>
      </c>
      <c r="D18" s="1103"/>
      <c r="E18" s="1103"/>
      <c r="F18" s="1103"/>
      <c r="G18" s="1103"/>
      <c r="H18" s="1103"/>
      <c r="I18" s="1103"/>
      <c r="J18" s="1103"/>
      <c r="K18" s="1103"/>
      <c r="L18" s="1103"/>
      <c r="M18" s="1103"/>
      <c r="N18" s="1103"/>
      <c r="O18" s="1103"/>
      <c r="P18" s="1103"/>
      <c r="Q18" s="1103"/>
      <c r="R18" s="1103"/>
      <c r="S18" s="1103"/>
      <c r="T18" s="1103"/>
      <c r="U18" s="1103"/>
      <c r="V18" s="1103"/>
      <c r="W18" s="1103"/>
      <c r="X18" s="1103"/>
      <c r="Y18" s="1103"/>
      <c r="Z18" s="1103"/>
      <c r="AA18" s="1103"/>
      <c r="AB18" s="1103"/>
      <c r="AC18" s="1103"/>
      <c r="AD18" s="1104"/>
      <c r="AE18" s="1105" t="s">
        <v>463</v>
      </c>
      <c r="AF18" s="440"/>
    </row>
    <row r="19" spans="1:32" ht="23.1" customHeight="1">
      <c r="A19" s="1098"/>
      <c r="B19" s="1101"/>
      <c r="C19" s="1108" t="s">
        <v>346</v>
      </c>
      <c r="D19" s="1109"/>
      <c r="E19" s="1109"/>
      <c r="F19" s="1109"/>
      <c r="G19" s="1109"/>
      <c r="H19" s="1109"/>
      <c r="I19" s="1109"/>
      <c r="J19" s="1109"/>
      <c r="K19" s="1109"/>
      <c r="L19" s="1109"/>
      <c r="M19" s="1109"/>
      <c r="N19" s="1109"/>
      <c r="O19" s="1110">
        <v>49060</v>
      </c>
      <c r="P19" s="1110"/>
      <c r="Q19" s="1110"/>
      <c r="R19" s="1110"/>
      <c r="S19" s="1110"/>
      <c r="T19" s="1110"/>
      <c r="U19" s="1109" t="s">
        <v>239</v>
      </c>
      <c r="V19" s="1109"/>
      <c r="W19" s="1109"/>
      <c r="X19" s="1109"/>
      <c r="Y19" s="1109"/>
      <c r="Z19" s="1109"/>
      <c r="AA19" s="1109"/>
      <c r="AB19" s="1109"/>
      <c r="AC19" s="1109"/>
      <c r="AD19" s="1111"/>
      <c r="AE19" s="1106"/>
      <c r="AF19" s="440"/>
    </row>
    <row r="20" spans="1:32" ht="23.1" customHeight="1">
      <c r="A20" s="1099"/>
      <c r="B20" s="1102"/>
      <c r="C20" s="1108" t="s">
        <v>347</v>
      </c>
      <c r="D20" s="1109"/>
      <c r="E20" s="1109"/>
      <c r="F20" s="1109"/>
      <c r="G20" s="1109"/>
      <c r="H20" s="1109"/>
      <c r="I20" s="1109"/>
      <c r="J20" s="1109"/>
      <c r="K20" s="1109"/>
      <c r="L20" s="1109"/>
      <c r="M20" s="1109"/>
      <c r="N20" s="1109"/>
      <c r="O20" s="1112">
        <v>6130</v>
      </c>
      <c r="P20" s="1112"/>
      <c r="Q20" s="1112"/>
      <c r="R20" s="1112"/>
      <c r="S20" s="1112"/>
      <c r="T20" s="1112"/>
      <c r="U20" s="1096" t="s">
        <v>240</v>
      </c>
      <c r="V20" s="1096"/>
      <c r="W20" s="1096"/>
      <c r="X20" s="1096"/>
      <c r="Y20" s="1096"/>
      <c r="Z20" s="1096"/>
      <c r="AA20" s="1096"/>
      <c r="AB20" s="1096"/>
      <c r="AC20" s="1096"/>
      <c r="AD20" s="1097"/>
      <c r="AE20" s="1107"/>
      <c r="AF20" s="440"/>
    </row>
    <row r="21" spans="1:32" ht="17.100000000000001" customHeight="1">
      <c r="A21" s="452"/>
      <c r="B21" s="452"/>
      <c r="C21" s="463"/>
      <c r="D21" s="464"/>
      <c r="E21" s="464"/>
      <c r="F21" s="464"/>
      <c r="G21" s="465"/>
      <c r="H21" s="465"/>
      <c r="I21" s="465"/>
      <c r="J21" s="465"/>
      <c r="K21" s="463"/>
      <c r="L21" s="465"/>
      <c r="M21" s="465"/>
      <c r="N21" s="465"/>
      <c r="O21" s="466"/>
      <c r="P21" s="466"/>
      <c r="Q21" s="466"/>
      <c r="R21" s="466"/>
      <c r="S21" s="466"/>
      <c r="T21" s="454"/>
      <c r="U21" s="446"/>
      <c r="V21" s="446"/>
      <c r="W21" s="446"/>
      <c r="X21" s="446"/>
      <c r="Y21" s="446"/>
      <c r="Z21" s="446"/>
      <c r="AA21" s="446"/>
      <c r="AB21" s="446"/>
      <c r="AC21" s="446"/>
      <c r="AD21" s="446"/>
      <c r="AE21" s="455"/>
      <c r="AF21" s="440"/>
    </row>
    <row r="22" spans="1:32" ht="37.35" customHeight="1">
      <c r="A22" s="1079" t="s">
        <v>114</v>
      </c>
      <c r="B22" s="1090" t="s">
        <v>123</v>
      </c>
      <c r="C22" s="1119" t="s">
        <v>115</v>
      </c>
      <c r="D22" s="1120"/>
      <c r="E22" s="1120"/>
      <c r="F22" s="1120"/>
      <c r="G22" s="1120"/>
      <c r="H22" s="1120"/>
      <c r="I22" s="1121"/>
      <c r="J22" s="1122">
        <v>1950</v>
      </c>
      <c r="K22" s="1123"/>
      <c r="L22" s="1123"/>
      <c r="M22" s="1123"/>
      <c r="N22" s="1123"/>
      <c r="O22" s="1123"/>
      <c r="P22" s="1124"/>
      <c r="Q22" s="1119" t="s">
        <v>116</v>
      </c>
      <c r="R22" s="1120"/>
      <c r="S22" s="1120"/>
      <c r="T22" s="1120"/>
      <c r="U22" s="1120"/>
      <c r="V22" s="1120"/>
      <c r="W22" s="1121"/>
      <c r="X22" s="1122">
        <v>1350</v>
      </c>
      <c r="Y22" s="1123"/>
      <c r="Z22" s="1123"/>
      <c r="AA22" s="1123"/>
      <c r="AB22" s="1123"/>
      <c r="AC22" s="1123"/>
      <c r="AD22" s="1124"/>
      <c r="AE22" s="1118" t="s">
        <v>348</v>
      </c>
      <c r="AF22" s="440"/>
    </row>
    <row r="23" spans="1:32" ht="37.35" customHeight="1">
      <c r="A23" s="1080"/>
      <c r="B23" s="1091"/>
      <c r="C23" s="1119" t="s">
        <v>117</v>
      </c>
      <c r="D23" s="1120"/>
      <c r="E23" s="1120"/>
      <c r="F23" s="1120"/>
      <c r="G23" s="1120"/>
      <c r="H23" s="1120"/>
      <c r="I23" s="1121"/>
      <c r="J23" s="1122">
        <v>1740</v>
      </c>
      <c r="K23" s="1123"/>
      <c r="L23" s="1123"/>
      <c r="M23" s="1123"/>
      <c r="N23" s="1123"/>
      <c r="O23" s="1123"/>
      <c r="P23" s="1124"/>
      <c r="Q23" s="1119" t="s">
        <v>349</v>
      </c>
      <c r="R23" s="1120"/>
      <c r="S23" s="1120"/>
      <c r="T23" s="1120"/>
      <c r="U23" s="1120"/>
      <c r="V23" s="1120"/>
      <c r="W23" s="1121"/>
      <c r="X23" s="1122">
        <v>1020</v>
      </c>
      <c r="Y23" s="1123"/>
      <c r="Z23" s="1123"/>
      <c r="AA23" s="1123"/>
      <c r="AB23" s="1123"/>
      <c r="AC23" s="1123"/>
      <c r="AD23" s="1124"/>
      <c r="AE23" s="1118"/>
      <c r="AF23" s="440"/>
    </row>
    <row r="24" spans="1:32" ht="37.35" customHeight="1">
      <c r="A24" s="1081"/>
      <c r="B24" s="1092"/>
      <c r="C24" s="1119" t="s">
        <v>119</v>
      </c>
      <c r="D24" s="1120"/>
      <c r="E24" s="1120"/>
      <c r="F24" s="1120"/>
      <c r="G24" s="1120"/>
      <c r="H24" s="1120"/>
      <c r="I24" s="1121"/>
      <c r="J24" s="1122">
        <v>1710</v>
      </c>
      <c r="K24" s="1123"/>
      <c r="L24" s="1123"/>
      <c r="M24" s="1123"/>
      <c r="N24" s="1123"/>
      <c r="O24" s="1123"/>
      <c r="P24" s="1124"/>
      <c r="Q24" s="1119" t="s">
        <v>118</v>
      </c>
      <c r="R24" s="1120"/>
      <c r="S24" s="1120"/>
      <c r="T24" s="1120"/>
      <c r="U24" s="1120"/>
      <c r="V24" s="1120"/>
      <c r="W24" s="1121"/>
      <c r="X24" s="1122">
        <v>120</v>
      </c>
      <c r="Y24" s="1123"/>
      <c r="Z24" s="1123"/>
      <c r="AA24" s="1123"/>
      <c r="AB24" s="1123"/>
      <c r="AC24" s="1123"/>
      <c r="AD24" s="1124"/>
      <c r="AE24" s="1118"/>
      <c r="AF24" s="440"/>
    </row>
    <row r="25" spans="1:32" ht="25.5" customHeight="1">
      <c r="A25" s="452"/>
      <c r="B25" s="452"/>
      <c r="C25" s="452"/>
      <c r="D25" s="453"/>
      <c r="E25" s="453"/>
      <c r="F25" s="453"/>
      <c r="G25" s="454"/>
      <c r="H25" s="454"/>
      <c r="I25" s="454"/>
      <c r="J25" s="454"/>
      <c r="K25" s="452"/>
      <c r="L25" s="454"/>
      <c r="M25" s="454"/>
      <c r="N25" s="454"/>
      <c r="O25" s="454"/>
      <c r="P25" s="454"/>
      <c r="Q25" s="454"/>
      <c r="R25" s="454"/>
      <c r="S25" s="454"/>
      <c r="T25" s="454"/>
      <c r="U25" s="446"/>
      <c r="V25" s="446"/>
      <c r="W25" s="446"/>
      <c r="X25" s="446"/>
      <c r="Y25" s="446"/>
      <c r="Z25" s="446"/>
      <c r="AA25" s="446"/>
      <c r="AB25" s="446"/>
      <c r="AC25" s="446"/>
      <c r="AD25" s="446"/>
      <c r="AE25" s="455"/>
      <c r="AF25" s="440"/>
    </row>
    <row r="26" spans="1:32" ht="30" customHeight="1">
      <c r="A26" s="467" t="s">
        <v>120</v>
      </c>
      <c r="B26" s="468" t="s">
        <v>128</v>
      </c>
      <c r="C26" s="1131">
        <v>6510</v>
      </c>
      <c r="D26" s="1131"/>
      <c r="E26" s="1131"/>
      <c r="F26" s="1131"/>
      <c r="G26" s="1131"/>
      <c r="H26" s="1131"/>
      <c r="I26" s="1131"/>
      <c r="J26" s="1131"/>
      <c r="K26" s="1131"/>
      <c r="L26" s="1131"/>
      <c r="M26" s="1131"/>
      <c r="N26" s="1131"/>
      <c r="O26" s="1131"/>
      <c r="P26" s="1131"/>
      <c r="Q26" s="1131"/>
      <c r="R26" s="1131"/>
      <c r="S26" s="1131"/>
      <c r="T26" s="1131"/>
      <c r="U26" s="1131"/>
      <c r="V26" s="1131"/>
      <c r="W26" s="1131"/>
      <c r="X26" s="1131"/>
      <c r="Y26" s="1131"/>
      <c r="Z26" s="1131"/>
      <c r="AA26" s="1131"/>
      <c r="AB26" s="1131"/>
      <c r="AC26" s="1131"/>
      <c r="AD26" s="1132"/>
      <c r="AE26" s="469" t="s">
        <v>121</v>
      </c>
      <c r="AF26" s="440"/>
    </row>
    <row r="27" spans="1:32" ht="25.5" customHeight="1">
      <c r="A27" s="452"/>
      <c r="B27" s="452"/>
      <c r="C27" s="452"/>
      <c r="D27" s="453"/>
      <c r="E27" s="453"/>
      <c r="F27" s="453"/>
      <c r="G27" s="454"/>
      <c r="H27" s="454"/>
      <c r="I27" s="454"/>
      <c r="J27" s="454"/>
      <c r="K27" s="452"/>
      <c r="L27" s="454"/>
      <c r="M27" s="454"/>
      <c r="N27" s="454"/>
      <c r="O27" s="454"/>
      <c r="P27" s="454"/>
      <c r="Q27" s="454"/>
      <c r="R27" s="454"/>
      <c r="S27" s="454"/>
      <c r="T27" s="454"/>
      <c r="U27" s="446"/>
      <c r="V27" s="446"/>
      <c r="W27" s="446"/>
      <c r="X27" s="446"/>
      <c r="Y27" s="446"/>
      <c r="Z27" s="446"/>
      <c r="AA27" s="446"/>
      <c r="AB27" s="446"/>
      <c r="AC27" s="446"/>
      <c r="AD27" s="446"/>
      <c r="AE27" s="470"/>
      <c r="AF27" s="440"/>
    </row>
    <row r="28" spans="1:32" ht="30" customHeight="1">
      <c r="A28" s="467" t="s">
        <v>122</v>
      </c>
      <c r="B28" s="468" t="s">
        <v>130</v>
      </c>
      <c r="C28" s="1133">
        <v>164780</v>
      </c>
      <c r="D28" s="1133"/>
      <c r="E28" s="1133"/>
      <c r="F28" s="1133"/>
      <c r="G28" s="1133"/>
      <c r="H28" s="1133"/>
      <c r="I28" s="1133"/>
      <c r="J28" s="1133"/>
      <c r="K28" s="1133"/>
      <c r="L28" s="1133"/>
      <c r="M28" s="1133"/>
      <c r="N28" s="1133"/>
      <c r="O28" s="1133"/>
      <c r="P28" s="1133"/>
      <c r="Q28" s="1133"/>
      <c r="R28" s="1133"/>
      <c r="S28" s="1133"/>
      <c r="T28" s="1133"/>
      <c r="U28" s="1133"/>
      <c r="V28" s="1133"/>
      <c r="W28" s="1133"/>
      <c r="X28" s="1133"/>
      <c r="Y28" s="1133"/>
      <c r="Z28" s="1133"/>
      <c r="AA28" s="1133"/>
      <c r="AB28" s="1133"/>
      <c r="AC28" s="1133"/>
      <c r="AD28" s="1134"/>
      <c r="AE28" s="469" t="s">
        <v>121</v>
      </c>
      <c r="AF28" s="440"/>
    </row>
    <row r="29" spans="1:32" ht="25.5" customHeight="1">
      <c r="A29" s="452"/>
      <c r="B29" s="452"/>
      <c r="C29" s="452"/>
      <c r="D29" s="453"/>
      <c r="E29" s="453"/>
      <c r="F29" s="453"/>
      <c r="G29" s="454"/>
      <c r="H29" s="454"/>
      <c r="I29" s="454"/>
      <c r="J29" s="454"/>
      <c r="K29" s="452"/>
      <c r="L29" s="454"/>
      <c r="M29" s="454"/>
      <c r="N29" s="454"/>
      <c r="O29" s="454"/>
      <c r="P29" s="454"/>
      <c r="Q29" s="454"/>
      <c r="R29" s="454"/>
      <c r="S29" s="454"/>
      <c r="T29" s="454"/>
      <c r="U29" s="446"/>
      <c r="V29" s="446"/>
      <c r="W29" s="446"/>
      <c r="X29" s="446"/>
      <c r="Y29" s="446"/>
      <c r="Z29" s="446"/>
      <c r="AA29" s="446"/>
      <c r="AB29" s="446"/>
      <c r="AC29" s="446"/>
      <c r="AD29" s="446"/>
      <c r="AE29" s="470"/>
      <c r="AF29" s="440"/>
    </row>
    <row r="30" spans="1:32" ht="18" customHeight="1">
      <c r="A30" s="1079" t="s">
        <v>243</v>
      </c>
      <c r="B30" s="1090" t="s">
        <v>132</v>
      </c>
      <c r="C30" s="1113" t="s">
        <v>124</v>
      </c>
      <c r="D30" s="1114"/>
      <c r="E30" s="1114"/>
      <c r="F30" s="1114"/>
      <c r="G30" s="1114"/>
      <c r="H30" s="1114"/>
      <c r="I30" s="1114"/>
      <c r="J30" s="1114"/>
      <c r="K30" s="1117">
        <v>476000</v>
      </c>
      <c r="L30" s="1117"/>
      <c r="M30" s="1117"/>
      <c r="N30" s="1117"/>
      <c r="O30" s="1117"/>
      <c r="P30" s="1117"/>
      <c r="Q30" s="1117"/>
      <c r="R30" s="1117"/>
      <c r="S30" s="471"/>
      <c r="T30" s="471"/>
      <c r="U30" s="471"/>
      <c r="V30" s="471"/>
      <c r="W30" s="471"/>
      <c r="X30" s="471"/>
      <c r="Y30" s="471"/>
      <c r="Z30" s="471"/>
      <c r="AA30" s="471"/>
      <c r="AB30" s="471"/>
      <c r="AC30" s="471"/>
      <c r="AD30" s="472"/>
      <c r="AE30" s="1071" t="s">
        <v>244</v>
      </c>
      <c r="AF30" s="440"/>
    </row>
    <row r="31" spans="1:32" ht="18" customHeight="1">
      <c r="A31" s="1080"/>
      <c r="B31" s="1091"/>
      <c r="C31" s="1115"/>
      <c r="D31" s="1116"/>
      <c r="E31" s="1116"/>
      <c r="F31" s="1116"/>
      <c r="G31" s="1116"/>
      <c r="H31" s="1116"/>
      <c r="I31" s="1116"/>
      <c r="J31" s="1116"/>
      <c r="K31" s="1125" t="s">
        <v>125</v>
      </c>
      <c r="L31" s="1125"/>
      <c r="M31" s="1125"/>
      <c r="N31" s="1125"/>
      <c r="O31" s="1125"/>
      <c r="P31" s="1125"/>
      <c r="Q31" s="1125"/>
      <c r="R31" s="1125"/>
      <c r="S31" s="1125"/>
      <c r="T31" s="1125"/>
      <c r="U31" s="1125"/>
      <c r="V31" s="1125"/>
      <c r="W31" s="1125"/>
      <c r="X31" s="1125"/>
      <c r="Y31" s="1125"/>
      <c r="Z31" s="1125"/>
      <c r="AA31" s="1125"/>
      <c r="AB31" s="1125"/>
      <c r="AC31" s="1125"/>
      <c r="AD31" s="1126"/>
      <c r="AE31" s="1071"/>
      <c r="AF31" s="440"/>
    </row>
    <row r="32" spans="1:32" ht="18" customHeight="1">
      <c r="A32" s="1080"/>
      <c r="B32" s="1091"/>
      <c r="C32" s="1113" t="s">
        <v>126</v>
      </c>
      <c r="D32" s="1114"/>
      <c r="E32" s="1114"/>
      <c r="F32" s="1114"/>
      <c r="G32" s="1114"/>
      <c r="H32" s="1114"/>
      <c r="I32" s="1114"/>
      <c r="J32" s="1114"/>
      <c r="K32" s="1117">
        <v>793000</v>
      </c>
      <c r="L32" s="1117"/>
      <c r="M32" s="1117"/>
      <c r="N32" s="1117"/>
      <c r="O32" s="1117"/>
      <c r="P32" s="1117"/>
      <c r="Q32" s="1117"/>
      <c r="R32" s="1117"/>
      <c r="S32" s="471"/>
      <c r="T32" s="471"/>
      <c r="U32" s="471"/>
      <c r="V32" s="471"/>
      <c r="W32" s="471"/>
      <c r="X32" s="471"/>
      <c r="Y32" s="471"/>
      <c r="Z32" s="471"/>
      <c r="AA32" s="471"/>
      <c r="AB32" s="471"/>
      <c r="AC32" s="471"/>
      <c r="AD32" s="472"/>
      <c r="AE32" s="1071"/>
      <c r="AF32" s="440"/>
    </row>
    <row r="33" spans="1:32" ht="18" customHeight="1">
      <c r="A33" s="1080"/>
      <c r="B33" s="1091"/>
      <c r="C33" s="1115"/>
      <c r="D33" s="1116"/>
      <c r="E33" s="1116"/>
      <c r="F33" s="1116"/>
      <c r="G33" s="1116"/>
      <c r="H33" s="1116"/>
      <c r="I33" s="1116"/>
      <c r="J33" s="1116"/>
      <c r="K33" s="1125" t="s">
        <v>125</v>
      </c>
      <c r="L33" s="1125"/>
      <c r="M33" s="1125"/>
      <c r="N33" s="1125"/>
      <c r="O33" s="1125"/>
      <c r="P33" s="1125"/>
      <c r="Q33" s="1125"/>
      <c r="R33" s="1125"/>
      <c r="S33" s="1125"/>
      <c r="T33" s="1125"/>
      <c r="U33" s="1125"/>
      <c r="V33" s="1125"/>
      <c r="W33" s="1125"/>
      <c r="X33" s="1125"/>
      <c r="Y33" s="1125"/>
      <c r="Z33" s="1125"/>
      <c r="AA33" s="1125"/>
      <c r="AB33" s="1125"/>
      <c r="AC33" s="1125"/>
      <c r="AD33" s="1126"/>
      <c r="AE33" s="1071"/>
      <c r="AF33" s="440"/>
    </row>
    <row r="34" spans="1:32" ht="18" customHeight="1">
      <c r="A34" s="1080"/>
      <c r="B34" s="1091"/>
      <c r="C34" s="1127" t="s">
        <v>297</v>
      </c>
      <c r="D34" s="1128"/>
      <c r="E34" s="1128"/>
      <c r="F34" s="1128"/>
      <c r="G34" s="1128"/>
      <c r="H34" s="1128"/>
      <c r="I34" s="1128"/>
      <c r="J34" s="1128"/>
      <c r="K34" s="1117">
        <v>1111000</v>
      </c>
      <c r="L34" s="1117"/>
      <c r="M34" s="1117"/>
      <c r="N34" s="1117"/>
      <c r="O34" s="1117"/>
      <c r="P34" s="1117"/>
      <c r="Q34" s="1117"/>
      <c r="R34" s="1117"/>
      <c r="S34" s="471"/>
      <c r="T34" s="471"/>
      <c r="U34" s="471"/>
      <c r="V34" s="471"/>
      <c r="W34" s="471"/>
      <c r="X34" s="471"/>
      <c r="Y34" s="471"/>
      <c r="Z34" s="471"/>
      <c r="AA34" s="471"/>
      <c r="AB34" s="471"/>
      <c r="AC34" s="471"/>
      <c r="AD34" s="472"/>
      <c r="AE34" s="1071"/>
      <c r="AF34" s="440"/>
    </row>
    <row r="35" spans="1:32" ht="18" customHeight="1">
      <c r="A35" s="1081"/>
      <c r="B35" s="1092"/>
      <c r="C35" s="1129"/>
      <c r="D35" s="1130"/>
      <c r="E35" s="1130"/>
      <c r="F35" s="1130"/>
      <c r="G35" s="1130"/>
      <c r="H35" s="1130"/>
      <c r="I35" s="1130"/>
      <c r="J35" s="1130"/>
      <c r="K35" s="1125" t="s">
        <v>125</v>
      </c>
      <c r="L35" s="1125"/>
      <c r="M35" s="1125"/>
      <c r="N35" s="1125"/>
      <c r="O35" s="1125"/>
      <c r="P35" s="1125"/>
      <c r="Q35" s="1125"/>
      <c r="R35" s="1125"/>
      <c r="S35" s="1125"/>
      <c r="T35" s="1125"/>
      <c r="U35" s="1125"/>
      <c r="V35" s="1125"/>
      <c r="W35" s="1125"/>
      <c r="X35" s="1125"/>
      <c r="Y35" s="1125"/>
      <c r="Z35" s="1125"/>
      <c r="AA35" s="1125"/>
      <c r="AB35" s="1125"/>
      <c r="AC35" s="1125"/>
      <c r="AD35" s="1126"/>
      <c r="AE35" s="1071"/>
      <c r="AF35" s="440"/>
    </row>
    <row r="36" spans="1:32" ht="25.5" customHeight="1">
      <c r="A36" s="452"/>
      <c r="B36" s="452"/>
      <c r="C36" s="452"/>
      <c r="D36" s="453"/>
      <c r="E36" s="453"/>
      <c r="F36" s="453"/>
      <c r="G36" s="454"/>
      <c r="H36" s="454"/>
      <c r="I36" s="454"/>
      <c r="J36" s="454"/>
      <c r="K36" s="452"/>
      <c r="L36" s="446"/>
      <c r="M36" s="454"/>
      <c r="N36" s="454"/>
      <c r="O36" s="454"/>
      <c r="P36" s="454"/>
      <c r="Q36" s="454"/>
      <c r="R36" s="454"/>
      <c r="S36" s="454"/>
      <c r="T36" s="454"/>
      <c r="U36" s="446"/>
      <c r="V36" s="446"/>
      <c r="W36" s="446"/>
      <c r="X36" s="446"/>
      <c r="Y36" s="446"/>
      <c r="Z36" s="446"/>
      <c r="AA36" s="446"/>
      <c r="AB36" s="446"/>
      <c r="AC36" s="446"/>
      <c r="AD36" s="446"/>
      <c r="AE36" s="470"/>
      <c r="AF36" s="440"/>
    </row>
    <row r="37" spans="1:32" ht="30" customHeight="1">
      <c r="A37" s="467" t="s">
        <v>127</v>
      </c>
      <c r="B37" s="468" t="s">
        <v>278</v>
      </c>
      <c r="C37" s="1135">
        <v>160000</v>
      </c>
      <c r="D37" s="1135"/>
      <c r="E37" s="1135"/>
      <c r="F37" s="1135"/>
      <c r="G37" s="1135"/>
      <c r="H37" s="1135"/>
      <c r="I37" s="1135"/>
      <c r="J37" s="1135"/>
      <c r="K37" s="1135"/>
      <c r="L37" s="1135"/>
      <c r="M37" s="1135"/>
      <c r="N37" s="1135"/>
      <c r="O37" s="1135"/>
      <c r="P37" s="1135"/>
      <c r="Q37" s="1135"/>
      <c r="R37" s="1135"/>
      <c r="S37" s="1135"/>
      <c r="T37" s="1135"/>
      <c r="U37" s="1135"/>
      <c r="V37" s="1135"/>
      <c r="W37" s="1135"/>
      <c r="X37" s="1135"/>
      <c r="Y37" s="1135"/>
      <c r="Z37" s="1135"/>
      <c r="AA37" s="1135"/>
      <c r="AB37" s="1135"/>
      <c r="AC37" s="1135"/>
      <c r="AD37" s="1136"/>
      <c r="AE37" s="469" t="s">
        <v>121</v>
      </c>
      <c r="AF37" s="440"/>
    </row>
    <row r="38" spans="1:32" ht="25.5" customHeight="1">
      <c r="A38" s="452"/>
      <c r="B38" s="452"/>
      <c r="C38" s="452"/>
      <c r="D38" s="453"/>
      <c r="E38" s="453"/>
      <c r="F38" s="453"/>
      <c r="G38" s="454"/>
      <c r="H38" s="454"/>
      <c r="I38" s="454"/>
      <c r="J38" s="454"/>
      <c r="K38" s="452"/>
      <c r="L38" s="446"/>
      <c r="M38" s="454"/>
      <c r="N38" s="454"/>
      <c r="O38" s="454"/>
      <c r="P38" s="454"/>
      <c r="Q38" s="454"/>
      <c r="R38" s="454"/>
      <c r="S38" s="454"/>
      <c r="T38" s="454"/>
      <c r="U38" s="446"/>
      <c r="V38" s="446"/>
      <c r="W38" s="446"/>
      <c r="X38" s="446"/>
      <c r="Y38" s="446"/>
      <c r="Z38" s="446"/>
      <c r="AA38" s="446"/>
      <c r="AB38" s="446"/>
      <c r="AC38" s="446"/>
      <c r="AD38" s="446"/>
      <c r="AE38" s="455"/>
      <c r="AF38" s="440"/>
    </row>
    <row r="39" spans="1:32" ht="30" customHeight="1">
      <c r="A39" s="1137" t="s">
        <v>129</v>
      </c>
      <c r="B39" s="1090" t="s">
        <v>249</v>
      </c>
      <c r="C39" s="1139" t="s">
        <v>464</v>
      </c>
      <c r="D39" s="1139"/>
      <c r="E39" s="1139"/>
      <c r="F39" s="1139"/>
      <c r="G39" s="1139"/>
      <c r="H39" s="1139"/>
      <c r="I39" s="1133">
        <v>40380</v>
      </c>
      <c r="J39" s="1133"/>
      <c r="K39" s="1133"/>
      <c r="L39" s="1133"/>
      <c r="M39" s="1133"/>
      <c r="N39" s="1133"/>
      <c r="O39" s="1133"/>
      <c r="P39" s="1133"/>
      <c r="Q39" s="1133"/>
      <c r="R39" s="1133"/>
      <c r="S39" s="1133"/>
      <c r="T39" s="1133"/>
      <c r="U39" s="1133"/>
      <c r="V39" s="1133"/>
      <c r="W39" s="1133"/>
      <c r="X39" s="1133"/>
      <c r="Y39" s="1133"/>
      <c r="Z39" s="1133"/>
      <c r="AA39" s="1133"/>
      <c r="AB39" s="1133"/>
      <c r="AC39" s="1133"/>
      <c r="AD39" s="1133"/>
      <c r="AE39" s="1140" t="s">
        <v>465</v>
      </c>
      <c r="AF39" s="440"/>
    </row>
    <row r="40" spans="1:32" ht="30" customHeight="1">
      <c r="A40" s="1138"/>
      <c r="B40" s="1092"/>
      <c r="C40" s="1139" t="s">
        <v>466</v>
      </c>
      <c r="D40" s="1139"/>
      <c r="E40" s="1139"/>
      <c r="F40" s="1139"/>
      <c r="G40" s="1139"/>
      <c r="H40" s="1139"/>
      <c r="I40" s="1133">
        <v>317130</v>
      </c>
      <c r="J40" s="1133"/>
      <c r="K40" s="1133"/>
      <c r="L40" s="1133"/>
      <c r="M40" s="1133"/>
      <c r="N40" s="1133"/>
      <c r="O40" s="1133"/>
      <c r="P40" s="1133"/>
      <c r="Q40" s="1133"/>
      <c r="R40" s="1133"/>
      <c r="S40" s="1133"/>
      <c r="T40" s="1133"/>
      <c r="U40" s="1133"/>
      <c r="V40" s="1133"/>
      <c r="W40" s="1133"/>
      <c r="X40" s="1133"/>
      <c r="Y40" s="1133"/>
      <c r="Z40" s="1133"/>
      <c r="AA40" s="1133"/>
      <c r="AB40" s="1133"/>
      <c r="AC40" s="1133"/>
      <c r="AD40" s="1133"/>
      <c r="AE40" s="1141"/>
      <c r="AF40" s="440"/>
    </row>
    <row r="41" spans="1:32" s="149" customFormat="1" ht="30" customHeight="1">
      <c r="A41" s="144"/>
      <c r="B41" s="458"/>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6"/>
    </row>
    <row r="42" spans="1:32" s="149" customFormat="1" ht="20.25" customHeight="1">
      <c r="A42" s="1079" t="s">
        <v>245</v>
      </c>
      <c r="B42" s="1156" t="s">
        <v>279</v>
      </c>
      <c r="C42" s="1093" t="s">
        <v>109</v>
      </c>
      <c r="D42" s="462"/>
      <c r="E42" s="1146" t="s">
        <v>102</v>
      </c>
      <c r="F42" s="1146"/>
      <c r="G42" s="1146"/>
      <c r="H42" s="1146"/>
      <c r="I42" s="147"/>
      <c r="J42" s="1153" t="s">
        <v>350</v>
      </c>
      <c r="K42" s="1153"/>
      <c r="L42" s="1153"/>
      <c r="M42" s="1153"/>
      <c r="N42" s="1153"/>
      <c r="O42" s="1153"/>
      <c r="P42" s="1153"/>
      <c r="Q42" s="1153"/>
      <c r="R42" s="1153"/>
      <c r="S42" s="1153"/>
      <c r="T42" s="1153"/>
      <c r="U42" s="1153"/>
      <c r="V42" s="1153"/>
      <c r="W42" s="1153"/>
      <c r="X42" s="1153"/>
      <c r="Y42" s="1153"/>
      <c r="Z42" s="1153"/>
      <c r="AA42" s="1153"/>
      <c r="AB42" s="1153"/>
      <c r="AC42" s="147"/>
      <c r="AD42" s="148"/>
      <c r="AE42" s="1105" t="s">
        <v>467</v>
      </c>
    </row>
    <row r="43" spans="1:32" s="149" customFormat="1" ht="30" customHeight="1">
      <c r="A43" s="1098"/>
      <c r="B43" s="1157"/>
      <c r="C43" s="1094"/>
      <c r="D43" s="149" t="s">
        <v>104</v>
      </c>
      <c r="E43" s="1154">
        <v>79950</v>
      </c>
      <c r="F43" s="1154"/>
      <c r="G43" s="1154"/>
      <c r="H43" s="1154"/>
      <c r="I43" s="149" t="s">
        <v>105</v>
      </c>
      <c r="J43" s="1073">
        <v>790</v>
      </c>
      <c r="K43" s="1073"/>
      <c r="L43" s="1073"/>
      <c r="M43" s="446" t="s">
        <v>290</v>
      </c>
      <c r="N43" s="446" t="s">
        <v>343</v>
      </c>
      <c r="O43" s="446"/>
      <c r="P43" s="446"/>
      <c r="Q43" s="446"/>
      <c r="R43" s="440"/>
      <c r="S43" s="446" t="s">
        <v>69</v>
      </c>
      <c r="T43" s="1074" t="s">
        <v>317</v>
      </c>
      <c r="U43" s="1074"/>
      <c r="V43" s="1074"/>
      <c r="W43" s="1074"/>
      <c r="X43" s="446" t="s">
        <v>69</v>
      </c>
      <c r="Y43" s="1075">
        <v>8.4</v>
      </c>
      <c r="Z43" s="1075"/>
      <c r="AA43" s="1075"/>
      <c r="AB43" s="150" t="s">
        <v>106</v>
      </c>
      <c r="AC43" s="149" t="s">
        <v>316</v>
      </c>
      <c r="AD43" s="151"/>
      <c r="AE43" s="1106"/>
    </row>
    <row r="44" spans="1:32" s="149" customFormat="1" ht="30" customHeight="1">
      <c r="A44" s="1098"/>
      <c r="B44" s="1157"/>
      <c r="C44" s="1095"/>
      <c r="D44" s="152"/>
      <c r="E44" s="473"/>
      <c r="F44" s="473"/>
      <c r="G44" s="473"/>
      <c r="H44" s="1151" t="s">
        <v>107</v>
      </c>
      <c r="I44" s="1151"/>
      <c r="J44" s="1151"/>
      <c r="K44" s="1151"/>
      <c r="L44" s="1151"/>
      <c r="M44" s="1151"/>
      <c r="N44" s="1151"/>
      <c r="O44" s="1151"/>
      <c r="P44" s="1151"/>
      <c r="Q44" s="1151"/>
      <c r="R44" s="1151"/>
      <c r="S44" s="1151"/>
      <c r="T44" s="1151"/>
      <c r="U44" s="1151"/>
      <c r="V44" s="1151"/>
      <c r="W44" s="1151"/>
      <c r="X44" s="1151"/>
      <c r="Y44" s="1151"/>
      <c r="Z44" s="1151"/>
      <c r="AA44" s="1151"/>
      <c r="AB44" s="1151"/>
      <c r="AC44" s="1151"/>
      <c r="AD44" s="1152"/>
      <c r="AE44" s="1106"/>
    </row>
    <row r="45" spans="1:32" s="149" customFormat="1" ht="20.25" customHeight="1">
      <c r="A45" s="1098"/>
      <c r="B45" s="1157"/>
      <c r="C45" s="1093" t="s">
        <v>246</v>
      </c>
      <c r="D45" s="462"/>
      <c r="E45" s="1146" t="s">
        <v>102</v>
      </c>
      <c r="F45" s="1146"/>
      <c r="G45" s="1146"/>
      <c r="H45" s="1146"/>
      <c r="I45" s="147"/>
      <c r="J45" s="1153" t="s">
        <v>350</v>
      </c>
      <c r="K45" s="1153"/>
      <c r="L45" s="1153"/>
      <c r="M45" s="1153"/>
      <c r="N45" s="1153"/>
      <c r="O45" s="1153"/>
      <c r="P45" s="1153"/>
      <c r="Q45" s="1153"/>
      <c r="R45" s="1153"/>
      <c r="S45" s="1153"/>
      <c r="T45" s="1153"/>
      <c r="U45" s="1153"/>
      <c r="V45" s="1153"/>
      <c r="W45" s="1153"/>
      <c r="X45" s="1153"/>
      <c r="Y45" s="1153"/>
      <c r="Z45" s="1153"/>
      <c r="AA45" s="1153"/>
      <c r="AB45" s="462"/>
      <c r="AC45" s="147"/>
      <c r="AD45" s="148"/>
      <c r="AE45" s="1106"/>
    </row>
    <row r="46" spans="1:32" s="149" customFormat="1" ht="30" customHeight="1">
      <c r="A46" s="1098"/>
      <c r="B46" s="1157"/>
      <c r="C46" s="1094"/>
      <c r="D46" s="149" t="s">
        <v>104</v>
      </c>
      <c r="E46" s="1154">
        <v>50000</v>
      </c>
      <c r="F46" s="1154"/>
      <c r="G46" s="1154"/>
      <c r="H46" s="1154"/>
      <c r="I46" s="149" t="s">
        <v>105</v>
      </c>
      <c r="J46" s="1155">
        <v>500</v>
      </c>
      <c r="K46" s="1155"/>
      <c r="L46" s="1155"/>
      <c r="M46" s="1155"/>
      <c r="N46" s="1155"/>
      <c r="O46" s="1155"/>
      <c r="P46" s="1155"/>
      <c r="Q46" s="1155"/>
      <c r="R46" s="1155"/>
      <c r="S46" s="1155"/>
      <c r="T46" s="1155"/>
      <c r="U46" s="1155"/>
      <c r="V46" s="1155"/>
      <c r="W46" s="1155"/>
      <c r="X46" s="1155"/>
      <c r="Y46" s="1155"/>
      <c r="Z46" s="1155"/>
      <c r="AA46" s="1155"/>
      <c r="AB46" s="150" t="s">
        <v>106</v>
      </c>
      <c r="AD46" s="151"/>
      <c r="AE46" s="1106"/>
    </row>
    <row r="47" spans="1:32" s="149" customFormat="1" ht="30" customHeight="1">
      <c r="A47" s="1098"/>
      <c r="B47" s="1157"/>
      <c r="C47" s="1095"/>
      <c r="D47" s="152"/>
      <c r="E47" s="473"/>
      <c r="F47" s="473"/>
      <c r="G47" s="473"/>
      <c r="H47" s="1151" t="s">
        <v>107</v>
      </c>
      <c r="I47" s="1151"/>
      <c r="J47" s="1151"/>
      <c r="K47" s="1151"/>
      <c r="L47" s="1151"/>
      <c r="M47" s="1151"/>
      <c r="N47" s="1151"/>
      <c r="O47" s="1151"/>
      <c r="P47" s="1151"/>
      <c r="Q47" s="1151"/>
      <c r="R47" s="1151"/>
      <c r="S47" s="1151"/>
      <c r="T47" s="1151"/>
      <c r="U47" s="1151"/>
      <c r="V47" s="1151"/>
      <c r="W47" s="1151"/>
      <c r="X47" s="1151"/>
      <c r="Y47" s="1151"/>
      <c r="Z47" s="1151"/>
      <c r="AA47" s="1151"/>
      <c r="AB47" s="1151"/>
      <c r="AC47" s="1151"/>
      <c r="AD47" s="1152"/>
      <c r="AE47" s="1106"/>
    </row>
    <row r="48" spans="1:32" s="149" customFormat="1" ht="20.25" customHeight="1">
      <c r="A48" s="1098"/>
      <c r="B48" s="1157"/>
      <c r="C48" s="1093" t="s">
        <v>247</v>
      </c>
      <c r="D48" s="1145" t="s">
        <v>102</v>
      </c>
      <c r="E48" s="1146"/>
      <c r="F48" s="1146"/>
      <c r="G48" s="1146"/>
      <c r="H48" s="1146"/>
      <c r="I48" s="1146"/>
      <c r="J48" s="1146"/>
      <c r="K48" s="1146"/>
      <c r="L48" s="474"/>
      <c r="M48" s="474"/>
      <c r="N48" s="474"/>
      <c r="O48" s="474"/>
      <c r="P48" s="474"/>
      <c r="Q48" s="474"/>
      <c r="R48" s="474"/>
      <c r="S48" s="474"/>
      <c r="T48" s="474"/>
      <c r="U48" s="474"/>
      <c r="V48" s="474"/>
      <c r="W48" s="474"/>
      <c r="X48" s="474"/>
      <c r="Y48" s="474"/>
      <c r="Z48" s="474"/>
      <c r="AA48" s="474"/>
      <c r="AB48" s="474"/>
      <c r="AC48" s="474"/>
      <c r="AD48" s="456"/>
      <c r="AE48" s="1106"/>
    </row>
    <row r="49" spans="1:32" s="149" customFormat="1" ht="30" customHeight="1">
      <c r="A49" s="1099"/>
      <c r="B49" s="1158"/>
      <c r="C49" s="1095"/>
      <c r="D49" s="1147">
        <v>10000</v>
      </c>
      <c r="E49" s="1148"/>
      <c r="F49" s="1148"/>
      <c r="G49" s="1148"/>
      <c r="H49" s="1148"/>
      <c r="I49" s="1149" t="s">
        <v>248</v>
      </c>
      <c r="J49" s="1149"/>
      <c r="K49" s="1149"/>
      <c r="L49" s="1149"/>
      <c r="M49" s="1149"/>
      <c r="N49" s="1149"/>
      <c r="O49" s="1149"/>
      <c r="P49" s="1149"/>
      <c r="Q49" s="1149"/>
      <c r="R49" s="1149"/>
      <c r="S49" s="1149"/>
      <c r="T49" s="1149"/>
      <c r="U49" s="1149"/>
      <c r="V49" s="1149"/>
      <c r="W49" s="1149"/>
      <c r="X49" s="1149"/>
      <c r="Y49" s="1149"/>
      <c r="Z49" s="1149"/>
      <c r="AA49" s="1149"/>
      <c r="AB49" s="1149"/>
      <c r="AC49" s="1149"/>
      <c r="AD49" s="1150"/>
      <c r="AE49" s="1107"/>
    </row>
    <row r="50" spans="1:32" ht="25.5" customHeight="1">
      <c r="A50" s="452"/>
      <c r="B50" s="452"/>
      <c r="C50" s="452"/>
      <c r="D50" s="453"/>
      <c r="E50" s="453"/>
      <c r="F50" s="453"/>
      <c r="G50" s="454"/>
      <c r="H50" s="454"/>
      <c r="I50" s="454"/>
      <c r="J50" s="454"/>
      <c r="K50" s="452"/>
      <c r="L50" s="446"/>
      <c r="M50" s="454"/>
      <c r="N50" s="454"/>
      <c r="O50" s="454"/>
      <c r="P50" s="454"/>
      <c r="Q50" s="454"/>
      <c r="R50" s="454"/>
      <c r="S50" s="454"/>
      <c r="T50" s="454"/>
      <c r="U50" s="446"/>
      <c r="V50" s="446"/>
      <c r="W50" s="446"/>
      <c r="X50" s="446"/>
      <c r="Y50" s="446"/>
      <c r="Z50" s="446"/>
      <c r="AA50" s="446"/>
      <c r="AB50" s="446"/>
      <c r="AC50" s="446"/>
      <c r="AD50" s="446"/>
      <c r="AE50" s="455" t="s">
        <v>131</v>
      </c>
      <c r="AF50" s="440"/>
    </row>
    <row r="51" spans="1:32" ht="30" customHeight="1">
      <c r="A51" s="467" t="s">
        <v>133</v>
      </c>
      <c r="B51" s="468" t="s">
        <v>291</v>
      </c>
      <c r="C51" s="1133">
        <v>150000</v>
      </c>
      <c r="D51" s="1133"/>
      <c r="E51" s="1133"/>
      <c r="F51" s="1133"/>
      <c r="G51" s="1133"/>
      <c r="H51" s="1133"/>
      <c r="I51" s="1133"/>
      <c r="J51" s="1133"/>
      <c r="K51" s="1133"/>
      <c r="L51" s="1133"/>
      <c r="M51" s="1133"/>
      <c r="N51" s="1133"/>
      <c r="O51" s="1133"/>
      <c r="P51" s="1133"/>
      <c r="Q51" s="1133"/>
      <c r="R51" s="1133"/>
      <c r="S51" s="1133"/>
      <c r="T51" s="1133"/>
      <c r="U51" s="1133"/>
      <c r="V51" s="1133"/>
      <c r="W51" s="1133"/>
      <c r="X51" s="1133"/>
      <c r="Y51" s="1133"/>
      <c r="Z51" s="1133"/>
      <c r="AA51" s="1133"/>
      <c r="AB51" s="1133"/>
      <c r="AC51" s="1133"/>
      <c r="AD51" s="1134"/>
      <c r="AE51" s="469" t="s">
        <v>121</v>
      </c>
      <c r="AF51" s="440"/>
    </row>
    <row r="52" spans="1:32" ht="30" customHeight="1">
      <c r="A52" s="458"/>
      <c r="B52" s="452"/>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55"/>
      <c r="AF52" s="440"/>
    </row>
    <row r="53" spans="1:32" ht="25.5" customHeight="1">
      <c r="A53" s="467" t="s">
        <v>468</v>
      </c>
      <c r="B53" s="476" t="s">
        <v>469</v>
      </c>
      <c r="C53" s="1142">
        <v>100000</v>
      </c>
      <c r="D53" s="1142"/>
      <c r="E53" s="1142"/>
      <c r="F53" s="1142"/>
      <c r="G53" s="1142"/>
      <c r="H53" s="1142"/>
      <c r="I53" s="1142"/>
      <c r="J53" s="1142"/>
      <c r="K53" s="1142"/>
      <c r="L53" s="1142"/>
      <c r="M53" s="1142"/>
      <c r="N53" s="1142"/>
      <c r="O53" s="1142"/>
      <c r="P53" s="1142"/>
      <c r="Q53" s="1142"/>
      <c r="R53" s="1142"/>
      <c r="S53" s="1142"/>
      <c r="T53" s="1142"/>
      <c r="U53" s="1142"/>
      <c r="V53" s="1142"/>
      <c r="W53" s="1142"/>
      <c r="X53" s="1142"/>
      <c r="Y53" s="1142"/>
      <c r="Z53" s="1142"/>
      <c r="AA53" s="1142"/>
      <c r="AB53" s="1142"/>
      <c r="AC53" s="1142"/>
      <c r="AD53" s="1143"/>
      <c r="AE53" s="469" t="s">
        <v>470</v>
      </c>
      <c r="AF53" s="440"/>
    </row>
    <row r="54" spans="1:32" ht="65.099999999999994" customHeight="1">
      <c r="A54" s="458"/>
      <c r="B54" s="458"/>
      <c r="C54" s="475"/>
      <c r="D54" s="475"/>
      <c r="E54" s="475"/>
      <c r="F54" s="475"/>
      <c r="G54" s="475"/>
      <c r="H54" s="475"/>
      <c r="I54" s="475"/>
      <c r="J54" s="475"/>
      <c r="K54" s="475"/>
      <c r="L54" s="475"/>
      <c r="M54" s="475"/>
      <c r="N54" s="475"/>
      <c r="O54" s="475"/>
      <c r="P54" s="475"/>
      <c r="Q54" s="475"/>
      <c r="R54" s="475"/>
      <c r="S54" s="475"/>
      <c r="T54" s="475"/>
      <c r="U54" s="475"/>
      <c r="V54" s="475"/>
      <c r="W54" s="475"/>
      <c r="X54" s="475"/>
      <c r="Y54" s="475"/>
      <c r="Z54" s="475"/>
      <c r="AA54" s="475"/>
      <c r="AB54" s="475"/>
      <c r="AC54" s="475"/>
      <c r="AD54" s="475"/>
      <c r="AE54" s="455"/>
      <c r="AF54" s="440"/>
    </row>
    <row r="55" spans="1:32" ht="25.5" customHeight="1">
      <c r="A55" s="1144" t="s">
        <v>351</v>
      </c>
      <c r="B55" s="1144"/>
      <c r="C55" s="1144"/>
      <c r="D55" s="1144"/>
      <c r="E55" s="1144"/>
      <c r="F55" s="1144"/>
      <c r="G55" s="1144"/>
      <c r="H55" s="1144"/>
      <c r="I55" s="1144"/>
      <c r="J55" s="1144"/>
      <c r="K55" s="1144"/>
      <c r="L55" s="1144"/>
      <c r="M55" s="1144"/>
      <c r="N55" s="1144"/>
      <c r="O55" s="1144"/>
      <c r="P55" s="1144"/>
      <c r="Q55" s="1144"/>
      <c r="R55" s="1144"/>
      <c r="S55" s="1144"/>
      <c r="T55" s="1144"/>
      <c r="U55" s="1144"/>
      <c r="V55" s="1144"/>
      <c r="W55" s="1144"/>
      <c r="X55" s="1144"/>
      <c r="Y55" s="1144"/>
      <c r="Z55" s="1144"/>
      <c r="AA55" s="1144"/>
      <c r="AB55" s="1144"/>
      <c r="AC55" s="1144"/>
      <c r="AD55" s="1144"/>
      <c r="AE55" s="1144"/>
      <c r="AF55" s="440"/>
    </row>
    <row r="56" spans="1:32" ht="25.5" customHeight="1">
      <c r="A56" s="1109" t="s">
        <v>352</v>
      </c>
      <c r="B56" s="1109"/>
      <c r="C56" s="1109"/>
      <c r="D56" s="1109"/>
      <c r="E56" s="1109"/>
      <c r="F56" s="1109"/>
      <c r="G56" s="1109"/>
      <c r="H56" s="1109"/>
      <c r="I56" s="1109"/>
      <c r="J56" s="1109"/>
      <c r="K56" s="1109"/>
      <c r="L56" s="1109"/>
      <c r="M56" s="1109"/>
      <c r="N56" s="1109"/>
      <c r="O56" s="1109"/>
      <c r="P56" s="1109"/>
      <c r="Q56" s="1109"/>
      <c r="R56" s="1109"/>
      <c r="S56" s="1109"/>
      <c r="T56" s="1109"/>
      <c r="U56" s="1109"/>
      <c r="V56" s="1109"/>
      <c r="W56" s="1109"/>
      <c r="X56" s="1109"/>
      <c r="Y56" s="1109"/>
      <c r="Z56" s="1109"/>
      <c r="AA56" s="1109"/>
      <c r="AB56" s="1109"/>
      <c r="AC56" s="1109"/>
      <c r="AD56" s="1109"/>
      <c r="AE56" s="1109"/>
      <c r="AF56" s="440"/>
    </row>
  </sheetData>
  <sheetProtection algorithmName="SHA-512" hashValue="LYhnHYhWlyK6ydi7VXb063KXLXr9e+OyDCT0M498YxNmea+E0UfwPqk4BojJAeCvhZcsB7vSO/t1OaQAJwSleQ==" saltValue="thFI+dVnqkhrkYT24e0pHA==" spinCount="100000" sheet="1" objects="1" scenarios="1"/>
  <mergeCells count="114">
    <mergeCell ref="AE39:AE40"/>
    <mergeCell ref="C40:H40"/>
    <mergeCell ref="I40:AD40"/>
    <mergeCell ref="C53:AD53"/>
    <mergeCell ref="A55:AE55"/>
    <mergeCell ref="A56:AE56"/>
    <mergeCell ref="C48:C49"/>
    <mergeCell ref="D48:K48"/>
    <mergeCell ref="D49:H49"/>
    <mergeCell ref="I49:AD49"/>
    <mergeCell ref="C51:AD51"/>
    <mergeCell ref="H44:AD44"/>
    <mergeCell ref="C45:C47"/>
    <mergeCell ref="E45:H45"/>
    <mergeCell ref="J45:AA45"/>
    <mergeCell ref="E46:H46"/>
    <mergeCell ref="J46:AA46"/>
    <mergeCell ref="H47:AD47"/>
    <mergeCell ref="A42:A49"/>
    <mergeCell ref="B42:B49"/>
    <mergeCell ref="C42:C44"/>
    <mergeCell ref="E42:H42"/>
    <mergeCell ref="J42:AB42"/>
    <mergeCell ref="AE42:AE49"/>
    <mergeCell ref="C34:J35"/>
    <mergeCell ref="K34:R34"/>
    <mergeCell ref="K35:AD35"/>
    <mergeCell ref="C26:AD26"/>
    <mergeCell ref="C28:AD28"/>
    <mergeCell ref="Y43:AA43"/>
    <mergeCell ref="C37:AD37"/>
    <mergeCell ref="A39:A40"/>
    <mergeCell ref="B39:B40"/>
    <mergeCell ref="C39:H39"/>
    <mergeCell ref="I39:AD39"/>
    <mergeCell ref="E43:H43"/>
    <mergeCell ref="J43:L43"/>
    <mergeCell ref="T43:W43"/>
    <mergeCell ref="A30:A35"/>
    <mergeCell ref="B30:B35"/>
    <mergeCell ref="C30:J31"/>
    <mergeCell ref="K30:R30"/>
    <mergeCell ref="AE22:AE24"/>
    <mergeCell ref="C23:I23"/>
    <mergeCell ref="J23:P23"/>
    <mergeCell ref="Q23:W23"/>
    <mergeCell ref="X23:AD23"/>
    <mergeCell ref="C24:I24"/>
    <mergeCell ref="J24:P24"/>
    <mergeCell ref="Q24:W24"/>
    <mergeCell ref="X24:AD24"/>
    <mergeCell ref="A22:A24"/>
    <mergeCell ref="B22:B24"/>
    <mergeCell ref="C22:I22"/>
    <mergeCell ref="J22:P22"/>
    <mergeCell ref="Q22:W22"/>
    <mergeCell ref="X22:AD22"/>
    <mergeCell ref="AE30:AE35"/>
    <mergeCell ref="K31:AD31"/>
    <mergeCell ref="C32:J33"/>
    <mergeCell ref="K32:R32"/>
    <mergeCell ref="K33:AD33"/>
    <mergeCell ref="L16:AD16"/>
    <mergeCell ref="A18:A20"/>
    <mergeCell ref="B18:B20"/>
    <mergeCell ref="C18:AD18"/>
    <mergeCell ref="AE18:AE20"/>
    <mergeCell ref="C19:N19"/>
    <mergeCell ref="O19:T19"/>
    <mergeCell ref="U19:AD19"/>
    <mergeCell ref="C20:N20"/>
    <mergeCell ref="O20:T20"/>
    <mergeCell ref="A14:A16"/>
    <mergeCell ref="B14:B16"/>
    <mergeCell ref="C14:C16"/>
    <mergeCell ref="E14:H14"/>
    <mergeCell ref="J14:AB14"/>
    <mergeCell ref="AE14:AE16"/>
    <mergeCell ref="E15:H15"/>
    <mergeCell ref="J15:L15"/>
    <mergeCell ref="T15:W15"/>
    <mergeCell ref="Y15:AA15"/>
    <mergeCell ref="U20:AD20"/>
    <mergeCell ref="A7:A12"/>
    <mergeCell ref="B7:B12"/>
    <mergeCell ref="C7:C9"/>
    <mergeCell ref="E7:H7"/>
    <mergeCell ref="J7:AB7"/>
    <mergeCell ref="AE7:AE12"/>
    <mergeCell ref="E8:H8"/>
    <mergeCell ref="J8:L8"/>
    <mergeCell ref="T8:W8"/>
    <mergeCell ref="Y8:AA8"/>
    <mergeCell ref="L9:AD9"/>
    <mergeCell ref="C10:C12"/>
    <mergeCell ref="E10:H10"/>
    <mergeCell ref="J10:AB10"/>
    <mergeCell ref="E11:H11"/>
    <mergeCell ref="J11:L11"/>
    <mergeCell ref="T11:W11"/>
    <mergeCell ref="Y11:AA11"/>
    <mergeCell ref="L12:AD12"/>
    <mergeCell ref="AE3:AE5"/>
    <mergeCell ref="E4:H4"/>
    <mergeCell ref="J4:L4"/>
    <mergeCell ref="T4:W4"/>
    <mergeCell ref="Y4:AA4"/>
    <mergeCell ref="L5:AD5"/>
    <mergeCell ref="K1:AD1"/>
    <mergeCell ref="A3:A5"/>
    <mergeCell ref="B3:B5"/>
    <mergeCell ref="C3:C5"/>
    <mergeCell ref="E3:H3"/>
    <mergeCell ref="J3:AB3"/>
  </mergeCells>
  <phoneticPr fontId="2"/>
  <conditionalFormatting sqref="AE22:AE24">
    <cfRule type="expression" dxfId="1" priority="1">
      <formula>AE22&lt;#REF!</formula>
    </cfRule>
    <cfRule type="expression" dxfId="0" priority="2">
      <formula>AE22&gt;#REF!</formula>
    </cfRule>
  </conditionalFormatting>
  <printOptions horizontalCentered="1"/>
  <pageMargins left="0.39370078740157483" right="0.39370078740157483" top="0.98425196850393704" bottom="0.39370078740157483" header="0.39370078740157483" footer="0.15748031496062992"/>
  <pageSetup paperSize="9" scale="47" orientation="portrait"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H25"/>
  <sheetViews>
    <sheetView showWhiteSpace="0" view="pageBreakPreview" topLeftCell="A2" zoomScale="90" zoomScaleNormal="100" zoomScaleSheetLayoutView="90" workbookViewId="0">
      <selection activeCell="G16" sqref="G16:K16"/>
    </sheetView>
  </sheetViews>
  <sheetFormatPr defaultColWidth="1.625" defaultRowHeight="16.5" customHeight="1"/>
  <cols>
    <col min="1" max="2" width="8.875" style="49" customWidth="1"/>
    <col min="3" max="3" width="11.125" style="49" customWidth="1"/>
    <col min="4" max="4" width="12.875" style="49" customWidth="1"/>
    <col min="5" max="5" width="7.625" style="49" customWidth="1"/>
    <col min="6" max="6" width="10.125" style="49" customWidth="1"/>
    <col min="7" max="7" width="10.875" style="49" customWidth="1"/>
    <col min="8" max="8" width="4" style="49" customWidth="1"/>
    <col min="9" max="250" width="1.625" style="49"/>
    <col min="251" max="253" width="8.875" style="49" customWidth="1"/>
    <col min="254" max="254" width="15.625" style="49" customWidth="1"/>
    <col min="255" max="255" width="10.625" style="49" customWidth="1"/>
    <col min="256" max="256" width="10.5" style="49" customWidth="1"/>
    <col min="257" max="257" width="15.625" style="49" customWidth="1"/>
    <col min="258" max="258" width="0" style="49" hidden="1" customWidth="1"/>
    <col min="259" max="259" width="10.625" style="49" customWidth="1"/>
    <col min="260" max="260" width="10.875" style="49" customWidth="1"/>
    <col min="261" max="261" width="14.625" style="49" customWidth="1"/>
    <col min="262" max="262" width="15.625" style="49" customWidth="1"/>
    <col min="263" max="263" width="4" style="49" customWidth="1"/>
    <col min="264" max="506" width="1.625" style="49"/>
    <col min="507" max="509" width="8.875" style="49" customWidth="1"/>
    <col min="510" max="510" width="15.625" style="49" customWidth="1"/>
    <col min="511" max="511" width="10.625" style="49" customWidth="1"/>
    <col min="512" max="512" width="10.5" style="49" customWidth="1"/>
    <col min="513" max="513" width="15.625" style="49" customWidth="1"/>
    <col min="514" max="514" width="0" style="49" hidden="1" customWidth="1"/>
    <col min="515" max="515" width="10.625" style="49" customWidth="1"/>
    <col min="516" max="516" width="10.875" style="49" customWidth="1"/>
    <col min="517" max="517" width="14.625" style="49" customWidth="1"/>
    <col min="518" max="518" width="15.625" style="49" customWidth="1"/>
    <col min="519" max="519" width="4" style="49" customWidth="1"/>
    <col min="520" max="762" width="1.625" style="49"/>
    <col min="763" max="765" width="8.875" style="49" customWidth="1"/>
    <col min="766" max="766" width="15.625" style="49" customWidth="1"/>
    <col min="767" max="767" width="10.625" style="49" customWidth="1"/>
    <col min="768" max="768" width="10.5" style="49" customWidth="1"/>
    <col min="769" max="769" width="15.625" style="49" customWidth="1"/>
    <col min="770" max="770" width="0" style="49" hidden="1" customWidth="1"/>
    <col min="771" max="771" width="10.625" style="49" customWidth="1"/>
    <col min="772" max="772" width="10.875" style="49" customWidth="1"/>
    <col min="773" max="773" width="14.625" style="49" customWidth="1"/>
    <col min="774" max="774" width="15.625" style="49" customWidth="1"/>
    <col min="775" max="775" width="4" style="49" customWidth="1"/>
    <col min="776" max="1018" width="1.625" style="49"/>
    <col min="1019" max="1021" width="8.875" style="49" customWidth="1"/>
    <col min="1022" max="1022" width="15.625" style="49" customWidth="1"/>
    <col min="1023" max="1023" width="10.625" style="49" customWidth="1"/>
    <col min="1024" max="1024" width="10.5" style="49" customWidth="1"/>
    <col min="1025" max="1025" width="15.625" style="49" customWidth="1"/>
    <col min="1026" max="1026" width="0" style="49" hidden="1" customWidth="1"/>
    <col min="1027" max="1027" width="10.625" style="49" customWidth="1"/>
    <col min="1028" max="1028" width="10.875" style="49" customWidth="1"/>
    <col min="1029" max="1029" width="14.625" style="49" customWidth="1"/>
    <col min="1030" max="1030" width="15.625" style="49" customWidth="1"/>
    <col min="1031" max="1031" width="4" style="49" customWidth="1"/>
    <col min="1032" max="1274" width="1.625" style="49"/>
    <col min="1275" max="1277" width="8.875" style="49" customWidth="1"/>
    <col min="1278" max="1278" width="15.625" style="49" customWidth="1"/>
    <col min="1279" max="1279" width="10.625" style="49" customWidth="1"/>
    <col min="1280" max="1280" width="10.5" style="49" customWidth="1"/>
    <col min="1281" max="1281" width="15.625" style="49" customWidth="1"/>
    <col min="1282" max="1282" width="0" style="49" hidden="1" customWidth="1"/>
    <col min="1283" max="1283" width="10.625" style="49" customWidth="1"/>
    <col min="1284" max="1284" width="10.875" style="49" customWidth="1"/>
    <col min="1285" max="1285" width="14.625" style="49" customWidth="1"/>
    <col min="1286" max="1286" width="15.625" style="49" customWidth="1"/>
    <col min="1287" max="1287" width="4" style="49" customWidth="1"/>
    <col min="1288" max="1530" width="1.625" style="49"/>
    <col min="1531" max="1533" width="8.875" style="49" customWidth="1"/>
    <col min="1534" max="1534" width="15.625" style="49" customWidth="1"/>
    <col min="1535" max="1535" width="10.625" style="49" customWidth="1"/>
    <col min="1536" max="1536" width="10.5" style="49" customWidth="1"/>
    <col min="1537" max="1537" width="15.625" style="49" customWidth="1"/>
    <col min="1538" max="1538" width="0" style="49" hidden="1" customWidth="1"/>
    <col min="1539" max="1539" width="10.625" style="49" customWidth="1"/>
    <col min="1540" max="1540" width="10.875" style="49" customWidth="1"/>
    <col min="1541" max="1541" width="14.625" style="49" customWidth="1"/>
    <col min="1542" max="1542" width="15.625" style="49" customWidth="1"/>
    <col min="1543" max="1543" width="4" style="49" customWidth="1"/>
    <col min="1544" max="1786" width="1.625" style="49"/>
    <col min="1787" max="1789" width="8.875" style="49" customWidth="1"/>
    <col min="1790" max="1790" width="15.625" style="49" customWidth="1"/>
    <col min="1791" max="1791" width="10.625" style="49" customWidth="1"/>
    <col min="1792" max="1792" width="10.5" style="49" customWidth="1"/>
    <col min="1793" max="1793" width="15.625" style="49" customWidth="1"/>
    <col min="1794" max="1794" width="0" style="49" hidden="1" customWidth="1"/>
    <col min="1795" max="1795" width="10.625" style="49" customWidth="1"/>
    <col min="1796" max="1796" width="10.875" style="49" customWidth="1"/>
    <col min="1797" max="1797" width="14.625" style="49" customWidth="1"/>
    <col min="1798" max="1798" width="15.625" style="49" customWidth="1"/>
    <col min="1799" max="1799" width="4" style="49" customWidth="1"/>
    <col min="1800" max="2042" width="1.625" style="49"/>
    <col min="2043" max="2045" width="8.875" style="49" customWidth="1"/>
    <col min="2046" max="2046" width="15.625" style="49" customWidth="1"/>
    <col min="2047" max="2047" width="10.625" style="49" customWidth="1"/>
    <col min="2048" max="2048" width="10.5" style="49" customWidth="1"/>
    <col min="2049" max="2049" width="15.625" style="49" customWidth="1"/>
    <col min="2050" max="2050" width="0" style="49" hidden="1" customWidth="1"/>
    <col min="2051" max="2051" width="10.625" style="49" customWidth="1"/>
    <col min="2052" max="2052" width="10.875" style="49" customWidth="1"/>
    <col min="2053" max="2053" width="14.625" style="49" customWidth="1"/>
    <col min="2054" max="2054" width="15.625" style="49" customWidth="1"/>
    <col min="2055" max="2055" width="4" style="49" customWidth="1"/>
    <col min="2056" max="2298" width="1.625" style="49"/>
    <col min="2299" max="2301" width="8.875" style="49" customWidth="1"/>
    <col min="2302" max="2302" width="15.625" style="49" customWidth="1"/>
    <col min="2303" max="2303" width="10.625" style="49" customWidth="1"/>
    <col min="2304" max="2304" width="10.5" style="49" customWidth="1"/>
    <col min="2305" max="2305" width="15.625" style="49" customWidth="1"/>
    <col min="2306" max="2306" width="0" style="49" hidden="1" customWidth="1"/>
    <col min="2307" max="2307" width="10.625" style="49" customWidth="1"/>
    <col min="2308" max="2308" width="10.875" style="49" customWidth="1"/>
    <col min="2309" max="2309" width="14.625" style="49" customWidth="1"/>
    <col min="2310" max="2310" width="15.625" style="49" customWidth="1"/>
    <col min="2311" max="2311" width="4" style="49" customWidth="1"/>
    <col min="2312" max="2554" width="1.625" style="49"/>
    <col min="2555" max="2557" width="8.875" style="49" customWidth="1"/>
    <col min="2558" max="2558" width="15.625" style="49" customWidth="1"/>
    <col min="2559" max="2559" width="10.625" style="49" customWidth="1"/>
    <col min="2560" max="2560" width="10.5" style="49" customWidth="1"/>
    <col min="2561" max="2561" width="15.625" style="49" customWidth="1"/>
    <col min="2562" max="2562" width="0" style="49" hidden="1" customWidth="1"/>
    <col min="2563" max="2563" width="10.625" style="49" customWidth="1"/>
    <col min="2564" max="2564" width="10.875" style="49" customWidth="1"/>
    <col min="2565" max="2565" width="14.625" style="49" customWidth="1"/>
    <col min="2566" max="2566" width="15.625" style="49" customWidth="1"/>
    <col min="2567" max="2567" width="4" style="49" customWidth="1"/>
    <col min="2568" max="2810" width="1.625" style="49"/>
    <col min="2811" max="2813" width="8.875" style="49" customWidth="1"/>
    <col min="2814" max="2814" width="15.625" style="49" customWidth="1"/>
    <col min="2815" max="2815" width="10.625" style="49" customWidth="1"/>
    <col min="2816" max="2816" width="10.5" style="49" customWidth="1"/>
    <col min="2817" max="2817" width="15.625" style="49" customWidth="1"/>
    <col min="2818" max="2818" width="0" style="49" hidden="1" customWidth="1"/>
    <col min="2819" max="2819" width="10.625" style="49" customWidth="1"/>
    <col min="2820" max="2820" width="10.875" style="49" customWidth="1"/>
    <col min="2821" max="2821" width="14.625" style="49" customWidth="1"/>
    <col min="2822" max="2822" width="15.625" style="49" customWidth="1"/>
    <col min="2823" max="2823" width="4" style="49" customWidth="1"/>
    <col min="2824" max="3066" width="1.625" style="49"/>
    <col min="3067" max="3069" width="8.875" style="49" customWidth="1"/>
    <col min="3070" max="3070" width="15.625" style="49" customWidth="1"/>
    <col min="3071" max="3071" width="10.625" style="49" customWidth="1"/>
    <col min="3072" max="3072" width="10.5" style="49" customWidth="1"/>
    <col min="3073" max="3073" width="15.625" style="49" customWidth="1"/>
    <col min="3074" max="3074" width="0" style="49" hidden="1" customWidth="1"/>
    <col min="3075" max="3075" width="10.625" style="49" customWidth="1"/>
    <col min="3076" max="3076" width="10.875" style="49" customWidth="1"/>
    <col min="3077" max="3077" width="14.625" style="49" customWidth="1"/>
    <col min="3078" max="3078" width="15.625" style="49" customWidth="1"/>
    <col min="3079" max="3079" width="4" style="49" customWidth="1"/>
    <col min="3080" max="3322" width="1.625" style="49"/>
    <col min="3323" max="3325" width="8.875" style="49" customWidth="1"/>
    <col min="3326" max="3326" width="15.625" style="49" customWidth="1"/>
    <col min="3327" max="3327" width="10.625" style="49" customWidth="1"/>
    <col min="3328" max="3328" width="10.5" style="49" customWidth="1"/>
    <col min="3329" max="3329" width="15.625" style="49" customWidth="1"/>
    <col min="3330" max="3330" width="0" style="49" hidden="1" customWidth="1"/>
    <col min="3331" max="3331" width="10.625" style="49" customWidth="1"/>
    <col min="3332" max="3332" width="10.875" style="49" customWidth="1"/>
    <col min="3333" max="3333" width="14.625" style="49" customWidth="1"/>
    <col min="3334" max="3334" width="15.625" style="49" customWidth="1"/>
    <col min="3335" max="3335" width="4" style="49" customWidth="1"/>
    <col min="3336" max="3578" width="1.625" style="49"/>
    <col min="3579" max="3581" width="8.875" style="49" customWidth="1"/>
    <col min="3582" max="3582" width="15.625" style="49" customWidth="1"/>
    <col min="3583" max="3583" width="10.625" style="49" customWidth="1"/>
    <col min="3584" max="3584" width="10.5" style="49" customWidth="1"/>
    <col min="3585" max="3585" width="15.625" style="49" customWidth="1"/>
    <col min="3586" max="3586" width="0" style="49" hidden="1" customWidth="1"/>
    <col min="3587" max="3587" width="10.625" style="49" customWidth="1"/>
    <col min="3588" max="3588" width="10.875" style="49" customWidth="1"/>
    <col min="3589" max="3589" width="14.625" style="49" customWidth="1"/>
    <col min="3590" max="3590" width="15.625" style="49" customWidth="1"/>
    <col min="3591" max="3591" width="4" style="49" customWidth="1"/>
    <col min="3592" max="3834" width="1.625" style="49"/>
    <col min="3835" max="3837" width="8.875" style="49" customWidth="1"/>
    <col min="3838" max="3838" width="15.625" style="49" customWidth="1"/>
    <col min="3839" max="3839" width="10.625" style="49" customWidth="1"/>
    <col min="3840" max="3840" width="10.5" style="49" customWidth="1"/>
    <col min="3841" max="3841" width="15.625" style="49" customWidth="1"/>
    <col min="3842" max="3842" width="0" style="49" hidden="1" customWidth="1"/>
    <col min="3843" max="3843" width="10.625" style="49" customWidth="1"/>
    <col min="3844" max="3844" width="10.875" style="49" customWidth="1"/>
    <col min="3845" max="3845" width="14.625" style="49" customWidth="1"/>
    <col min="3846" max="3846" width="15.625" style="49" customWidth="1"/>
    <col min="3847" max="3847" width="4" style="49" customWidth="1"/>
    <col min="3848" max="4090" width="1.625" style="49"/>
    <col min="4091" max="4093" width="8.875" style="49" customWidth="1"/>
    <col min="4094" max="4094" width="15.625" style="49" customWidth="1"/>
    <col min="4095" max="4095" width="10.625" style="49" customWidth="1"/>
    <col min="4096" max="4096" width="10.5" style="49" customWidth="1"/>
    <col min="4097" max="4097" width="15.625" style="49" customWidth="1"/>
    <col min="4098" max="4098" width="0" style="49" hidden="1" customWidth="1"/>
    <col min="4099" max="4099" width="10.625" style="49" customWidth="1"/>
    <col min="4100" max="4100" width="10.875" style="49" customWidth="1"/>
    <col min="4101" max="4101" width="14.625" style="49" customWidth="1"/>
    <col min="4102" max="4102" width="15.625" style="49" customWidth="1"/>
    <col min="4103" max="4103" width="4" style="49" customWidth="1"/>
    <col min="4104" max="4346" width="1.625" style="49"/>
    <col min="4347" max="4349" width="8.875" style="49" customWidth="1"/>
    <col min="4350" max="4350" width="15.625" style="49" customWidth="1"/>
    <col min="4351" max="4351" width="10.625" style="49" customWidth="1"/>
    <col min="4352" max="4352" width="10.5" style="49" customWidth="1"/>
    <col min="4353" max="4353" width="15.625" style="49" customWidth="1"/>
    <col min="4354" max="4354" width="0" style="49" hidden="1" customWidth="1"/>
    <col min="4355" max="4355" width="10.625" style="49" customWidth="1"/>
    <col min="4356" max="4356" width="10.875" style="49" customWidth="1"/>
    <col min="4357" max="4357" width="14.625" style="49" customWidth="1"/>
    <col min="4358" max="4358" width="15.625" style="49" customWidth="1"/>
    <col min="4359" max="4359" width="4" style="49" customWidth="1"/>
    <col min="4360" max="4602" width="1.625" style="49"/>
    <col min="4603" max="4605" width="8.875" style="49" customWidth="1"/>
    <col min="4606" max="4606" width="15.625" style="49" customWidth="1"/>
    <col min="4607" max="4607" width="10.625" style="49" customWidth="1"/>
    <col min="4608" max="4608" width="10.5" style="49" customWidth="1"/>
    <col min="4609" max="4609" width="15.625" style="49" customWidth="1"/>
    <col min="4610" max="4610" width="0" style="49" hidden="1" customWidth="1"/>
    <col min="4611" max="4611" width="10.625" style="49" customWidth="1"/>
    <col min="4612" max="4612" width="10.875" style="49" customWidth="1"/>
    <col min="4613" max="4613" width="14.625" style="49" customWidth="1"/>
    <col min="4614" max="4614" width="15.625" style="49" customWidth="1"/>
    <col min="4615" max="4615" width="4" style="49" customWidth="1"/>
    <col min="4616" max="4858" width="1.625" style="49"/>
    <col min="4859" max="4861" width="8.875" style="49" customWidth="1"/>
    <col min="4862" max="4862" width="15.625" style="49" customWidth="1"/>
    <col min="4863" max="4863" width="10.625" style="49" customWidth="1"/>
    <col min="4864" max="4864" width="10.5" style="49" customWidth="1"/>
    <col min="4865" max="4865" width="15.625" style="49" customWidth="1"/>
    <col min="4866" max="4866" width="0" style="49" hidden="1" customWidth="1"/>
    <col min="4867" max="4867" width="10.625" style="49" customWidth="1"/>
    <col min="4868" max="4868" width="10.875" style="49" customWidth="1"/>
    <col min="4869" max="4869" width="14.625" style="49" customWidth="1"/>
    <col min="4870" max="4870" width="15.625" style="49" customWidth="1"/>
    <col min="4871" max="4871" width="4" style="49" customWidth="1"/>
    <col min="4872" max="5114" width="1.625" style="49"/>
    <col min="5115" max="5117" width="8.875" style="49" customWidth="1"/>
    <col min="5118" max="5118" width="15.625" style="49" customWidth="1"/>
    <col min="5119" max="5119" width="10.625" style="49" customWidth="1"/>
    <col min="5120" max="5120" width="10.5" style="49" customWidth="1"/>
    <col min="5121" max="5121" width="15.625" style="49" customWidth="1"/>
    <col min="5122" max="5122" width="0" style="49" hidden="1" customWidth="1"/>
    <col min="5123" max="5123" width="10.625" style="49" customWidth="1"/>
    <col min="5124" max="5124" width="10.875" style="49" customWidth="1"/>
    <col min="5125" max="5125" width="14.625" style="49" customWidth="1"/>
    <col min="5126" max="5126" width="15.625" style="49" customWidth="1"/>
    <col min="5127" max="5127" width="4" style="49" customWidth="1"/>
    <col min="5128" max="5370" width="1.625" style="49"/>
    <col min="5371" max="5373" width="8.875" style="49" customWidth="1"/>
    <col min="5374" max="5374" width="15.625" style="49" customWidth="1"/>
    <col min="5375" max="5375" width="10.625" style="49" customWidth="1"/>
    <col min="5376" max="5376" width="10.5" style="49" customWidth="1"/>
    <col min="5377" max="5377" width="15.625" style="49" customWidth="1"/>
    <col min="5378" max="5378" width="0" style="49" hidden="1" customWidth="1"/>
    <col min="5379" max="5379" width="10.625" style="49" customWidth="1"/>
    <col min="5380" max="5380" width="10.875" style="49" customWidth="1"/>
    <col min="5381" max="5381" width="14.625" style="49" customWidth="1"/>
    <col min="5382" max="5382" width="15.625" style="49" customWidth="1"/>
    <col min="5383" max="5383" width="4" style="49" customWidth="1"/>
    <col min="5384" max="5626" width="1.625" style="49"/>
    <col min="5627" max="5629" width="8.875" style="49" customWidth="1"/>
    <col min="5630" max="5630" width="15.625" style="49" customWidth="1"/>
    <col min="5631" max="5631" width="10.625" style="49" customWidth="1"/>
    <col min="5632" max="5632" width="10.5" style="49" customWidth="1"/>
    <col min="5633" max="5633" width="15.625" style="49" customWidth="1"/>
    <col min="5634" max="5634" width="0" style="49" hidden="1" customWidth="1"/>
    <col min="5635" max="5635" width="10.625" style="49" customWidth="1"/>
    <col min="5636" max="5636" width="10.875" style="49" customWidth="1"/>
    <col min="5637" max="5637" width="14.625" style="49" customWidth="1"/>
    <col min="5638" max="5638" width="15.625" style="49" customWidth="1"/>
    <col min="5639" max="5639" width="4" style="49" customWidth="1"/>
    <col min="5640" max="5882" width="1.625" style="49"/>
    <col min="5883" max="5885" width="8.875" style="49" customWidth="1"/>
    <col min="5886" max="5886" width="15.625" style="49" customWidth="1"/>
    <col min="5887" max="5887" width="10.625" style="49" customWidth="1"/>
    <col min="5888" max="5888" width="10.5" style="49" customWidth="1"/>
    <col min="5889" max="5889" width="15.625" style="49" customWidth="1"/>
    <col min="5890" max="5890" width="0" style="49" hidden="1" customWidth="1"/>
    <col min="5891" max="5891" width="10.625" style="49" customWidth="1"/>
    <col min="5892" max="5892" width="10.875" style="49" customWidth="1"/>
    <col min="5893" max="5893" width="14.625" style="49" customWidth="1"/>
    <col min="5894" max="5894" width="15.625" style="49" customWidth="1"/>
    <col min="5895" max="5895" width="4" style="49" customWidth="1"/>
    <col min="5896" max="6138" width="1.625" style="49"/>
    <col min="6139" max="6141" width="8.875" style="49" customWidth="1"/>
    <col min="6142" max="6142" width="15.625" style="49" customWidth="1"/>
    <col min="6143" max="6143" width="10.625" style="49" customWidth="1"/>
    <col min="6144" max="6144" width="10.5" style="49" customWidth="1"/>
    <col min="6145" max="6145" width="15.625" style="49" customWidth="1"/>
    <col min="6146" max="6146" width="0" style="49" hidden="1" customWidth="1"/>
    <col min="6147" max="6147" width="10.625" style="49" customWidth="1"/>
    <col min="6148" max="6148" width="10.875" style="49" customWidth="1"/>
    <col min="6149" max="6149" width="14.625" style="49" customWidth="1"/>
    <col min="6150" max="6150" width="15.625" style="49" customWidth="1"/>
    <col min="6151" max="6151" width="4" style="49" customWidth="1"/>
    <col min="6152" max="6394" width="1.625" style="49"/>
    <col min="6395" max="6397" width="8.875" style="49" customWidth="1"/>
    <col min="6398" max="6398" width="15.625" style="49" customWidth="1"/>
    <col min="6399" max="6399" width="10.625" style="49" customWidth="1"/>
    <col min="6400" max="6400" width="10.5" style="49" customWidth="1"/>
    <col min="6401" max="6401" width="15.625" style="49" customWidth="1"/>
    <col min="6402" max="6402" width="0" style="49" hidden="1" customWidth="1"/>
    <col min="6403" max="6403" width="10.625" style="49" customWidth="1"/>
    <col min="6404" max="6404" width="10.875" style="49" customWidth="1"/>
    <col min="6405" max="6405" width="14.625" style="49" customWidth="1"/>
    <col min="6406" max="6406" width="15.625" style="49" customWidth="1"/>
    <col min="6407" max="6407" width="4" style="49" customWidth="1"/>
    <col min="6408" max="6650" width="1.625" style="49"/>
    <col min="6651" max="6653" width="8.875" style="49" customWidth="1"/>
    <col min="6654" max="6654" width="15.625" style="49" customWidth="1"/>
    <col min="6655" max="6655" width="10.625" style="49" customWidth="1"/>
    <col min="6656" max="6656" width="10.5" style="49" customWidth="1"/>
    <col min="6657" max="6657" width="15.625" style="49" customWidth="1"/>
    <col min="6658" max="6658" width="0" style="49" hidden="1" customWidth="1"/>
    <col min="6659" max="6659" width="10.625" style="49" customWidth="1"/>
    <col min="6660" max="6660" width="10.875" style="49" customWidth="1"/>
    <col min="6661" max="6661" width="14.625" style="49" customWidth="1"/>
    <col min="6662" max="6662" width="15.625" style="49" customWidth="1"/>
    <col min="6663" max="6663" width="4" style="49" customWidth="1"/>
    <col min="6664" max="6906" width="1.625" style="49"/>
    <col min="6907" max="6909" width="8.875" style="49" customWidth="1"/>
    <col min="6910" max="6910" width="15.625" style="49" customWidth="1"/>
    <col min="6911" max="6911" width="10.625" style="49" customWidth="1"/>
    <col min="6912" max="6912" width="10.5" style="49" customWidth="1"/>
    <col min="6913" max="6913" width="15.625" style="49" customWidth="1"/>
    <col min="6914" max="6914" width="0" style="49" hidden="1" customWidth="1"/>
    <col min="6915" max="6915" width="10.625" style="49" customWidth="1"/>
    <col min="6916" max="6916" width="10.875" style="49" customWidth="1"/>
    <col min="6917" max="6917" width="14.625" style="49" customWidth="1"/>
    <col min="6918" max="6918" width="15.625" style="49" customWidth="1"/>
    <col min="6919" max="6919" width="4" style="49" customWidth="1"/>
    <col min="6920" max="7162" width="1.625" style="49"/>
    <col min="7163" max="7165" width="8.875" style="49" customWidth="1"/>
    <col min="7166" max="7166" width="15.625" style="49" customWidth="1"/>
    <col min="7167" max="7167" width="10.625" style="49" customWidth="1"/>
    <col min="7168" max="7168" width="10.5" style="49" customWidth="1"/>
    <col min="7169" max="7169" width="15.625" style="49" customWidth="1"/>
    <col min="7170" max="7170" width="0" style="49" hidden="1" customWidth="1"/>
    <col min="7171" max="7171" width="10.625" style="49" customWidth="1"/>
    <col min="7172" max="7172" width="10.875" style="49" customWidth="1"/>
    <col min="7173" max="7173" width="14.625" style="49" customWidth="1"/>
    <col min="7174" max="7174" width="15.625" style="49" customWidth="1"/>
    <col min="7175" max="7175" width="4" style="49" customWidth="1"/>
    <col min="7176" max="7418" width="1.625" style="49"/>
    <col min="7419" max="7421" width="8.875" style="49" customWidth="1"/>
    <col min="7422" max="7422" width="15.625" style="49" customWidth="1"/>
    <col min="7423" max="7423" width="10.625" style="49" customWidth="1"/>
    <col min="7424" max="7424" width="10.5" style="49" customWidth="1"/>
    <col min="7425" max="7425" width="15.625" style="49" customWidth="1"/>
    <col min="7426" max="7426" width="0" style="49" hidden="1" customWidth="1"/>
    <col min="7427" max="7427" width="10.625" style="49" customWidth="1"/>
    <col min="7428" max="7428" width="10.875" style="49" customWidth="1"/>
    <col min="7429" max="7429" width="14.625" style="49" customWidth="1"/>
    <col min="7430" max="7430" width="15.625" style="49" customWidth="1"/>
    <col min="7431" max="7431" width="4" style="49" customWidth="1"/>
    <col min="7432" max="7674" width="1.625" style="49"/>
    <col min="7675" max="7677" width="8.875" style="49" customWidth="1"/>
    <col min="7678" max="7678" width="15.625" style="49" customWidth="1"/>
    <col min="7679" max="7679" width="10.625" style="49" customWidth="1"/>
    <col min="7680" max="7680" width="10.5" style="49" customWidth="1"/>
    <col min="7681" max="7681" width="15.625" style="49" customWidth="1"/>
    <col min="7682" max="7682" width="0" style="49" hidden="1" customWidth="1"/>
    <col min="7683" max="7683" width="10.625" style="49" customWidth="1"/>
    <col min="7684" max="7684" width="10.875" style="49" customWidth="1"/>
    <col min="7685" max="7685" width="14.625" style="49" customWidth="1"/>
    <col min="7686" max="7686" width="15.625" style="49" customWidth="1"/>
    <col min="7687" max="7687" width="4" style="49" customWidth="1"/>
    <col min="7688" max="7930" width="1.625" style="49"/>
    <col min="7931" max="7933" width="8.875" style="49" customWidth="1"/>
    <col min="7934" max="7934" width="15.625" style="49" customWidth="1"/>
    <col min="7935" max="7935" width="10.625" style="49" customWidth="1"/>
    <col min="7936" max="7936" width="10.5" style="49" customWidth="1"/>
    <col min="7937" max="7937" width="15.625" style="49" customWidth="1"/>
    <col min="7938" max="7938" width="0" style="49" hidden="1" customWidth="1"/>
    <col min="7939" max="7939" width="10.625" style="49" customWidth="1"/>
    <col min="7940" max="7940" width="10.875" style="49" customWidth="1"/>
    <col min="7941" max="7941" width="14.625" style="49" customWidth="1"/>
    <col min="7942" max="7942" width="15.625" style="49" customWidth="1"/>
    <col min="7943" max="7943" width="4" style="49" customWidth="1"/>
    <col min="7944" max="8186" width="1.625" style="49"/>
    <col min="8187" max="8189" width="8.875" style="49" customWidth="1"/>
    <col min="8190" max="8190" width="15.625" style="49" customWidth="1"/>
    <col min="8191" max="8191" width="10.625" style="49" customWidth="1"/>
    <col min="8192" max="8192" width="10.5" style="49" customWidth="1"/>
    <col min="8193" max="8193" width="15.625" style="49" customWidth="1"/>
    <col min="8194" max="8194" width="0" style="49" hidden="1" customWidth="1"/>
    <col min="8195" max="8195" width="10.625" style="49" customWidth="1"/>
    <col min="8196" max="8196" width="10.875" style="49" customWidth="1"/>
    <col min="8197" max="8197" width="14.625" style="49" customWidth="1"/>
    <col min="8198" max="8198" width="15.625" style="49" customWidth="1"/>
    <col min="8199" max="8199" width="4" style="49" customWidth="1"/>
    <col min="8200" max="8442" width="1.625" style="49"/>
    <col min="8443" max="8445" width="8.875" style="49" customWidth="1"/>
    <col min="8446" max="8446" width="15.625" style="49" customWidth="1"/>
    <col min="8447" max="8447" width="10.625" style="49" customWidth="1"/>
    <col min="8448" max="8448" width="10.5" style="49" customWidth="1"/>
    <col min="8449" max="8449" width="15.625" style="49" customWidth="1"/>
    <col min="8450" max="8450" width="0" style="49" hidden="1" customWidth="1"/>
    <col min="8451" max="8451" width="10.625" style="49" customWidth="1"/>
    <col min="8452" max="8452" width="10.875" style="49" customWidth="1"/>
    <col min="8453" max="8453" width="14.625" style="49" customWidth="1"/>
    <col min="8454" max="8454" width="15.625" style="49" customWidth="1"/>
    <col min="8455" max="8455" width="4" style="49" customWidth="1"/>
    <col min="8456" max="8698" width="1.625" style="49"/>
    <col min="8699" max="8701" width="8.875" style="49" customWidth="1"/>
    <col min="8702" max="8702" width="15.625" style="49" customWidth="1"/>
    <col min="8703" max="8703" width="10.625" style="49" customWidth="1"/>
    <col min="8704" max="8704" width="10.5" style="49" customWidth="1"/>
    <col min="8705" max="8705" width="15.625" style="49" customWidth="1"/>
    <col min="8706" max="8706" width="0" style="49" hidden="1" customWidth="1"/>
    <col min="8707" max="8707" width="10.625" style="49" customWidth="1"/>
    <col min="8708" max="8708" width="10.875" style="49" customWidth="1"/>
    <col min="8709" max="8709" width="14.625" style="49" customWidth="1"/>
    <col min="8710" max="8710" width="15.625" style="49" customWidth="1"/>
    <col min="8711" max="8711" width="4" style="49" customWidth="1"/>
    <col min="8712" max="8954" width="1.625" style="49"/>
    <col min="8955" max="8957" width="8.875" style="49" customWidth="1"/>
    <col min="8958" max="8958" width="15.625" style="49" customWidth="1"/>
    <col min="8959" max="8959" width="10.625" style="49" customWidth="1"/>
    <col min="8960" max="8960" width="10.5" style="49" customWidth="1"/>
    <col min="8961" max="8961" width="15.625" style="49" customWidth="1"/>
    <col min="8962" max="8962" width="0" style="49" hidden="1" customWidth="1"/>
    <col min="8963" max="8963" width="10.625" style="49" customWidth="1"/>
    <col min="8964" max="8964" width="10.875" style="49" customWidth="1"/>
    <col min="8965" max="8965" width="14.625" style="49" customWidth="1"/>
    <col min="8966" max="8966" width="15.625" style="49" customWidth="1"/>
    <col min="8967" max="8967" width="4" style="49" customWidth="1"/>
    <col min="8968" max="9210" width="1.625" style="49"/>
    <col min="9211" max="9213" width="8.875" style="49" customWidth="1"/>
    <col min="9214" max="9214" width="15.625" style="49" customWidth="1"/>
    <col min="9215" max="9215" width="10.625" style="49" customWidth="1"/>
    <col min="9216" max="9216" width="10.5" style="49" customWidth="1"/>
    <col min="9217" max="9217" width="15.625" style="49" customWidth="1"/>
    <col min="9218" max="9218" width="0" style="49" hidden="1" customWidth="1"/>
    <col min="9219" max="9219" width="10.625" style="49" customWidth="1"/>
    <col min="9220" max="9220" width="10.875" style="49" customWidth="1"/>
    <col min="9221" max="9221" width="14.625" style="49" customWidth="1"/>
    <col min="9222" max="9222" width="15.625" style="49" customWidth="1"/>
    <col min="9223" max="9223" width="4" style="49" customWidth="1"/>
    <col min="9224" max="9466" width="1.625" style="49"/>
    <col min="9467" max="9469" width="8.875" style="49" customWidth="1"/>
    <col min="9470" max="9470" width="15.625" style="49" customWidth="1"/>
    <col min="9471" max="9471" width="10.625" style="49" customWidth="1"/>
    <col min="9472" max="9472" width="10.5" style="49" customWidth="1"/>
    <col min="9473" max="9473" width="15.625" style="49" customWidth="1"/>
    <col min="9474" max="9474" width="0" style="49" hidden="1" customWidth="1"/>
    <col min="9475" max="9475" width="10.625" style="49" customWidth="1"/>
    <col min="9476" max="9476" width="10.875" style="49" customWidth="1"/>
    <col min="9477" max="9477" width="14.625" style="49" customWidth="1"/>
    <col min="9478" max="9478" width="15.625" style="49" customWidth="1"/>
    <col min="9479" max="9479" width="4" style="49" customWidth="1"/>
    <col min="9480" max="9722" width="1.625" style="49"/>
    <col min="9723" max="9725" width="8.875" style="49" customWidth="1"/>
    <col min="9726" max="9726" width="15.625" style="49" customWidth="1"/>
    <col min="9727" max="9727" width="10.625" style="49" customWidth="1"/>
    <col min="9728" max="9728" width="10.5" style="49" customWidth="1"/>
    <col min="9729" max="9729" width="15.625" style="49" customWidth="1"/>
    <col min="9730" max="9730" width="0" style="49" hidden="1" customWidth="1"/>
    <col min="9731" max="9731" width="10.625" style="49" customWidth="1"/>
    <col min="9732" max="9732" width="10.875" style="49" customWidth="1"/>
    <col min="9733" max="9733" width="14.625" style="49" customWidth="1"/>
    <col min="9734" max="9734" width="15.625" style="49" customWidth="1"/>
    <col min="9735" max="9735" width="4" style="49" customWidth="1"/>
    <col min="9736" max="9978" width="1.625" style="49"/>
    <col min="9979" max="9981" width="8.875" style="49" customWidth="1"/>
    <col min="9982" max="9982" width="15.625" style="49" customWidth="1"/>
    <col min="9983" max="9983" width="10.625" style="49" customWidth="1"/>
    <col min="9984" max="9984" width="10.5" style="49" customWidth="1"/>
    <col min="9985" max="9985" width="15.625" style="49" customWidth="1"/>
    <col min="9986" max="9986" width="0" style="49" hidden="1" customWidth="1"/>
    <col min="9987" max="9987" width="10.625" style="49" customWidth="1"/>
    <col min="9988" max="9988" width="10.875" style="49" customWidth="1"/>
    <col min="9989" max="9989" width="14.625" style="49" customWidth="1"/>
    <col min="9990" max="9990" width="15.625" style="49" customWidth="1"/>
    <col min="9991" max="9991" width="4" style="49" customWidth="1"/>
    <col min="9992" max="10234" width="1.625" style="49"/>
    <col min="10235" max="10237" width="8.875" style="49" customWidth="1"/>
    <col min="10238" max="10238" width="15.625" style="49" customWidth="1"/>
    <col min="10239" max="10239" width="10.625" style="49" customWidth="1"/>
    <col min="10240" max="10240" width="10.5" style="49" customWidth="1"/>
    <col min="10241" max="10241" width="15.625" style="49" customWidth="1"/>
    <col min="10242" max="10242" width="0" style="49" hidden="1" customWidth="1"/>
    <col min="10243" max="10243" width="10.625" style="49" customWidth="1"/>
    <col min="10244" max="10244" width="10.875" style="49" customWidth="1"/>
    <col min="10245" max="10245" width="14.625" style="49" customWidth="1"/>
    <col min="10246" max="10246" width="15.625" style="49" customWidth="1"/>
    <col min="10247" max="10247" width="4" style="49" customWidth="1"/>
    <col min="10248" max="10490" width="1.625" style="49"/>
    <col min="10491" max="10493" width="8.875" style="49" customWidth="1"/>
    <col min="10494" max="10494" width="15.625" style="49" customWidth="1"/>
    <col min="10495" max="10495" width="10.625" style="49" customWidth="1"/>
    <col min="10496" max="10496" width="10.5" style="49" customWidth="1"/>
    <col min="10497" max="10497" width="15.625" style="49" customWidth="1"/>
    <col min="10498" max="10498" width="0" style="49" hidden="1" customWidth="1"/>
    <col min="10499" max="10499" width="10.625" style="49" customWidth="1"/>
    <col min="10500" max="10500" width="10.875" style="49" customWidth="1"/>
    <col min="10501" max="10501" width="14.625" style="49" customWidth="1"/>
    <col min="10502" max="10502" width="15.625" style="49" customWidth="1"/>
    <col min="10503" max="10503" width="4" style="49" customWidth="1"/>
    <col min="10504" max="10746" width="1.625" style="49"/>
    <col min="10747" max="10749" width="8.875" style="49" customWidth="1"/>
    <col min="10750" max="10750" width="15.625" style="49" customWidth="1"/>
    <col min="10751" max="10751" width="10.625" style="49" customWidth="1"/>
    <col min="10752" max="10752" width="10.5" style="49" customWidth="1"/>
    <col min="10753" max="10753" width="15.625" style="49" customWidth="1"/>
    <col min="10754" max="10754" width="0" style="49" hidden="1" customWidth="1"/>
    <col min="10755" max="10755" width="10.625" style="49" customWidth="1"/>
    <col min="10756" max="10756" width="10.875" style="49" customWidth="1"/>
    <col min="10757" max="10757" width="14.625" style="49" customWidth="1"/>
    <col min="10758" max="10758" width="15.625" style="49" customWidth="1"/>
    <col min="10759" max="10759" width="4" style="49" customWidth="1"/>
    <col min="10760" max="11002" width="1.625" style="49"/>
    <col min="11003" max="11005" width="8.875" style="49" customWidth="1"/>
    <col min="11006" max="11006" width="15.625" style="49" customWidth="1"/>
    <col min="11007" max="11007" width="10.625" style="49" customWidth="1"/>
    <col min="11008" max="11008" width="10.5" style="49" customWidth="1"/>
    <col min="11009" max="11009" width="15.625" style="49" customWidth="1"/>
    <col min="11010" max="11010" width="0" style="49" hidden="1" customWidth="1"/>
    <col min="11011" max="11011" width="10.625" style="49" customWidth="1"/>
    <col min="11012" max="11012" width="10.875" style="49" customWidth="1"/>
    <col min="11013" max="11013" width="14.625" style="49" customWidth="1"/>
    <col min="11014" max="11014" width="15.625" style="49" customWidth="1"/>
    <col min="11015" max="11015" width="4" style="49" customWidth="1"/>
    <col min="11016" max="11258" width="1.625" style="49"/>
    <col min="11259" max="11261" width="8.875" style="49" customWidth="1"/>
    <col min="11262" max="11262" width="15.625" style="49" customWidth="1"/>
    <col min="11263" max="11263" width="10.625" style="49" customWidth="1"/>
    <col min="11264" max="11264" width="10.5" style="49" customWidth="1"/>
    <col min="11265" max="11265" width="15.625" style="49" customWidth="1"/>
    <col min="11266" max="11266" width="0" style="49" hidden="1" customWidth="1"/>
    <col min="11267" max="11267" width="10.625" style="49" customWidth="1"/>
    <col min="11268" max="11268" width="10.875" style="49" customWidth="1"/>
    <col min="11269" max="11269" width="14.625" style="49" customWidth="1"/>
    <col min="11270" max="11270" width="15.625" style="49" customWidth="1"/>
    <col min="11271" max="11271" width="4" style="49" customWidth="1"/>
    <col min="11272" max="11514" width="1.625" style="49"/>
    <col min="11515" max="11517" width="8.875" style="49" customWidth="1"/>
    <col min="11518" max="11518" width="15.625" style="49" customWidth="1"/>
    <col min="11519" max="11519" width="10.625" style="49" customWidth="1"/>
    <col min="11520" max="11520" width="10.5" style="49" customWidth="1"/>
    <col min="11521" max="11521" width="15.625" style="49" customWidth="1"/>
    <col min="11522" max="11522" width="0" style="49" hidden="1" customWidth="1"/>
    <col min="11523" max="11523" width="10.625" style="49" customWidth="1"/>
    <col min="11524" max="11524" width="10.875" style="49" customWidth="1"/>
    <col min="11525" max="11525" width="14.625" style="49" customWidth="1"/>
    <col min="11526" max="11526" width="15.625" style="49" customWidth="1"/>
    <col min="11527" max="11527" width="4" style="49" customWidth="1"/>
    <col min="11528" max="11770" width="1.625" style="49"/>
    <col min="11771" max="11773" width="8.875" style="49" customWidth="1"/>
    <col min="11774" max="11774" width="15.625" style="49" customWidth="1"/>
    <col min="11775" max="11775" width="10.625" style="49" customWidth="1"/>
    <col min="11776" max="11776" width="10.5" style="49" customWidth="1"/>
    <col min="11777" max="11777" width="15.625" style="49" customWidth="1"/>
    <col min="11778" max="11778" width="0" style="49" hidden="1" customWidth="1"/>
    <col min="11779" max="11779" width="10.625" style="49" customWidth="1"/>
    <col min="11780" max="11780" width="10.875" style="49" customWidth="1"/>
    <col min="11781" max="11781" width="14.625" style="49" customWidth="1"/>
    <col min="11782" max="11782" width="15.625" style="49" customWidth="1"/>
    <col min="11783" max="11783" width="4" style="49" customWidth="1"/>
    <col min="11784" max="12026" width="1.625" style="49"/>
    <col min="12027" max="12029" width="8.875" style="49" customWidth="1"/>
    <col min="12030" max="12030" width="15.625" style="49" customWidth="1"/>
    <col min="12031" max="12031" width="10.625" style="49" customWidth="1"/>
    <col min="12032" max="12032" width="10.5" style="49" customWidth="1"/>
    <col min="12033" max="12033" width="15.625" style="49" customWidth="1"/>
    <col min="12034" max="12034" width="0" style="49" hidden="1" customWidth="1"/>
    <col min="12035" max="12035" width="10.625" style="49" customWidth="1"/>
    <col min="12036" max="12036" width="10.875" style="49" customWidth="1"/>
    <col min="12037" max="12037" width="14.625" style="49" customWidth="1"/>
    <col min="12038" max="12038" width="15.625" style="49" customWidth="1"/>
    <col min="12039" max="12039" width="4" style="49" customWidth="1"/>
    <col min="12040" max="12282" width="1.625" style="49"/>
    <col min="12283" max="12285" width="8.875" style="49" customWidth="1"/>
    <col min="12286" max="12286" width="15.625" style="49" customWidth="1"/>
    <col min="12287" max="12287" width="10.625" style="49" customWidth="1"/>
    <col min="12288" max="12288" width="10.5" style="49" customWidth="1"/>
    <col min="12289" max="12289" width="15.625" style="49" customWidth="1"/>
    <col min="12290" max="12290" width="0" style="49" hidden="1" customWidth="1"/>
    <col min="12291" max="12291" width="10.625" style="49" customWidth="1"/>
    <col min="12292" max="12292" width="10.875" style="49" customWidth="1"/>
    <col min="12293" max="12293" width="14.625" style="49" customWidth="1"/>
    <col min="12294" max="12294" width="15.625" style="49" customWidth="1"/>
    <col min="12295" max="12295" width="4" style="49" customWidth="1"/>
    <col min="12296" max="12538" width="1.625" style="49"/>
    <col min="12539" max="12541" width="8.875" style="49" customWidth="1"/>
    <col min="12542" max="12542" width="15.625" style="49" customWidth="1"/>
    <col min="12543" max="12543" width="10.625" style="49" customWidth="1"/>
    <col min="12544" max="12544" width="10.5" style="49" customWidth="1"/>
    <col min="12545" max="12545" width="15.625" style="49" customWidth="1"/>
    <col min="12546" max="12546" width="0" style="49" hidden="1" customWidth="1"/>
    <col min="12547" max="12547" width="10.625" style="49" customWidth="1"/>
    <col min="12548" max="12548" width="10.875" style="49" customWidth="1"/>
    <col min="12549" max="12549" width="14.625" style="49" customWidth="1"/>
    <col min="12550" max="12550" width="15.625" style="49" customWidth="1"/>
    <col min="12551" max="12551" width="4" style="49" customWidth="1"/>
    <col min="12552" max="12794" width="1.625" style="49"/>
    <col min="12795" max="12797" width="8.875" style="49" customWidth="1"/>
    <col min="12798" max="12798" width="15.625" style="49" customWidth="1"/>
    <col min="12799" max="12799" width="10.625" style="49" customWidth="1"/>
    <col min="12800" max="12800" width="10.5" style="49" customWidth="1"/>
    <col min="12801" max="12801" width="15.625" style="49" customWidth="1"/>
    <col min="12802" max="12802" width="0" style="49" hidden="1" customWidth="1"/>
    <col min="12803" max="12803" width="10.625" style="49" customWidth="1"/>
    <col min="12804" max="12804" width="10.875" style="49" customWidth="1"/>
    <col min="12805" max="12805" width="14.625" style="49" customWidth="1"/>
    <col min="12806" max="12806" width="15.625" style="49" customWidth="1"/>
    <col min="12807" max="12807" width="4" style="49" customWidth="1"/>
    <col min="12808" max="13050" width="1.625" style="49"/>
    <col min="13051" max="13053" width="8.875" style="49" customWidth="1"/>
    <col min="13054" max="13054" width="15.625" style="49" customWidth="1"/>
    <col min="13055" max="13055" width="10.625" style="49" customWidth="1"/>
    <col min="13056" max="13056" width="10.5" style="49" customWidth="1"/>
    <col min="13057" max="13057" width="15.625" style="49" customWidth="1"/>
    <col min="13058" max="13058" width="0" style="49" hidden="1" customWidth="1"/>
    <col min="13059" max="13059" width="10.625" style="49" customWidth="1"/>
    <col min="13060" max="13060" width="10.875" style="49" customWidth="1"/>
    <col min="13061" max="13061" width="14.625" style="49" customWidth="1"/>
    <col min="13062" max="13062" width="15.625" style="49" customWidth="1"/>
    <col min="13063" max="13063" width="4" style="49" customWidth="1"/>
    <col min="13064" max="13306" width="1.625" style="49"/>
    <col min="13307" max="13309" width="8.875" style="49" customWidth="1"/>
    <col min="13310" max="13310" width="15.625" style="49" customWidth="1"/>
    <col min="13311" max="13311" width="10.625" style="49" customWidth="1"/>
    <col min="13312" max="13312" width="10.5" style="49" customWidth="1"/>
    <col min="13313" max="13313" width="15.625" style="49" customWidth="1"/>
    <col min="13314" max="13314" width="0" style="49" hidden="1" customWidth="1"/>
    <col min="13315" max="13315" width="10.625" style="49" customWidth="1"/>
    <col min="13316" max="13316" width="10.875" style="49" customWidth="1"/>
    <col min="13317" max="13317" width="14.625" style="49" customWidth="1"/>
    <col min="13318" max="13318" width="15.625" style="49" customWidth="1"/>
    <col min="13319" max="13319" width="4" style="49" customWidth="1"/>
    <col min="13320" max="13562" width="1.625" style="49"/>
    <col min="13563" max="13565" width="8.875" style="49" customWidth="1"/>
    <col min="13566" max="13566" width="15.625" style="49" customWidth="1"/>
    <col min="13567" max="13567" width="10.625" style="49" customWidth="1"/>
    <col min="13568" max="13568" width="10.5" style="49" customWidth="1"/>
    <col min="13569" max="13569" width="15.625" style="49" customWidth="1"/>
    <col min="13570" max="13570" width="0" style="49" hidden="1" customWidth="1"/>
    <col min="13571" max="13571" width="10.625" style="49" customWidth="1"/>
    <col min="13572" max="13572" width="10.875" style="49" customWidth="1"/>
    <col min="13573" max="13573" width="14.625" style="49" customWidth="1"/>
    <col min="13574" max="13574" width="15.625" style="49" customWidth="1"/>
    <col min="13575" max="13575" width="4" style="49" customWidth="1"/>
    <col min="13576" max="13818" width="1.625" style="49"/>
    <col min="13819" max="13821" width="8.875" style="49" customWidth="1"/>
    <col min="13822" max="13822" width="15.625" style="49" customWidth="1"/>
    <col min="13823" max="13823" width="10.625" style="49" customWidth="1"/>
    <col min="13824" max="13824" width="10.5" style="49" customWidth="1"/>
    <col min="13825" max="13825" width="15.625" style="49" customWidth="1"/>
    <col min="13826" max="13826" width="0" style="49" hidden="1" customWidth="1"/>
    <col min="13827" max="13827" width="10.625" style="49" customWidth="1"/>
    <col min="13828" max="13828" width="10.875" style="49" customWidth="1"/>
    <col min="13829" max="13829" width="14.625" style="49" customWidth="1"/>
    <col min="13830" max="13830" width="15.625" style="49" customWidth="1"/>
    <col min="13831" max="13831" width="4" style="49" customWidth="1"/>
    <col min="13832" max="14074" width="1.625" style="49"/>
    <col min="14075" max="14077" width="8.875" style="49" customWidth="1"/>
    <col min="14078" max="14078" width="15.625" style="49" customWidth="1"/>
    <col min="14079" max="14079" width="10.625" style="49" customWidth="1"/>
    <col min="14080" max="14080" width="10.5" style="49" customWidth="1"/>
    <col min="14081" max="14081" width="15.625" style="49" customWidth="1"/>
    <col min="14082" max="14082" width="0" style="49" hidden="1" customWidth="1"/>
    <col min="14083" max="14083" width="10.625" style="49" customWidth="1"/>
    <col min="14084" max="14084" width="10.875" style="49" customWidth="1"/>
    <col min="14085" max="14085" width="14.625" style="49" customWidth="1"/>
    <col min="14086" max="14086" width="15.625" style="49" customWidth="1"/>
    <col min="14087" max="14087" width="4" style="49" customWidth="1"/>
    <col min="14088" max="14330" width="1.625" style="49"/>
    <col min="14331" max="14333" width="8.875" style="49" customWidth="1"/>
    <col min="14334" max="14334" width="15.625" style="49" customWidth="1"/>
    <col min="14335" max="14335" width="10.625" style="49" customWidth="1"/>
    <col min="14336" max="14336" width="10.5" style="49" customWidth="1"/>
    <col min="14337" max="14337" width="15.625" style="49" customWidth="1"/>
    <col min="14338" max="14338" width="0" style="49" hidden="1" customWidth="1"/>
    <col min="14339" max="14339" width="10.625" style="49" customWidth="1"/>
    <col min="14340" max="14340" width="10.875" style="49" customWidth="1"/>
    <col min="14341" max="14341" width="14.625" style="49" customWidth="1"/>
    <col min="14342" max="14342" width="15.625" style="49" customWidth="1"/>
    <col min="14343" max="14343" width="4" style="49" customWidth="1"/>
    <col min="14344" max="14586" width="1.625" style="49"/>
    <col min="14587" max="14589" width="8.875" style="49" customWidth="1"/>
    <col min="14590" max="14590" width="15.625" style="49" customWidth="1"/>
    <col min="14591" max="14591" width="10.625" style="49" customWidth="1"/>
    <col min="14592" max="14592" width="10.5" style="49" customWidth="1"/>
    <col min="14593" max="14593" width="15.625" style="49" customWidth="1"/>
    <col min="14594" max="14594" width="0" style="49" hidden="1" customWidth="1"/>
    <col min="14595" max="14595" width="10.625" style="49" customWidth="1"/>
    <col min="14596" max="14596" width="10.875" style="49" customWidth="1"/>
    <col min="14597" max="14597" width="14.625" style="49" customWidth="1"/>
    <col min="14598" max="14598" width="15.625" style="49" customWidth="1"/>
    <col min="14599" max="14599" width="4" style="49" customWidth="1"/>
    <col min="14600" max="14842" width="1.625" style="49"/>
    <col min="14843" max="14845" width="8.875" style="49" customWidth="1"/>
    <col min="14846" max="14846" width="15.625" style="49" customWidth="1"/>
    <col min="14847" max="14847" width="10.625" style="49" customWidth="1"/>
    <col min="14848" max="14848" width="10.5" style="49" customWidth="1"/>
    <col min="14849" max="14849" width="15.625" style="49" customWidth="1"/>
    <col min="14850" max="14850" width="0" style="49" hidden="1" customWidth="1"/>
    <col min="14851" max="14851" width="10.625" style="49" customWidth="1"/>
    <col min="14852" max="14852" width="10.875" style="49" customWidth="1"/>
    <col min="14853" max="14853" width="14.625" style="49" customWidth="1"/>
    <col min="14854" max="14854" width="15.625" style="49" customWidth="1"/>
    <col min="14855" max="14855" width="4" style="49" customWidth="1"/>
    <col min="14856" max="15098" width="1.625" style="49"/>
    <col min="15099" max="15101" width="8.875" style="49" customWidth="1"/>
    <col min="15102" max="15102" width="15.625" style="49" customWidth="1"/>
    <col min="15103" max="15103" width="10.625" style="49" customWidth="1"/>
    <col min="15104" max="15104" width="10.5" style="49" customWidth="1"/>
    <col min="15105" max="15105" width="15.625" style="49" customWidth="1"/>
    <col min="15106" max="15106" width="0" style="49" hidden="1" customWidth="1"/>
    <col min="15107" max="15107" width="10.625" style="49" customWidth="1"/>
    <col min="15108" max="15108" width="10.875" style="49" customWidth="1"/>
    <col min="15109" max="15109" width="14.625" style="49" customWidth="1"/>
    <col min="15110" max="15110" width="15.625" style="49" customWidth="1"/>
    <col min="15111" max="15111" width="4" style="49" customWidth="1"/>
    <col min="15112" max="15354" width="1.625" style="49"/>
    <col min="15355" max="15357" width="8.875" style="49" customWidth="1"/>
    <col min="15358" max="15358" width="15.625" style="49" customWidth="1"/>
    <col min="15359" max="15359" width="10.625" style="49" customWidth="1"/>
    <col min="15360" max="15360" width="10.5" style="49" customWidth="1"/>
    <col min="15361" max="15361" width="15.625" style="49" customWidth="1"/>
    <col min="15362" max="15362" width="0" style="49" hidden="1" customWidth="1"/>
    <col min="15363" max="15363" width="10.625" style="49" customWidth="1"/>
    <col min="15364" max="15364" width="10.875" style="49" customWidth="1"/>
    <col min="15365" max="15365" width="14.625" style="49" customWidth="1"/>
    <col min="15366" max="15366" width="15.625" style="49" customWidth="1"/>
    <col min="15367" max="15367" width="4" style="49" customWidth="1"/>
    <col min="15368" max="15610" width="1.625" style="49"/>
    <col min="15611" max="15613" width="8.875" style="49" customWidth="1"/>
    <col min="15614" max="15614" width="15.625" style="49" customWidth="1"/>
    <col min="15615" max="15615" width="10.625" style="49" customWidth="1"/>
    <col min="15616" max="15616" width="10.5" style="49" customWidth="1"/>
    <col min="15617" max="15617" width="15.625" style="49" customWidth="1"/>
    <col min="15618" max="15618" width="0" style="49" hidden="1" customWidth="1"/>
    <col min="15619" max="15619" width="10.625" style="49" customWidth="1"/>
    <col min="15620" max="15620" width="10.875" style="49" customWidth="1"/>
    <col min="15621" max="15621" width="14.625" style="49" customWidth="1"/>
    <col min="15622" max="15622" width="15.625" style="49" customWidth="1"/>
    <col min="15623" max="15623" width="4" style="49" customWidth="1"/>
    <col min="15624" max="15866" width="1.625" style="49"/>
    <col min="15867" max="15869" width="8.875" style="49" customWidth="1"/>
    <col min="15870" max="15870" width="15.625" style="49" customWidth="1"/>
    <col min="15871" max="15871" width="10.625" style="49" customWidth="1"/>
    <col min="15872" max="15872" width="10.5" style="49" customWidth="1"/>
    <col min="15873" max="15873" width="15.625" style="49" customWidth="1"/>
    <col min="15874" max="15874" width="0" style="49" hidden="1" customWidth="1"/>
    <col min="15875" max="15875" width="10.625" style="49" customWidth="1"/>
    <col min="15876" max="15876" width="10.875" style="49" customWidth="1"/>
    <col min="15877" max="15877" width="14.625" style="49" customWidth="1"/>
    <col min="15878" max="15878" width="15.625" style="49" customWidth="1"/>
    <col min="15879" max="15879" width="4" style="49" customWidth="1"/>
    <col min="15880" max="16122" width="1.625" style="49"/>
    <col min="16123" max="16125" width="8.875" style="49" customWidth="1"/>
    <col min="16126" max="16126" width="15.625" style="49" customWidth="1"/>
    <col min="16127" max="16127" width="10.625" style="49" customWidth="1"/>
    <col min="16128" max="16128" width="10.5" style="49" customWidth="1"/>
    <col min="16129" max="16129" width="15.625" style="49" customWidth="1"/>
    <col min="16130" max="16130" width="0" style="49" hidden="1" customWidth="1"/>
    <col min="16131" max="16131" width="10.625" style="49" customWidth="1"/>
    <col min="16132" max="16132" width="10.875" style="49" customWidth="1"/>
    <col min="16133" max="16133" width="14.625" style="49" customWidth="1"/>
    <col min="16134" max="16134" width="15.625" style="49" customWidth="1"/>
    <col min="16135" max="16135" width="4" style="49" customWidth="1"/>
    <col min="16136" max="16384" width="1.625" style="49"/>
  </cols>
  <sheetData>
    <row r="1" spans="1:8" ht="61.5" hidden="1" customHeight="1">
      <c r="F1" s="50"/>
      <c r="H1" s="51"/>
    </row>
    <row r="2" spans="1:8" ht="39.75" customHeight="1">
      <c r="A2" s="1159" t="s">
        <v>270</v>
      </c>
      <c r="B2" s="1159"/>
      <c r="C2" s="1159"/>
      <c r="D2" s="1159"/>
      <c r="E2" s="1160"/>
      <c r="F2" s="1161"/>
      <c r="G2" s="1161"/>
      <c r="H2" s="52"/>
    </row>
    <row r="3" spans="1:8" ht="39.75" customHeight="1">
      <c r="A3" s="53"/>
      <c r="B3" s="54"/>
      <c r="C3" s="54"/>
      <c r="D3" s="54"/>
      <c r="E3" s="54"/>
      <c r="F3" s="55"/>
      <c r="G3" s="55"/>
      <c r="H3" s="52"/>
    </row>
    <row r="4" spans="1:8" ht="24.95" customHeight="1">
      <c r="A4" s="1162" t="s">
        <v>224</v>
      </c>
      <c r="B4" s="1163"/>
      <c r="C4" s="1164"/>
      <c r="D4" s="1162" t="s">
        <v>280</v>
      </c>
      <c r="E4" s="1164"/>
      <c r="F4" s="1168" t="s">
        <v>281</v>
      </c>
      <c r="G4" s="1169"/>
      <c r="H4" s="56"/>
    </row>
    <row r="5" spans="1:8" ht="75" customHeight="1">
      <c r="A5" s="1165"/>
      <c r="B5" s="1166"/>
      <c r="C5" s="1167"/>
      <c r="D5" s="1165"/>
      <c r="E5" s="1167"/>
      <c r="F5" s="1169"/>
      <c r="G5" s="1169"/>
      <c r="H5" s="56"/>
    </row>
    <row r="6" spans="1:8" ht="17.25" customHeight="1">
      <c r="A6" s="57"/>
      <c r="B6" s="58"/>
      <c r="C6" s="59">
        <v>1</v>
      </c>
      <c r="D6" s="59">
        <v>2</v>
      </c>
      <c r="E6" s="60">
        <v>3</v>
      </c>
      <c r="F6" s="60">
        <v>4</v>
      </c>
      <c r="G6" s="59">
        <v>5</v>
      </c>
      <c r="H6" s="56"/>
    </row>
    <row r="7" spans="1:8" ht="24.95" customHeight="1">
      <c r="A7" s="61"/>
      <c r="B7" s="62" t="s">
        <v>225</v>
      </c>
      <c r="C7" s="63">
        <v>210</v>
      </c>
      <c r="D7" s="64">
        <f>設定値!E52</f>
        <v>3080</v>
      </c>
      <c r="E7" s="65" t="s">
        <v>226</v>
      </c>
      <c r="F7" s="66">
        <v>1000</v>
      </c>
      <c r="G7" s="67" t="s">
        <v>226</v>
      </c>
      <c r="H7" s="68"/>
    </row>
    <row r="8" spans="1:8" ht="24.95" customHeight="1">
      <c r="A8" s="61">
        <v>211</v>
      </c>
      <c r="B8" s="62" t="s">
        <v>225</v>
      </c>
      <c r="C8" s="63">
        <v>279</v>
      </c>
      <c r="D8" s="64">
        <f>設定値!E53</f>
        <v>3300</v>
      </c>
      <c r="E8" s="65" t="s">
        <v>227</v>
      </c>
      <c r="F8" s="66">
        <v>1070</v>
      </c>
      <c r="G8" s="67" t="s">
        <v>227</v>
      </c>
      <c r="H8" s="68"/>
    </row>
    <row r="9" spans="1:8" ht="24.95" customHeight="1">
      <c r="A9" s="61">
        <v>280</v>
      </c>
      <c r="B9" s="62" t="s">
        <v>225</v>
      </c>
      <c r="C9" s="63">
        <v>349</v>
      </c>
      <c r="D9" s="64">
        <f>設定値!E54</f>
        <v>3750</v>
      </c>
      <c r="E9" s="65" t="s">
        <v>227</v>
      </c>
      <c r="F9" s="66">
        <v>1210</v>
      </c>
      <c r="G9" s="67" t="s">
        <v>227</v>
      </c>
      <c r="H9" s="68"/>
    </row>
    <row r="10" spans="1:8" ht="24.95" customHeight="1">
      <c r="A10" s="61">
        <v>350</v>
      </c>
      <c r="B10" s="62" t="s">
        <v>225</v>
      </c>
      <c r="C10" s="63">
        <v>419</v>
      </c>
      <c r="D10" s="64">
        <f>設定値!E55</f>
        <v>4200</v>
      </c>
      <c r="E10" s="65" t="s">
        <v>227</v>
      </c>
      <c r="F10" s="66">
        <v>1360</v>
      </c>
      <c r="G10" s="67" t="s">
        <v>227</v>
      </c>
      <c r="H10" s="68"/>
    </row>
    <row r="11" spans="1:8" ht="24.95" customHeight="1">
      <c r="A11" s="61">
        <v>420</v>
      </c>
      <c r="B11" s="62" t="s">
        <v>225</v>
      </c>
      <c r="C11" s="63">
        <v>489</v>
      </c>
      <c r="D11" s="64">
        <f>設定値!E56</f>
        <v>4650</v>
      </c>
      <c r="E11" s="65" t="s">
        <v>227</v>
      </c>
      <c r="F11" s="66">
        <v>1510</v>
      </c>
      <c r="G11" s="67" t="s">
        <v>227</v>
      </c>
      <c r="H11" s="68"/>
    </row>
    <row r="12" spans="1:8" ht="24.95" customHeight="1">
      <c r="A12" s="61">
        <v>490</v>
      </c>
      <c r="B12" s="62" t="s">
        <v>225</v>
      </c>
      <c r="C12" s="63">
        <v>559</v>
      </c>
      <c r="D12" s="64">
        <f>設定値!E57</f>
        <v>5100</v>
      </c>
      <c r="E12" s="65" t="s">
        <v>227</v>
      </c>
      <c r="F12" s="66">
        <v>1650</v>
      </c>
      <c r="G12" s="67" t="s">
        <v>227</v>
      </c>
      <c r="H12" s="68"/>
    </row>
    <row r="13" spans="1:8" ht="24.95" customHeight="1">
      <c r="A13" s="61">
        <v>560</v>
      </c>
      <c r="B13" s="62" t="s">
        <v>225</v>
      </c>
      <c r="C13" s="63">
        <v>629</v>
      </c>
      <c r="D13" s="64">
        <f>設定値!E58</f>
        <v>5550</v>
      </c>
      <c r="E13" s="65" t="s">
        <v>227</v>
      </c>
      <c r="F13" s="66">
        <v>1800</v>
      </c>
      <c r="G13" s="67" t="s">
        <v>227</v>
      </c>
      <c r="H13" s="68"/>
    </row>
    <row r="14" spans="1:8" ht="24.95" customHeight="1">
      <c r="A14" s="61">
        <v>630</v>
      </c>
      <c r="B14" s="62" t="s">
        <v>225</v>
      </c>
      <c r="C14" s="63">
        <v>699</v>
      </c>
      <c r="D14" s="64">
        <f>設定値!E59</f>
        <v>6000</v>
      </c>
      <c r="E14" s="65" t="s">
        <v>227</v>
      </c>
      <c r="F14" s="66">
        <v>1940</v>
      </c>
      <c r="G14" s="67" t="s">
        <v>227</v>
      </c>
      <c r="H14" s="68"/>
    </row>
    <row r="15" spans="1:8" ht="24.95" customHeight="1">
      <c r="A15" s="61">
        <v>700</v>
      </c>
      <c r="B15" s="62" t="s">
        <v>225</v>
      </c>
      <c r="C15" s="63">
        <v>769</v>
      </c>
      <c r="D15" s="64">
        <f>設定値!E60</f>
        <v>6450</v>
      </c>
      <c r="E15" s="65" t="s">
        <v>226</v>
      </c>
      <c r="F15" s="66">
        <v>2090</v>
      </c>
      <c r="G15" s="67" t="s">
        <v>226</v>
      </c>
      <c r="H15" s="68"/>
    </row>
    <row r="16" spans="1:8" ht="24.95" customHeight="1">
      <c r="A16" s="61">
        <v>770</v>
      </c>
      <c r="B16" s="62" t="s">
        <v>225</v>
      </c>
      <c r="C16" s="63">
        <v>839</v>
      </c>
      <c r="D16" s="64">
        <f>設定値!E61</f>
        <v>6890</v>
      </c>
      <c r="E16" s="65" t="s">
        <v>227</v>
      </c>
      <c r="F16" s="66">
        <v>2230</v>
      </c>
      <c r="G16" s="67" t="s">
        <v>227</v>
      </c>
      <c r="H16" s="68"/>
    </row>
    <row r="17" spans="1:8" ht="24.95" customHeight="1">
      <c r="A17" s="61">
        <v>840</v>
      </c>
      <c r="B17" s="62" t="s">
        <v>225</v>
      </c>
      <c r="C17" s="63">
        <v>909</v>
      </c>
      <c r="D17" s="64">
        <f>設定値!E62</f>
        <v>7340</v>
      </c>
      <c r="E17" s="65" t="s">
        <v>227</v>
      </c>
      <c r="F17" s="66">
        <v>2380</v>
      </c>
      <c r="G17" s="67" t="s">
        <v>227</v>
      </c>
      <c r="H17" s="68"/>
    </row>
    <row r="18" spans="1:8" ht="24.95" customHeight="1">
      <c r="A18" s="61">
        <v>910</v>
      </c>
      <c r="B18" s="62" t="s">
        <v>225</v>
      </c>
      <c r="C18" s="63">
        <v>979</v>
      </c>
      <c r="D18" s="64">
        <f>設定値!E63</f>
        <v>7790</v>
      </c>
      <c r="E18" s="65" t="s">
        <v>227</v>
      </c>
      <c r="F18" s="66">
        <v>2530</v>
      </c>
      <c r="G18" s="67" t="s">
        <v>227</v>
      </c>
      <c r="H18" s="68"/>
    </row>
    <row r="19" spans="1:8" ht="24.95" customHeight="1">
      <c r="A19" s="61">
        <v>980</v>
      </c>
      <c r="B19" s="62" t="s">
        <v>225</v>
      </c>
      <c r="C19" s="69">
        <v>1049</v>
      </c>
      <c r="D19" s="64">
        <f>設定値!E64</f>
        <v>8240</v>
      </c>
      <c r="E19" s="65" t="s">
        <v>227</v>
      </c>
      <c r="F19" s="66">
        <v>2670</v>
      </c>
      <c r="G19" s="67" t="s">
        <v>227</v>
      </c>
      <c r="H19" s="68"/>
    </row>
    <row r="20" spans="1:8" ht="24.95" customHeight="1">
      <c r="A20" s="70">
        <v>1050</v>
      </c>
      <c r="B20" s="62" t="s">
        <v>225</v>
      </c>
      <c r="C20" s="69">
        <v>1050</v>
      </c>
      <c r="D20" s="64">
        <f>設定値!E65</f>
        <v>8690</v>
      </c>
      <c r="E20" s="65" t="s">
        <v>227</v>
      </c>
      <c r="F20" s="66">
        <v>2820</v>
      </c>
      <c r="G20" s="67" t="s">
        <v>227</v>
      </c>
    </row>
    <row r="21" spans="1:8" ht="24.95" customHeight="1">
      <c r="D21" s="71"/>
      <c r="E21" s="71"/>
      <c r="F21" s="71"/>
    </row>
    <row r="22" spans="1:8" ht="24.95" customHeight="1">
      <c r="A22" s="72"/>
      <c r="B22" s="72"/>
      <c r="C22" s="72"/>
      <c r="D22" s="73"/>
      <c r="E22" s="73"/>
      <c r="F22" s="73"/>
    </row>
    <row r="23" spans="1:8" ht="24.95" customHeight="1">
      <c r="A23" s="72"/>
      <c r="B23" s="72"/>
      <c r="C23" s="72"/>
      <c r="D23" s="73"/>
      <c r="E23" s="73"/>
      <c r="F23" s="73"/>
    </row>
    <row r="24" spans="1:8" ht="24.95" customHeight="1">
      <c r="A24" s="72"/>
      <c r="B24" s="72"/>
      <c r="C24" s="72"/>
      <c r="D24" s="73"/>
      <c r="E24" s="73"/>
      <c r="F24" s="73"/>
    </row>
    <row r="25" spans="1:8" ht="24.95" customHeight="1">
      <c r="A25" s="72"/>
      <c r="B25" s="72"/>
      <c r="C25" s="72"/>
      <c r="D25" s="73"/>
      <c r="E25" s="73"/>
      <c r="F25" s="73"/>
    </row>
  </sheetData>
  <sheetProtection algorithmName="SHA-512" hashValue="u4qecsl5FJwUDL7Efw+ZzZ7TpJLTbdnFhDP7QA0dkNEq8gXyBfw6qF9Ln9dDJsZ1hFHJFW9qHWxYIJFlX5Xhqw==" saltValue="Qp8m+M+o3/i/XfNMqFcsQg==" spinCount="100000" sheet="1" objects="1" scenarios="1"/>
  <mergeCells count="5">
    <mergeCell ref="A2:E2"/>
    <mergeCell ref="F2:G2"/>
    <mergeCell ref="A4:C5"/>
    <mergeCell ref="D4:E5"/>
    <mergeCell ref="F4:G5"/>
  </mergeCells>
  <phoneticPr fontId="2"/>
  <pageMargins left="0.31496062992125984" right="0" top="0.55118110236220474" bottom="0.35433070866141736" header="0.31496062992125984" footer="0.31496062992125984"/>
  <pageSetup paperSize="9"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655-ADDC-42F4-AEA2-3D0EE38B650B}">
  <dimension ref="A1:L32"/>
  <sheetViews>
    <sheetView workbookViewId="0">
      <selection activeCell="G16" sqref="G16:K16"/>
    </sheetView>
  </sheetViews>
  <sheetFormatPr defaultRowHeight="13.5"/>
  <cols>
    <col min="1" max="1" width="31.125" style="405" customWidth="1"/>
    <col min="2" max="2" width="25.5" style="405" customWidth="1"/>
    <col min="3" max="3" width="3.125" style="405" customWidth="1"/>
    <col min="4" max="4" width="16.25" style="405" customWidth="1"/>
    <col min="5" max="5" width="13.75" style="405" customWidth="1"/>
    <col min="6" max="6" width="15.875" style="405" customWidth="1"/>
    <col min="7" max="7" width="16.25" style="405" customWidth="1"/>
    <col min="8" max="8" width="31.75" style="405" customWidth="1"/>
    <col min="9" max="9" width="35.5" style="405" customWidth="1"/>
    <col min="10" max="10" width="28.375" style="405" customWidth="1"/>
    <col min="11" max="11" width="28.75" style="405" customWidth="1"/>
    <col min="12" max="16384" width="9" style="405"/>
  </cols>
  <sheetData>
    <row r="1" spans="1:12" ht="25.5">
      <c r="A1" s="404" t="s">
        <v>424</v>
      </c>
      <c r="D1" s="406" t="s">
        <v>425</v>
      </c>
      <c r="E1" s="407" t="s">
        <v>426</v>
      </c>
      <c r="F1" s="407"/>
      <c r="G1" s="407"/>
      <c r="H1" s="406" t="s">
        <v>427</v>
      </c>
      <c r="I1" s="407" t="s">
        <v>426</v>
      </c>
      <c r="J1" s="406" t="s">
        <v>428</v>
      </c>
      <c r="K1" s="407" t="s">
        <v>426</v>
      </c>
      <c r="L1" s="407"/>
    </row>
    <row r="2" spans="1:12" ht="24">
      <c r="A2" s="408" t="s">
        <v>429</v>
      </c>
      <c r="D2" s="409" t="s">
        <v>430</v>
      </c>
      <c r="E2" s="410"/>
      <c r="F2" s="409" t="s">
        <v>431</v>
      </c>
      <c r="G2" s="411"/>
      <c r="H2" s="412" t="s">
        <v>432</v>
      </c>
      <c r="I2" s="413"/>
      <c r="J2" s="409" t="s">
        <v>433</v>
      </c>
      <c r="K2" s="413"/>
    </row>
    <row r="3" spans="1:12" ht="25.5">
      <c r="A3" s="404"/>
      <c r="D3" s="414" t="s">
        <v>434</v>
      </c>
      <c r="E3" s="410"/>
      <c r="F3" s="414" t="s">
        <v>435</v>
      </c>
      <c r="G3" s="415"/>
      <c r="H3" s="412" t="s">
        <v>436</v>
      </c>
      <c r="I3" s="413"/>
      <c r="J3" s="409" t="s">
        <v>436</v>
      </c>
      <c r="K3" s="413"/>
    </row>
    <row r="4" spans="1:12" ht="21">
      <c r="D4" s="416" t="s">
        <v>437</v>
      </c>
      <c r="E4" s="417"/>
      <c r="F4" s="416" t="s">
        <v>438</v>
      </c>
      <c r="G4" s="415"/>
      <c r="H4" s="418"/>
      <c r="I4" s="407"/>
      <c r="J4" s="412" t="s">
        <v>439</v>
      </c>
      <c r="K4" s="419"/>
    </row>
    <row r="5" spans="1:12" ht="21">
      <c r="D5" s="420"/>
      <c r="E5" s="421"/>
      <c r="F5" s="420"/>
      <c r="G5" s="422"/>
      <c r="H5" s="418"/>
      <c r="I5" s="407"/>
      <c r="J5" s="423" t="s">
        <v>440</v>
      </c>
      <c r="K5" s="413"/>
    </row>
    <row r="6" spans="1:12" ht="14.25">
      <c r="A6" s="424" t="s">
        <v>441</v>
      </c>
      <c r="B6" s="425">
        <f>積算表!G16</f>
        <v>0</v>
      </c>
      <c r="D6" s="419" t="s">
        <v>441</v>
      </c>
      <c r="E6" s="413"/>
      <c r="F6" s="420"/>
      <c r="G6" s="422"/>
      <c r="H6" s="419" t="s">
        <v>441</v>
      </c>
      <c r="I6" s="413"/>
      <c r="J6" s="419" t="s">
        <v>441</v>
      </c>
      <c r="K6" s="413"/>
    </row>
    <row r="7" spans="1:12" ht="18.75" customHeight="1">
      <c r="A7" s="419" t="s">
        <v>442</v>
      </c>
      <c r="B7" s="413"/>
      <c r="D7" s="419"/>
      <c r="E7" s="413"/>
      <c r="F7" s="426"/>
      <c r="G7" s="422"/>
      <c r="H7" s="419"/>
      <c r="I7" s="413"/>
      <c r="J7" s="419"/>
      <c r="K7" s="413"/>
    </row>
    <row r="8" spans="1:12" ht="14.25">
      <c r="A8" s="419" t="s">
        <v>436</v>
      </c>
      <c r="B8" s="413"/>
      <c r="D8" s="419"/>
      <c r="E8" s="413"/>
      <c r="F8" s="420"/>
      <c r="G8" s="422"/>
      <c r="H8" s="419"/>
      <c r="I8" s="413"/>
      <c r="J8" s="419"/>
      <c r="K8" s="413"/>
    </row>
    <row r="9" spans="1:12" ht="18.75" customHeight="1">
      <c r="A9" s="424" t="s">
        <v>443</v>
      </c>
      <c r="B9" s="425">
        <f>積算表!G21</f>
        <v>12</v>
      </c>
      <c r="D9" s="419" t="s">
        <v>443</v>
      </c>
      <c r="E9" s="413"/>
      <c r="F9" s="407"/>
      <c r="G9" s="407"/>
      <c r="H9" s="419" t="s">
        <v>443</v>
      </c>
      <c r="I9" s="413"/>
      <c r="J9" s="419" t="s">
        <v>443</v>
      </c>
      <c r="K9" s="413"/>
    </row>
    <row r="10" spans="1:12" ht="18.75" customHeight="1">
      <c r="A10" s="424" t="s">
        <v>444</v>
      </c>
      <c r="B10" s="425">
        <f>積算表!L21</f>
        <v>2</v>
      </c>
      <c r="D10" s="419" t="s">
        <v>444</v>
      </c>
      <c r="E10" s="413"/>
      <c r="F10" s="407"/>
      <c r="G10" s="407"/>
      <c r="H10" s="419" t="s">
        <v>444</v>
      </c>
      <c r="I10" s="413"/>
      <c r="J10" s="419" t="s">
        <v>444</v>
      </c>
      <c r="K10" s="413"/>
    </row>
    <row r="11" spans="1:12" ht="18.75" customHeight="1">
      <c r="A11" s="424" t="s">
        <v>445</v>
      </c>
      <c r="B11" s="425">
        <f>積算表!Q21</f>
        <v>6</v>
      </c>
      <c r="D11" s="419" t="s">
        <v>445</v>
      </c>
      <c r="E11" s="413"/>
      <c r="F11" s="407"/>
      <c r="G11" s="407"/>
      <c r="H11" s="419" t="s">
        <v>445</v>
      </c>
      <c r="I11" s="413"/>
      <c r="J11" s="419" t="s">
        <v>445</v>
      </c>
      <c r="K11" s="413"/>
    </row>
    <row r="12" spans="1:12" ht="18.75" customHeight="1">
      <c r="A12" s="424" t="s">
        <v>446</v>
      </c>
      <c r="B12" s="435" t="str">
        <f>積算表!V21</f>
        <v>○</v>
      </c>
      <c r="D12" s="419" t="s">
        <v>446</v>
      </c>
      <c r="E12" s="413"/>
      <c r="F12" s="407"/>
      <c r="G12" s="407"/>
      <c r="H12" s="419" t="s">
        <v>446</v>
      </c>
      <c r="I12" s="413"/>
      <c r="J12" s="419" t="s">
        <v>446</v>
      </c>
      <c r="K12" s="413"/>
    </row>
    <row r="13" spans="1:12">
      <c r="D13" s="407"/>
      <c r="E13" s="407"/>
      <c r="F13" s="407"/>
      <c r="G13" s="407"/>
      <c r="H13" s="407"/>
      <c r="I13" s="407"/>
      <c r="J13" s="407"/>
      <c r="K13" s="407"/>
    </row>
    <row r="14" spans="1:12">
      <c r="A14" s="427" t="s">
        <v>447</v>
      </c>
      <c r="D14" s="428" t="s">
        <v>447</v>
      </c>
      <c r="E14" s="407"/>
      <c r="F14" s="407"/>
      <c r="G14" s="407"/>
      <c r="H14" s="428" t="s">
        <v>447</v>
      </c>
      <c r="I14" s="407"/>
      <c r="J14" s="428" t="s">
        <v>447</v>
      </c>
      <c r="K14" s="407"/>
    </row>
    <row r="15" spans="1:12" ht="54">
      <c r="A15" s="429" t="s">
        <v>448</v>
      </c>
      <c r="B15" s="430" t="e">
        <f>積算表!M26</f>
        <v>#N/A</v>
      </c>
      <c r="D15" s="431" t="s">
        <v>448</v>
      </c>
      <c r="E15" s="432"/>
      <c r="F15" s="407"/>
      <c r="G15" s="407"/>
      <c r="H15" s="431" t="s">
        <v>448</v>
      </c>
      <c r="I15" s="432"/>
      <c r="J15" s="431" t="s">
        <v>448</v>
      </c>
      <c r="K15" s="432"/>
    </row>
    <row r="16" spans="1:12" ht="40.5">
      <c r="A16" s="429" t="s">
        <v>449</v>
      </c>
      <c r="B16" s="430" t="e">
        <f>積算表!M27</f>
        <v>#N/A</v>
      </c>
      <c r="D16" s="431" t="s">
        <v>449</v>
      </c>
      <c r="E16" s="432"/>
      <c r="F16" s="407"/>
      <c r="G16" s="407"/>
      <c r="H16" s="431" t="s">
        <v>449</v>
      </c>
      <c r="I16" s="432"/>
      <c r="J16" s="431" t="s">
        <v>449</v>
      </c>
      <c r="K16" s="432"/>
    </row>
    <row r="17" spans="1:11" ht="40.5">
      <c r="A17" s="429" t="s">
        <v>450</v>
      </c>
      <c r="B17" s="430">
        <f>積算表!M28</f>
        <v>0</v>
      </c>
      <c r="D17" s="431" t="s">
        <v>450</v>
      </c>
      <c r="E17" s="432"/>
      <c r="F17" s="407"/>
      <c r="G17" s="407"/>
      <c r="H17" s="431" t="s">
        <v>450</v>
      </c>
      <c r="I17" s="432"/>
      <c r="J17" s="431" t="s">
        <v>450</v>
      </c>
      <c r="K17" s="432"/>
    </row>
    <row r="18" spans="1:11">
      <c r="A18" s="433"/>
      <c r="D18" s="419"/>
      <c r="E18" s="407"/>
      <c r="F18" s="407"/>
      <c r="G18" s="407"/>
      <c r="H18" s="434"/>
      <c r="I18" s="407"/>
      <c r="J18" s="434"/>
      <c r="K18" s="407"/>
    </row>
    <row r="19" spans="1:11" ht="24.75" customHeight="1">
      <c r="A19" s="429" t="s">
        <v>451</v>
      </c>
      <c r="B19" s="425" t="e">
        <f>積算表!M57</f>
        <v>#N/A</v>
      </c>
      <c r="C19" s="433"/>
      <c r="D19" s="431" t="s">
        <v>451</v>
      </c>
      <c r="E19" s="419"/>
      <c r="F19" s="407"/>
      <c r="G19" s="407"/>
      <c r="H19" s="431" t="s">
        <v>451</v>
      </c>
      <c r="I19" s="419"/>
      <c r="J19" s="431" t="s">
        <v>451</v>
      </c>
      <c r="K19" s="419"/>
    </row>
    <row r="20" spans="1:11" ht="27">
      <c r="A20" s="429" t="s">
        <v>452</v>
      </c>
      <c r="B20" s="425" t="e">
        <f>積算表!M58</f>
        <v>#N/A</v>
      </c>
      <c r="D20" s="431" t="s">
        <v>452</v>
      </c>
      <c r="E20" s="413"/>
      <c r="F20" s="407"/>
      <c r="G20" s="407"/>
      <c r="H20" s="431" t="s">
        <v>452</v>
      </c>
      <c r="I20" s="413"/>
      <c r="J20" s="431" t="s">
        <v>452</v>
      </c>
      <c r="K20" s="413"/>
    </row>
    <row r="21" spans="1:11" ht="27">
      <c r="A21" s="429" t="s">
        <v>453</v>
      </c>
      <c r="B21" s="425" t="e">
        <f>積算表!M59</f>
        <v>#N/A</v>
      </c>
      <c r="D21" s="431" t="s">
        <v>453</v>
      </c>
      <c r="E21" s="413"/>
      <c r="F21" s="407"/>
      <c r="G21" s="407"/>
      <c r="H21" s="431" t="s">
        <v>453</v>
      </c>
      <c r="I21" s="413"/>
      <c r="J21" s="431" t="s">
        <v>453</v>
      </c>
      <c r="K21" s="413"/>
    </row>
    <row r="22" spans="1:11" ht="27">
      <c r="A22" s="429" t="s">
        <v>454</v>
      </c>
      <c r="B22" s="425" t="e">
        <f>積算表!M61</f>
        <v>#N/A</v>
      </c>
      <c r="D22" s="431" t="s">
        <v>454</v>
      </c>
      <c r="E22" s="413"/>
      <c r="F22" s="407"/>
      <c r="G22" s="407"/>
      <c r="H22" s="431" t="s">
        <v>454</v>
      </c>
      <c r="I22" s="413"/>
      <c r="J22" s="431" t="s">
        <v>454</v>
      </c>
      <c r="K22" s="413"/>
    </row>
    <row r="23" spans="1:11" ht="27">
      <c r="A23" s="429" t="s">
        <v>455</v>
      </c>
      <c r="B23" s="425" t="e">
        <f>積算表!M62</f>
        <v>#N/A</v>
      </c>
      <c r="D23" s="431" t="s">
        <v>455</v>
      </c>
      <c r="E23" s="413"/>
      <c r="F23" s="407"/>
      <c r="G23" s="407"/>
      <c r="H23" s="431" t="s">
        <v>455</v>
      </c>
      <c r="I23" s="413"/>
      <c r="J23" s="431" t="s">
        <v>455</v>
      </c>
      <c r="K23" s="413"/>
    </row>
    <row r="24" spans="1:11">
      <c r="D24" s="407"/>
      <c r="E24" s="407"/>
      <c r="F24" s="407"/>
      <c r="G24" s="407"/>
      <c r="H24" s="407"/>
      <c r="I24" s="407"/>
      <c r="J24" s="407"/>
      <c r="K24" s="407"/>
    </row>
    <row r="25" spans="1:11">
      <c r="A25" s="427" t="s">
        <v>456</v>
      </c>
      <c r="D25" s="428" t="s">
        <v>456</v>
      </c>
      <c r="E25" s="407"/>
      <c r="F25" s="407"/>
      <c r="G25" s="407"/>
      <c r="H25" s="428" t="s">
        <v>456</v>
      </c>
      <c r="I25" s="407"/>
      <c r="J25" s="428" t="s">
        <v>456</v>
      </c>
      <c r="K25" s="407"/>
    </row>
    <row r="26" spans="1:11" ht="24.75" customHeight="1">
      <c r="A26" s="429" t="s">
        <v>451</v>
      </c>
      <c r="B26" s="425">
        <f>積算表!M68</f>
        <v>0</v>
      </c>
      <c r="D26" s="431" t="s">
        <v>451</v>
      </c>
      <c r="E26" s="413"/>
      <c r="F26" s="407"/>
      <c r="G26" s="407"/>
      <c r="H26" s="431" t="s">
        <v>451</v>
      </c>
      <c r="I26" s="413"/>
      <c r="J26" s="431" t="s">
        <v>451</v>
      </c>
      <c r="K26" s="413"/>
    </row>
    <row r="27" spans="1:11" ht="27">
      <c r="A27" s="429" t="s">
        <v>452</v>
      </c>
      <c r="B27" s="425">
        <f>積算表!M69</f>
        <v>0</v>
      </c>
      <c r="D27" s="431" t="s">
        <v>452</v>
      </c>
      <c r="E27" s="413"/>
      <c r="F27" s="407"/>
      <c r="G27" s="407"/>
      <c r="H27" s="431" t="s">
        <v>452</v>
      </c>
      <c r="I27" s="413"/>
      <c r="J27" s="431" t="s">
        <v>452</v>
      </c>
      <c r="K27" s="413"/>
    </row>
    <row r="28" spans="1:11" ht="27">
      <c r="A28" s="429" t="s">
        <v>453</v>
      </c>
      <c r="B28" s="425">
        <f>積算表!M70</f>
        <v>0</v>
      </c>
      <c r="D28" s="431" t="s">
        <v>453</v>
      </c>
      <c r="E28" s="413"/>
      <c r="F28" s="407"/>
      <c r="G28" s="407"/>
      <c r="H28" s="431" t="s">
        <v>453</v>
      </c>
      <c r="I28" s="413"/>
      <c r="J28" s="431" t="s">
        <v>453</v>
      </c>
      <c r="K28" s="413"/>
    </row>
    <row r="29" spans="1:11" ht="27">
      <c r="A29" s="429" t="s">
        <v>454</v>
      </c>
      <c r="B29" s="425">
        <f>積算表!M72</f>
        <v>0</v>
      </c>
      <c r="D29" s="431" t="s">
        <v>454</v>
      </c>
      <c r="E29" s="413"/>
      <c r="F29" s="407"/>
      <c r="G29" s="407"/>
      <c r="H29" s="431" t="s">
        <v>454</v>
      </c>
      <c r="I29" s="413"/>
      <c r="J29" s="431" t="s">
        <v>454</v>
      </c>
      <c r="K29" s="413"/>
    </row>
    <row r="30" spans="1:11" ht="27">
      <c r="A30" s="429" t="s">
        <v>455</v>
      </c>
      <c r="B30" s="425">
        <f>積算表!M73</f>
        <v>0</v>
      </c>
      <c r="D30" s="431" t="s">
        <v>455</v>
      </c>
      <c r="E30" s="413"/>
      <c r="F30" s="407"/>
      <c r="G30" s="407"/>
      <c r="H30" s="431" t="s">
        <v>455</v>
      </c>
      <c r="I30" s="413"/>
      <c r="J30" s="431" t="s">
        <v>455</v>
      </c>
      <c r="K30" s="413"/>
    </row>
    <row r="31" spans="1:11">
      <c r="D31" s="407"/>
      <c r="E31" s="407"/>
      <c r="F31" s="407"/>
      <c r="G31" s="407"/>
      <c r="H31" s="407"/>
      <c r="I31" s="407"/>
      <c r="J31" s="407"/>
      <c r="K31" s="407"/>
    </row>
    <row r="32" spans="1:11">
      <c r="D32" s="407"/>
      <c r="E32" s="407"/>
      <c r="F32" s="407"/>
      <c r="G32" s="407"/>
      <c r="H32" s="407"/>
      <c r="I32" s="407"/>
      <c r="J32" s="407"/>
      <c r="K32" s="407"/>
    </row>
  </sheetData>
  <sheetProtection algorithmName="SHA-512" hashValue="DxH5PCrj1rXD9iiC3XazbrvDp7yAao/Ve8v02c9CXAkBfwePJXmWBNjFlA3HYeb9QnM0QucEMqJY9w/SCrDLdw==" saltValue="9+fPU9hSLco3gYVgTG7GcQ=="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積算表</vt:lpstr>
      <vt:lpstr>加算区分</vt:lpstr>
      <vt:lpstr>設定値</vt:lpstr>
      <vt:lpstr>保育単価表</vt:lpstr>
      <vt:lpstr>保育単価表②</vt:lpstr>
      <vt:lpstr>単価休日</vt:lpstr>
      <vt:lpstr>審査用</vt:lpstr>
      <vt:lpstr>積算表!Print_Area</vt:lpstr>
      <vt:lpstr>保育単価表!Print_Area</vt:lpstr>
      <vt:lpstr>保育単価表②!Print_Area</vt:lpstr>
      <vt:lpstr>保育単価表!Print_Titles</vt:lpstr>
      <vt:lpstr>加算率C</vt:lpstr>
      <vt:lpstr>休日人数</vt:lpstr>
      <vt:lpstr>休日保育</vt:lpstr>
      <vt:lpstr>市休日保育</vt:lpstr>
      <vt:lpstr>実施月数</vt:lpstr>
      <vt:lpstr>単価表</vt:lpstr>
      <vt:lpstr>定員</vt:lpstr>
      <vt:lpstr>土日閉所</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2026-02-16T06:05:12Z</dcterms:modified>
</cp:coreProperties>
</file>