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こども青少年局\03保育・教育給付課\100_給付事務\300_市外施設・市外児童\000_庶務\040_市外ホームページ\2025(R7)年度\01_市外給付\20250430\01_R6人勧後単価適用\"/>
    </mc:Choice>
  </mc:AlternateContent>
  <xr:revisionPtr revIDLastSave="0" documentId="13_ncr:1_{B1B3B7BE-D204-4F28-9676-311B21FD8FA3}" xr6:coauthVersionLast="47" xr6:coauthVersionMax="47" xr10:uidLastSave="{00000000-0000-0000-0000-000000000000}"/>
  <bookViews>
    <workbookView xWindow="-120" yWindow="-120" windowWidth="29040" windowHeight="15720" tabRatio="803" activeTab="7" xr2:uid="{00000000-000D-0000-FFFF-FFFF00000000}"/>
  </bookViews>
  <sheets>
    <sheet name="施設情報" sheetId="20" r:id="rId1"/>
    <sheet name="児童情報 " sheetId="21" r:id="rId2"/>
    <sheet name="明細書【１号】" sheetId="25" r:id="rId3"/>
    <sheet name="明細書【２・３号】" sheetId="16" r:id="rId4"/>
    <sheet name="集計【１号】" sheetId="26" r:id="rId5"/>
    <sheet name="集計【２・３号】" sheetId="18" r:id="rId6"/>
    <sheet name="保育単価１【１号】" sheetId="27" r:id="rId7"/>
    <sheet name="保育単価１【２・３号】" sheetId="17" r:id="rId8"/>
    <sheet name="保育単価2【１号】" sheetId="28" r:id="rId9"/>
    <sheet name="保育単価2【２・３号】" sheetId="29" r:id="rId10"/>
    <sheet name="保育単価3【１・２号チーム保育】" sheetId="31" r:id="rId11"/>
  </sheets>
  <definedNames>
    <definedName name="_xlnm._FilterDatabase" localSheetId="6" hidden="1">保育単価１【１号】!$A$2:$AC$274</definedName>
    <definedName name="_xlnm._FilterDatabase" localSheetId="7" hidden="1">保育単価１【２・３号】!$A$2:$Y$578</definedName>
    <definedName name="_xlnm._FilterDatabase" localSheetId="10" hidden="1">保育単価3【１・２号チーム保育】!$A$2:$F$2</definedName>
    <definedName name="_xlnm.Print_Area" localSheetId="2">明細書【１号】!$A$1:$CK$146</definedName>
    <definedName name="_xlnm.Print_Area" localSheetId="3">明細書【２・３号】!$A$1:$CL$146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20" l="1"/>
  <c r="H30" i="20" s="1"/>
  <c r="AB82" i="16"/>
  <c r="C34" i="18"/>
  <c r="E30" i="20" l="1"/>
  <c r="BS42" i="25"/>
  <c r="C32" i="26"/>
  <c r="BV26" i="25" l="1"/>
  <c r="BV26" i="16"/>
  <c r="BB24" i="16"/>
  <c r="AY24" i="16"/>
  <c r="AB77" i="16" s="1"/>
  <c r="BB24" i="25"/>
  <c r="AY24" i="25"/>
  <c r="C31" i="26"/>
  <c r="AB20" i="20" l="1"/>
  <c r="BA26" i="16" l="1"/>
  <c r="BA26" i="25"/>
  <c r="C32" i="18"/>
  <c r="C33" i="18"/>
  <c r="G45" i="18" l="1"/>
  <c r="BS37" i="25"/>
  <c r="BC15" i="25" l="1"/>
  <c r="BC6" i="16" l="1"/>
  <c r="BC6" i="25" l="1"/>
  <c r="AB67" i="16" l="1"/>
  <c r="AB62" i="16"/>
  <c r="AB52" i="16"/>
  <c r="Y74" i="16"/>
  <c r="BP34" i="25"/>
  <c r="T72" i="16"/>
  <c r="BK32" i="25"/>
  <c r="AB47" i="16"/>
  <c r="AB82" i="25"/>
  <c r="AB77" i="25"/>
  <c r="AB72" i="25"/>
  <c r="AB64" i="25"/>
  <c r="V62" i="25"/>
  <c r="AB57" i="25"/>
  <c r="AB92" i="25"/>
  <c r="AE20" i="16"/>
  <c r="AE17" i="16"/>
  <c r="AM20" i="25"/>
  <c r="AI20" i="25"/>
  <c r="AM17" i="25"/>
  <c r="AI17" i="25"/>
  <c r="D138" i="31"/>
  <c r="D137" i="31"/>
  <c r="D136" i="31"/>
  <c r="D135" i="31"/>
  <c r="D134" i="31"/>
  <c r="D133" i="31"/>
  <c r="D132" i="31"/>
  <c r="D131" i="31"/>
  <c r="D130" i="31"/>
  <c r="D129" i="31"/>
  <c r="D128" i="31"/>
  <c r="D127" i="31"/>
  <c r="D126" i="31"/>
  <c r="D125" i="31"/>
  <c r="D124" i="31"/>
  <c r="D123" i="31"/>
  <c r="D122" i="31"/>
  <c r="D104" i="31"/>
  <c r="D103" i="31"/>
  <c r="D102" i="31"/>
  <c r="D101" i="31"/>
  <c r="D100" i="31"/>
  <c r="D99" i="31"/>
  <c r="D98" i="31"/>
  <c r="D97" i="31"/>
  <c r="D96" i="31"/>
  <c r="D95" i="31"/>
  <c r="D94" i="31"/>
  <c r="D93" i="31"/>
  <c r="D92" i="31"/>
  <c r="D91" i="31"/>
  <c r="D90" i="31"/>
  <c r="D89" i="31"/>
  <c r="D88" i="31"/>
  <c r="D121" i="31"/>
  <c r="D120" i="31"/>
  <c r="D119" i="31"/>
  <c r="D118" i="31"/>
  <c r="D117" i="31"/>
  <c r="D116" i="31"/>
  <c r="D115" i="31"/>
  <c r="D114" i="31"/>
  <c r="D113" i="31"/>
  <c r="D112" i="31"/>
  <c r="D111" i="31"/>
  <c r="D110" i="31"/>
  <c r="D109" i="31"/>
  <c r="D108" i="31"/>
  <c r="D107" i="31"/>
  <c r="D106" i="31"/>
  <c r="D105" i="31"/>
  <c r="D19" i="31"/>
  <c r="D18" i="31"/>
  <c r="D17" i="31"/>
  <c r="D16" i="31"/>
  <c r="D15" i="31"/>
  <c r="D14" i="31"/>
  <c r="D13" i="31"/>
  <c r="D12" i="31"/>
  <c r="D11" i="31"/>
  <c r="D10" i="31"/>
  <c r="D9" i="31"/>
  <c r="D8" i="31"/>
  <c r="D7" i="31"/>
  <c r="D6" i="31"/>
  <c r="D5" i="31"/>
  <c r="D4" i="31"/>
  <c r="D3" i="31"/>
  <c r="D36" i="31"/>
  <c r="D35" i="31"/>
  <c r="D34" i="31"/>
  <c r="D33" i="31"/>
  <c r="D32" i="31"/>
  <c r="D31" i="31"/>
  <c r="D30" i="31"/>
  <c r="D29" i="31"/>
  <c r="D28" i="31"/>
  <c r="D27" i="31"/>
  <c r="D26" i="31"/>
  <c r="D25" i="31"/>
  <c r="D24" i="31"/>
  <c r="D23" i="31"/>
  <c r="D22" i="31"/>
  <c r="D21" i="31"/>
  <c r="D20" i="31"/>
  <c r="D53" i="31"/>
  <c r="D52" i="31"/>
  <c r="D51" i="31"/>
  <c r="D50" i="31"/>
  <c r="D49" i="31"/>
  <c r="D48" i="31"/>
  <c r="D47" i="31"/>
  <c r="D46" i="31"/>
  <c r="D45" i="31"/>
  <c r="D44" i="31"/>
  <c r="D43" i="31"/>
  <c r="D42" i="31"/>
  <c r="D41" i="31"/>
  <c r="D40" i="31"/>
  <c r="D39" i="31"/>
  <c r="D38" i="31"/>
  <c r="D37" i="31"/>
  <c r="D70" i="31"/>
  <c r="D69" i="31"/>
  <c r="D68" i="31"/>
  <c r="D67" i="31"/>
  <c r="D66" i="31"/>
  <c r="D65" i="31"/>
  <c r="D64" i="31"/>
  <c r="D63" i="31"/>
  <c r="D62" i="31"/>
  <c r="D61" i="31"/>
  <c r="D60" i="31"/>
  <c r="D59" i="31"/>
  <c r="D58" i="31"/>
  <c r="D57" i="31"/>
  <c r="D56" i="31"/>
  <c r="D55" i="31"/>
  <c r="D54" i="31"/>
  <c r="D87" i="31"/>
  <c r="D86" i="31"/>
  <c r="D85" i="31"/>
  <c r="D84" i="31"/>
  <c r="D83" i="31"/>
  <c r="D82" i="31"/>
  <c r="D81" i="31"/>
  <c r="D80" i="31"/>
  <c r="D79" i="31"/>
  <c r="D78" i="31"/>
  <c r="D77" i="31"/>
  <c r="D76" i="31"/>
  <c r="D75" i="31"/>
  <c r="D74" i="31"/>
  <c r="D73" i="31"/>
  <c r="D72" i="31"/>
  <c r="D71" i="31"/>
  <c r="D291" i="17"/>
  <c r="D547" i="17"/>
  <c r="D548" i="17"/>
  <c r="D549" i="17"/>
  <c r="D550" i="17"/>
  <c r="D551" i="17"/>
  <c r="D552" i="17"/>
  <c r="D553" i="17"/>
  <c r="D554" i="17"/>
  <c r="D555" i="17"/>
  <c r="D556" i="17"/>
  <c r="D557" i="17"/>
  <c r="D558" i="17"/>
  <c r="D559" i="17"/>
  <c r="D560" i="17"/>
  <c r="D561" i="17"/>
  <c r="D562" i="17"/>
  <c r="D563" i="17"/>
  <c r="D564" i="17"/>
  <c r="D565" i="17"/>
  <c r="D566" i="17"/>
  <c r="D567" i="17"/>
  <c r="D568" i="17"/>
  <c r="D569" i="17"/>
  <c r="D570" i="17"/>
  <c r="D571" i="17"/>
  <c r="D572" i="17"/>
  <c r="D573" i="17"/>
  <c r="D574" i="17"/>
  <c r="D575" i="17"/>
  <c r="D576" i="17"/>
  <c r="D577" i="17"/>
  <c r="D578" i="17"/>
  <c r="D292" i="17"/>
  <c r="D293" i="17"/>
  <c r="D294" i="17"/>
  <c r="D295" i="17"/>
  <c r="D296" i="17"/>
  <c r="D297" i="17"/>
  <c r="D298" i="17"/>
  <c r="D299" i="17"/>
  <c r="D300" i="17"/>
  <c r="D301" i="17"/>
  <c r="D302" i="17"/>
  <c r="D303" i="17"/>
  <c r="D304" i="17"/>
  <c r="D305" i="17"/>
  <c r="D306" i="17"/>
  <c r="D307" i="17"/>
  <c r="D308" i="17"/>
  <c r="D309" i="17"/>
  <c r="D310" i="17"/>
  <c r="D311" i="17"/>
  <c r="D312" i="17"/>
  <c r="D313" i="17"/>
  <c r="D314" i="17"/>
  <c r="D315" i="17"/>
  <c r="D316" i="17"/>
  <c r="D317" i="17"/>
  <c r="D318" i="17"/>
  <c r="D319" i="17"/>
  <c r="D320" i="17"/>
  <c r="D321" i="17"/>
  <c r="D322" i="17"/>
  <c r="D323" i="17"/>
  <c r="D324" i="17"/>
  <c r="D325" i="17"/>
  <c r="D326" i="17"/>
  <c r="D327" i="17"/>
  <c r="D328" i="17"/>
  <c r="D329" i="17"/>
  <c r="D330" i="17"/>
  <c r="D331" i="17"/>
  <c r="D332" i="17"/>
  <c r="D333" i="17"/>
  <c r="D334" i="17"/>
  <c r="D335" i="17"/>
  <c r="D336" i="17"/>
  <c r="D337" i="17"/>
  <c r="D338" i="17"/>
  <c r="D339" i="17"/>
  <c r="D340" i="17"/>
  <c r="D341" i="17"/>
  <c r="D342" i="17"/>
  <c r="D343" i="17"/>
  <c r="D344" i="17"/>
  <c r="D345" i="17"/>
  <c r="D346" i="17"/>
  <c r="D347" i="17"/>
  <c r="D348" i="17"/>
  <c r="D349" i="17"/>
  <c r="D350" i="17"/>
  <c r="D351" i="17"/>
  <c r="D352" i="17"/>
  <c r="D353" i="17"/>
  <c r="D354" i="17"/>
  <c r="D355" i="17"/>
  <c r="D356" i="17"/>
  <c r="D357" i="17"/>
  <c r="D358" i="17"/>
  <c r="D359" i="17"/>
  <c r="D360" i="17"/>
  <c r="D361" i="17"/>
  <c r="D362" i="17"/>
  <c r="D219" i="17"/>
  <c r="D220" i="17"/>
  <c r="D221" i="17"/>
  <c r="D222" i="17"/>
  <c r="D223" i="17"/>
  <c r="D224" i="17"/>
  <c r="D225" i="17"/>
  <c r="D226" i="17"/>
  <c r="D227" i="17"/>
  <c r="D228" i="17"/>
  <c r="D229" i="17"/>
  <c r="D230" i="17"/>
  <c r="D231" i="17"/>
  <c r="D232" i="17"/>
  <c r="D233" i="17"/>
  <c r="D234" i="17"/>
  <c r="D235" i="17"/>
  <c r="D236" i="17"/>
  <c r="D237" i="17"/>
  <c r="D238" i="17"/>
  <c r="D239" i="17"/>
  <c r="D240" i="17"/>
  <c r="D241" i="17"/>
  <c r="D242" i="17"/>
  <c r="D243" i="17"/>
  <c r="D244" i="17"/>
  <c r="D245" i="17"/>
  <c r="D246" i="17"/>
  <c r="D247" i="17"/>
  <c r="D248" i="17"/>
  <c r="D249" i="17"/>
  <c r="D250" i="17"/>
  <c r="D251" i="17"/>
  <c r="D252" i="17"/>
  <c r="D253" i="17"/>
  <c r="D254" i="17"/>
  <c r="D255" i="17"/>
  <c r="D256" i="17"/>
  <c r="D257" i="17"/>
  <c r="D258" i="17"/>
  <c r="D259" i="17"/>
  <c r="D260" i="17"/>
  <c r="D261" i="17"/>
  <c r="D262" i="17"/>
  <c r="D263" i="17"/>
  <c r="D264" i="17"/>
  <c r="D265" i="17"/>
  <c r="D266" i="17"/>
  <c r="D267" i="17"/>
  <c r="D268" i="17"/>
  <c r="D269" i="17"/>
  <c r="D270" i="17"/>
  <c r="D271" i="17"/>
  <c r="D272" i="17"/>
  <c r="D273" i="17"/>
  <c r="D274" i="17"/>
  <c r="D275" i="17"/>
  <c r="D276" i="17"/>
  <c r="D277" i="17"/>
  <c r="D278" i="17"/>
  <c r="D279" i="17"/>
  <c r="D280" i="17"/>
  <c r="D281" i="17"/>
  <c r="D282" i="17"/>
  <c r="D283" i="17"/>
  <c r="D284" i="17"/>
  <c r="D285" i="17"/>
  <c r="D286" i="17"/>
  <c r="D287" i="17"/>
  <c r="D288" i="17"/>
  <c r="D289" i="17"/>
  <c r="D290" i="17"/>
  <c r="D147" i="17"/>
  <c r="D148" i="17"/>
  <c r="D149" i="17"/>
  <c r="D150" i="17"/>
  <c r="D151" i="17"/>
  <c r="D152" i="17"/>
  <c r="D153" i="17"/>
  <c r="D154" i="17"/>
  <c r="D155" i="17"/>
  <c r="D156" i="17"/>
  <c r="D157" i="17"/>
  <c r="D158" i="17"/>
  <c r="D159" i="17"/>
  <c r="D160" i="17"/>
  <c r="D161" i="17"/>
  <c r="D162" i="17"/>
  <c r="D163" i="17"/>
  <c r="D164" i="17"/>
  <c r="D165" i="17"/>
  <c r="D166" i="17"/>
  <c r="D167" i="17"/>
  <c r="D168" i="17"/>
  <c r="D169" i="17"/>
  <c r="D170" i="17"/>
  <c r="D171" i="17"/>
  <c r="D172" i="17"/>
  <c r="D173" i="17"/>
  <c r="D174" i="17"/>
  <c r="D175" i="17"/>
  <c r="D176" i="17"/>
  <c r="D177" i="17"/>
  <c r="D178" i="17"/>
  <c r="D179" i="17"/>
  <c r="D180" i="17"/>
  <c r="D181" i="17"/>
  <c r="D182" i="17"/>
  <c r="D183" i="17"/>
  <c r="D184" i="17"/>
  <c r="D185" i="17"/>
  <c r="D186" i="17"/>
  <c r="D187" i="17"/>
  <c r="D188" i="17"/>
  <c r="D189" i="17"/>
  <c r="D190" i="17"/>
  <c r="D191" i="17"/>
  <c r="D192" i="17"/>
  <c r="D193" i="17"/>
  <c r="D194" i="17"/>
  <c r="D195" i="17"/>
  <c r="D196" i="17"/>
  <c r="D197" i="17"/>
  <c r="D198" i="17"/>
  <c r="D199" i="17"/>
  <c r="D200" i="17"/>
  <c r="D201" i="17"/>
  <c r="D202" i="17"/>
  <c r="D203" i="17"/>
  <c r="D204" i="17"/>
  <c r="D205" i="17"/>
  <c r="D206" i="17"/>
  <c r="D207" i="17"/>
  <c r="D208" i="17"/>
  <c r="D209" i="17"/>
  <c r="D210" i="17"/>
  <c r="D211" i="17"/>
  <c r="D212" i="17"/>
  <c r="D213" i="17"/>
  <c r="D214" i="17"/>
  <c r="D215" i="17"/>
  <c r="D216" i="17"/>
  <c r="D217" i="17"/>
  <c r="D218" i="17"/>
  <c r="D75" i="17"/>
  <c r="D76" i="17"/>
  <c r="D77" i="17"/>
  <c r="D78" i="17"/>
  <c r="D79" i="17"/>
  <c r="D80" i="17"/>
  <c r="D81" i="17"/>
  <c r="D82" i="17"/>
  <c r="D83" i="17"/>
  <c r="D84" i="17"/>
  <c r="D85" i="17"/>
  <c r="D86" i="17"/>
  <c r="D87" i="17"/>
  <c r="D88" i="17"/>
  <c r="D89" i="17"/>
  <c r="D90" i="17"/>
  <c r="D91" i="17"/>
  <c r="D92" i="17"/>
  <c r="D93" i="17"/>
  <c r="D94" i="17"/>
  <c r="D95" i="17"/>
  <c r="D96" i="17"/>
  <c r="D97" i="17"/>
  <c r="D98" i="17"/>
  <c r="D99" i="17"/>
  <c r="D100" i="17"/>
  <c r="D101" i="17"/>
  <c r="D102" i="17"/>
  <c r="D103" i="17"/>
  <c r="D104" i="17"/>
  <c r="D105" i="17"/>
  <c r="D106" i="17"/>
  <c r="D107" i="17"/>
  <c r="D108" i="17"/>
  <c r="D109" i="17"/>
  <c r="D110" i="17"/>
  <c r="D111" i="17"/>
  <c r="D112" i="17"/>
  <c r="D113" i="17"/>
  <c r="D114" i="17"/>
  <c r="D115" i="17"/>
  <c r="D116" i="17"/>
  <c r="D117" i="17"/>
  <c r="D118" i="17"/>
  <c r="D119" i="17"/>
  <c r="D120" i="17"/>
  <c r="D121" i="17"/>
  <c r="D122" i="17"/>
  <c r="D123" i="17"/>
  <c r="D124" i="17"/>
  <c r="D125" i="17"/>
  <c r="D126" i="17"/>
  <c r="D127" i="17"/>
  <c r="D128" i="17"/>
  <c r="D129" i="17"/>
  <c r="D130" i="17"/>
  <c r="D131" i="17"/>
  <c r="D132" i="17"/>
  <c r="D133" i="17"/>
  <c r="D134" i="17"/>
  <c r="D135" i="17"/>
  <c r="D136" i="17"/>
  <c r="D137" i="17"/>
  <c r="D138" i="17"/>
  <c r="D139" i="17"/>
  <c r="D140" i="17"/>
  <c r="D141" i="17"/>
  <c r="D142" i="17"/>
  <c r="D143" i="17"/>
  <c r="D144" i="17"/>
  <c r="D145" i="17"/>
  <c r="D146" i="17"/>
  <c r="D3" i="17"/>
  <c r="D4" i="17"/>
  <c r="D5" i="17"/>
  <c r="D6"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73" i="17"/>
  <c r="D74" i="17"/>
  <c r="D435" i="17"/>
  <c r="D436" i="17"/>
  <c r="D437" i="17"/>
  <c r="D438" i="17"/>
  <c r="D439" i="17"/>
  <c r="D440" i="17"/>
  <c r="D441" i="17"/>
  <c r="D442" i="17"/>
  <c r="D443" i="17"/>
  <c r="D444" i="17"/>
  <c r="D445" i="17"/>
  <c r="D446" i="17"/>
  <c r="D447" i="17"/>
  <c r="D448" i="17"/>
  <c r="D449" i="17"/>
  <c r="D450" i="17"/>
  <c r="D451" i="17"/>
  <c r="D452" i="17"/>
  <c r="D453" i="17"/>
  <c r="D454" i="17"/>
  <c r="D455" i="17"/>
  <c r="D456" i="17"/>
  <c r="D457" i="17"/>
  <c r="D458" i="17"/>
  <c r="D459" i="17"/>
  <c r="D460" i="17"/>
  <c r="D461" i="17"/>
  <c r="D462" i="17"/>
  <c r="D463" i="17"/>
  <c r="D464" i="17"/>
  <c r="D465" i="17"/>
  <c r="D466" i="17"/>
  <c r="D467" i="17"/>
  <c r="D468" i="17"/>
  <c r="D469" i="17"/>
  <c r="D470" i="17"/>
  <c r="D471" i="17"/>
  <c r="D472" i="17"/>
  <c r="D473" i="17"/>
  <c r="D474" i="17"/>
  <c r="D475" i="17"/>
  <c r="D476" i="17"/>
  <c r="D477" i="17"/>
  <c r="D478" i="17"/>
  <c r="D479" i="17"/>
  <c r="D480" i="17"/>
  <c r="D481" i="17"/>
  <c r="D482" i="17"/>
  <c r="D483" i="17"/>
  <c r="D484" i="17"/>
  <c r="D485" i="17"/>
  <c r="D486" i="17"/>
  <c r="D487" i="17"/>
  <c r="D488" i="17"/>
  <c r="D489" i="17"/>
  <c r="D490" i="17"/>
  <c r="D491" i="17"/>
  <c r="D492" i="17"/>
  <c r="D493" i="17"/>
  <c r="D494" i="17"/>
  <c r="D495" i="17"/>
  <c r="D496" i="17"/>
  <c r="D497" i="17"/>
  <c r="D498" i="17"/>
  <c r="D499" i="17"/>
  <c r="D500" i="17"/>
  <c r="D501" i="17"/>
  <c r="D502" i="17"/>
  <c r="D503" i="17"/>
  <c r="D504" i="17"/>
  <c r="D505" i="17"/>
  <c r="D506" i="17"/>
  <c r="D363" i="17"/>
  <c r="D364" i="17"/>
  <c r="D365" i="17"/>
  <c r="D366" i="17"/>
  <c r="D367" i="17"/>
  <c r="D368" i="17"/>
  <c r="D369" i="17"/>
  <c r="D370" i="17"/>
  <c r="D371" i="17"/>
  <c r="D372" i="17"/>
  <c r="D373" i="17"/>
  <c r="D374" i="17"/>
  <c r="D375" i="17"/>
  <c r="D376" i="17"/>
  <c r="D377" i="17"/>
  <c r="D378" i="17"/>
  <c r="D379" i="17"/>
  <c r="D380" i="17"/>
  <c r="D381" i="17"/>
  <c r="D382" i="17"/>
  <c r="D383" i="17"/>
  <c r="D384" i="17"/>
  <c r="D385" i="17"/>
  <c r="D386" i="17"/>
  <c r="D387" i="17"/>
  <c r="D388" i="17"/>
  <c r="D389" i="17"/>
  <c r="D390" i="17"/>
  <c r="D391" i="17"/>
  <c r="D392" i="17"/>
  <c r="D393" i="17"/>
  <c r="D394" i="17"/>
  <c r="D395" i="17"/>
  <c r="D396" i="17"/>
  <c r="D397" i="17"/>
  <c r="D398" i="17"/>
  <c r="D399" i="17"/>
  <c r="D400" i="17"/>
  <c r="D401" i="17"/>
  <c r="D402" i="17"/>
  <c r="D403" i="17"/>
  <c r="D404" i="17"/>
  <c r="D405" i="17"/>
  <c r="D406" i="17"/>
  <c r="D407" i="17"/>
  <c r="D408" i="17"/>
  <c r="D409" i="17"/>
  <c r="D410" i="17"/>
  <c r="D411" i="17"/>
  <c r="D412" i="17"/>
  <c r="D413" i="17"/>
  <c r="D414" i="17"/>
  <c r="D415" i="17"/>
  <c r="D416" i="17"/>
  <c r="D417" i="17"/>
  <c r="D418" i="17"/>
  <c r="D419" i="17"/>
  <c r="D420" i="17"/>
  <c r="D421" i="17"/>
  <c r="D422" i="17"/>
  <c r="D423" i="17"/>
  <c r="D424" i="17"/>
  <c r="D425" i="17"/>
  <c r="D426" i="17"/>
  <c r="D427" i="17"/>
  <c r="D428" i="17"/>
  <c r="D429" i="17"/>
  <c r="D430" i="17"/>
  <c r="D431" i="17"/>
  <c r="D432" i="17"/>
  <c r="D433" i="17"/>
  <c r="D434" i="17"/>
  <c r="D507" i="17"/>
  <c r="D508" i="17"/>
  <c r="D509" i="17"/>
  <c r="D510" i="17"/>
  <c r="D511" i="17"/>
  <c r="D512" i="17"/>
  <c r="D513" i="17"/>
  <c r="D514" i="17"/>
  <c r="D515" i="17"/>
  <c r="D516" i="17"/>
  <c r="D517" i="17"/>
  <c r="D518" i="17"/>
  <c r="D519" i="17"/>
  <c r="D520" i="17"/>
  <c r="D521" i="17"/>
  <c r="D522" i="17"/>
  <c r="D523" i="17"/>
  <c r="D524" i="17"/>
  <c r="D525" i="17"/>
  <c r="D526" i="17"/>
  <c r="D527" i="17"/>
  <c r="D528" i="17"/>
  <c r="D529" i="17"/>
  <c r="D530" i="17"/>
  <c r="D531" i="17"/>
  <c r="D532" i="17"/>
  <c r="D533" i="17"/>
  <c r="D534" i="17"/>
  <c r="D535" i="17"/>
  <c r="D536" i="17"/>
  <c r="D537" i="17"/>
  <c r="D538" i="17"/>
  <c r="D539" i="17"/>
  <c r="D540" i="17"/>
  <c r="D541" i="17"/>
  <c r="D542" i="17"/>
  <c r="D543" i="17"/>
  <c r="D544" i="17"/>
  <c r="D545" i="17"/>
  <c r="D546" i="17"/>
  <c r="AB42" i="16"/>
  <c r="C6" i="26"/>
  <c r="C5" i="18"/>
  <c r="C28" i="26"/>
  <c r="AB52" i="25" l="1"/>
  <c r="AB47" i="25"/>
  <c r="AM20" i="16"/>
  <c r="AI20" i="16"/>
  <c r="AM17" i="16"/>
  <c r="AI17" i="16"/>
  <c r="AD74" i="16" s="1"/>
  <c r="AE22" i="16"/>
  <c r="AI26" i="25"/>
  <c r="W26" i="25"/>
  <c r="AK24" i="25"/>
  <c r="Y24" i="25"/>
  <c r="AB69" i="25"/>
  <c r="J26" i="25"/>
  <c r="AB87" i="25" s="1"/>
  <c r="AB42" i="25"/>
  <c r="C9" i="18"/>
  <c r="C31" i="18"/>
  <c r="C30" i="26"/>
  <c r="C25" i="26"/>
  <c r="C28" i="18"/>
  <c r="C10" i="18"/>
  <c r="C26" i="26"/>
  <c r="C30" i="18"/>
  <c r="C24" i="18"/>
  <c r="C29" i="18"/>
  <c r="K20" i="18" l="1"/>
  <c r="AI77" i="16" s="1"/>
  <c r="G43" i="26"/>
  <c r="G38" i="18"/>
  <c r="G29" i="18"/>
  <c r="G35" i="26"/>
  <c r="K17" i="26" s="1"/>
  <c r="G39" i="18"/>
  <c r="G37" i="18"/>
  <c r="K17" i="18" s="1"/>
  <c r="G30" i="18"/>
  <c r="G34" i="26"/>
  <c r="G33" i="26"/>
  <c r="BY21" i="25"/>
  <c r="BC21" i="25"/>
  <c r="AE20" i="25"/>
  <c r="J19" i="25"/>
  <c r="AE17" i="25"/>
  <c r="BU34" i="25" s="1"/>
  <c r="J16" i="25"/>
  <c r="AI12" i="25"/>
  <c r="O12" i="25"/>
  <c r="BC8" i="25"/>
  <c r="O8" i="25"/>
  <c r="O6" i="25"/>
  <c r="CD2" i="25"/>
  <c r="BR2" i="25"/>
  <c r="C14" i="26"/>
  <c r="AI62" i="16" l="1"/>
  <c r="D273" i="27"/>
  <c r="D274" i="27"/>
  <c r="D271" i="27"/>
  <c r="D272" i="27"/>
  <c r="D269" i="27"/>
  <c r="D270" i="27"/>
  <c r="D267" i="27"/>
  <c r="D268" i="27"/>
  <c r="D265" i="27"/>
  <c r="D266" i="27"/>
  <c r="D263" i="27"/>
  <c r="D264" i="27"/>
  <c r="D261" i="27"/>
  <c r="D262" i="27"/>
  <c r="D259" i="27"/>
  <c r="D260" i="27"/>
  <c r="D257" i="27"/>
  <c r="D258" i="27"/>
  <c r="D255" i="27"/>
  <c r="D256" i="27"/>
  <c r="D253" i="27"/>
  <c r="D254" i="27"/>
  <c r="D251" i="27"/>
  <c r="D252" i="27"/>
  <c r="D249" i="27"/>
  <c r="D250" i="27"/>
  <c r="D247" i="27"/>
  <c r="D248" i="27"/>
  <c r="D245" i="27"/>
  <c r="D246" i="27"/>
  <c r="D243" i="27"/>
  <c r="D244" i="27"/>
  <c r="D241" i="27"/>
  <c r="D242" i="27"/>
  <c r="D205" i="27"/>
  <c r="D206" i="27"/>
  <c r="D203" i="27"/>
  <c r="D204" i="27"/>
  <c r="D201" i="27"/>
  <c r="D202" i="27"/>
  <c r="D199" i="27"/>
  <c r="D200" i="27"/>
  <c r="D197" i="27"/>
  <c r="D198" i="27"/>
  <c r="D195" i="27"/>
  <c r="D196" i="27"/>
  <c r="D193" i="27"/>
  <c r="D194" i="27"/>
  <c r="D191" i="27"/>
  <c r="D192" i="27"/>
  <c r="D189" i="27"/>
  <c r="D190" i="27"/>
  <c r="D187" i="27"/>
  <c r="D188" i="27"/>
  <c r="D185" i="27"/>
  <c r="D186" i="27"/>
  <c r="D183" i="27"/>
  <c r="D184" i="27"/>
  <c r="D181" i="27"/>
  <c r="D182" i="27"/>
  <c r="D179" i="27"/>
  <c r="D180" i="27"/>
  <c r="D177" i="27"/>
  <c r="D178" i="27"/>
  <c r="D175" i="27"/>
  <c r="D176" i="27"/>
  <c r="D173" i="27"/>
  <c r="D174" i="27"/>
  <c r="D239" i="27"/>
  <c r="D240" i="27"/>
  <c r="D237" i="27"/>
  <c r="D238" i="27"/>
  <c r="D235" i="27"/>
  <c r="D236" i="27"/>
  <c r="D233" i="27"/>
  <c r="D234" i="27"/>
  <c r="D231" i="27"/>
  <c r="D232" i="27"/>
  <c r="D229" i="27"/>
  <c r="D230" i="27"/>
  <c r="D227" i="27"/>
  <c r="D228" i="27"/>
  <c r="D225" i="27"/>
  <c r="D226" i="27"/>
  <c r="D223" i="27"/>
  <c r="D224" i="27"/>
  <c r="D221" i="27"/>
  <c r="D222" i="27"/>
  <c r="D219" i="27"/>
  <c r="D220" i="27"/>
  <c r="D217" i="27"/>
  <c r="D218" i="27"/>
  <c r="D215" i="27"/>
  <c r="D216" i="27"/>
  <c r="D213" i="27"/>
  <c r="D214" i="27"/>
  <c r="D211" i="27"/>
  <c r="D212" i="27"/>
  <c r="D209" i="27"/>
  <c r="D210" i="27"/>
  <c r="D207" i="27"/>
  <c r="D208" i="27"/>
  <c r="D35" i="27"/>
  <c r="D36" i="27"/>
  <c r="D33" i="27"/>
  <c r="D34" i="27"/>
  <c r="D31" i="27"/>
  <c r="D32" i="27"/>
  <c r="D29" i="27"/>
  <c r="D30" i="27"/>
  <c r="D27" i="27"/>
  <c r="D28" i="27"/>
  <c r="D25" i="27"/>
  <c r="D26" i="27"/>
  <c r="D23" i="27"/>
  <c r="D24" i="27"/>
  <c r="D21" i="27"/>
  <c r="D22" i="27"/>
  <c r="D19" i="27"/>
  <c r="D20" i="27"/>
  <c r="D17" i="27"/>
  <c r="D18" i="27"/>
  <c r="D15" i="27"/>
  <c r="D16" i="27"/>
  <c r="D13" i="27"/>
  <c r="D14" i="27"/>
  <c r="D11" i="27"/>
  <c r="D12" i="27"/>
  <c r="D9" i="27"/>
  <c r="D10" i="27"/>
  <c r="D7" i="27"/>
  <c r="D8" i="27"/>
  <c r="D5" i="27"/>
  <c r="D6" i="27"/>
  <c r="D3" i="27"/>
  <c r="D4" i="27"/>
  <c r="D69" i="27"/>
  <c r="D70" i="27"/>
  <c r="D67" i="27"/>
  <c r="D68" i="27"/>
  <c r="D65" i="27"/>
  <c r="D66" i="27"/>
  <c r="D63" i="27"/>
  <c r="D64" i="27"/>
  <c r="D61" i="27"/>
  <c r="D62" i="27"/>
  <c r="D59" i="27"/>
  <c r="D60" i="27"/>
  <c r="D57" i="27"/>
  <c r="D58" i="27"/>
  <c r="D55" i="27"/>
  <c r="D56" i="27"/>
  <c r="D53" i="27"/>
  <c r="D54" i="27"/>
  <c r="D51" i="27"/>
  <c r="D52" i="27"/>
  <c r="D49" i="27"/>
  <c r="D50" i="27"/>
  <c r="D47" i="27"/>
  <c r="D48" i="27"/>
  <c r="D45" i="27"/>
  <c r="D46" i="27"/>
  <c r="D43" i="27"/>
  <c r="D44" i="27"/>
  <c r="D41" i="27"/>
  <c r="D42" i="27"/>
  <c r="D39" i="27"/>
  <c r="D40" i="27"/>
  <c r="D37" i="27"/>
  <c r="D38" i="27"/>
  <c r="D103" i="27"/>
  <c r="D104" i="27"/>
  <c r="D101" i="27"/>
  <c r="D102" i="27"/>
  <c r="D99" i="27"/>
  <c r="D100" i="27"/>
  <c r="D97" i="27"/>
  <c r="D98" i="27"/>
  <c r="D95" i="27"/>
  <c r="D96" i="27"/>
  <c r="D93" i="27"/>
  <c r="D94" i="27"/>
  <c r="D91" i="27"/>
  <c r="D92" i="27"/>
  <c r="D89" i="27"/>
  <c r="D90" i="27"/>
  <c r="D87" i="27"/>
  <c r="D88" i="27"/>
  <c r="D85" i="27"/>
  <c r="D86" i="27"/>
  <c r="D83" i="27"/>
  <c r="D84" i="27"/>
  <c r="D81" i="27"/>
  <c r="D82" i="27"/>
  <c r="D79" i="27"/>
  <c r="D80" i="27"/>
  <c r="D77" i="27"/>
  <c r="D78" i="27"/>
  <c r="D75" i="27"/>
  <c r="D76" i="27"/>
  <c r="D73" i="27"/>
  <c r="D74" i="27"/>
  <c r="D71" i="27"/>
  <c r="D72" i="27"/>
  <c r="D137" i="27"/>
  <c r="D138" i="27"/>
  <c r="D135" i="27"/>
  <c r="D136" i="27"/>
  <c r="D133" i="27"/>
  <c r="D134" i="27"/>
  <c r="D131" i="27"/>
  <c r="D132" i="27"/>
  <c r="D129" i="27"/>
  <c r="D130" i="27"/>
  <c r="D127" i="27"/>
  <c r="D128" i="27"/>
  <c r="D125" i="27"/>
  <c r="D126" i="27"/>
  <c r="D123" i="27"/>
  <c r="D124" i="27"/>
  <c r="D121" i="27"/>
  <c r="D122" i="27"/>
  <c r="D119" i="27"/>
  <c r="D120" i="27"/>
  <c r="D117" i="27"/>
  <c r="D118" i="27"/>
  <c r="D115" i="27"/>
  <c r="D116" i="27"/>
  <c r="D113" i="27"/>
  <c r="D114" i="27"/>
  <c r="D111" i="27"/>
  <c r="D112" i="27"/>
  <c r="D109" i="27"/>
  <c r="D110" i="27"/>
  <c r="D107" i="27"/>
  <c r="D108" i="27"/>
  <c r="D105" i="27"/>
  <c r="D106" i="27"/>
  <c r="D171" i="27"/>
  <c r="D172" i="27"/>
  <c r="D169" i="27"/>
  <c r="D170" i="27"/>
  <c r="D167" i="27"/>
  <c r="D168" i="27"/>
  <c r="D165" i="27"/>
  <c r="D166" i="27"/>
  <c r="D163" i="27"/>
  <c r="D164" i="27"/>
  <c r="D161" i="27"/>
  <c r="D162" i="27"/>
  <c r="D159" i="27"/>
  <c r="D160" i="27"/>
  <c r="D157" i="27"/>
  <c r="D158" i="27"/>
  <c r="D155" i="27"/>
  <c r="D156" i="27"/>
  <c r="D153" i="27"/>
  <c r="D154" i="27"/>
  <c r="D151" i="27"/>
  <c r="D152" i="27"/>
  <c r="D149" i="27"/>
  <c r="D150" i="27"/>
  <c r="D147" i="27"/>
  <c r="D148" i="27"/>
  <c r="D145" i="27"/>
  <c r="D146" i="27"/>
  <c r="D143" i="27"/>
  <c r="D144" i="27"/>
  <c r="D141" i="27"/>
  <c r="D142" i="27"/>
  <c r="D139" i="27"/>
  <c r="D140" i="27"/>
  <c r="AM141" i="25"/>
  <c r="BV116" i="25" s="1"/>
  <c r="L24" i="25"/>
  <c r="C10" i="26"/>
  <c r="C11" i="26"/>
  <c r="C22" i="26"/>
  <c r="C18" i="26"/>
  <c r="C5" i="26"/>
  <c r="C8" i="26"/>
  <c r="C23" i="26"/>
  <c r="C7" i="26"/>
  <c r="C9" i="26"/>
  <c r="C4" i="26"/>
  <c r="C16" i="26"/>
  <c r="C12" i="26"/>
  <c r="K20" i="26" l="1"/>
  <c r="BZ37" i="25" s="1"/>
  <c r="G4" i="26"/>
  <c r="K16" i="26"/>
  <c r="AI87" i="25" s="1"/>
  <c r="G38" i="26"/>
  <c r="G27" i="26"/>
  <c r="G30" i="26"/>
  <c r="G29" i="26"/>
  <c r="G28" i="26"/>
  <c r="G3" i="26"/>
  <c r="C19" i="26"/>
  <c r="C15" i="26"/>
  <c r="C13" i="26"/>
  <c r="C24" i="26"/>
  <c r="C17" i="26"/>
  <c r="K10" i="26" l="1"/>
  <c r="K14" i="26"/>
  <c r="AI77" i="25" s="1"/>
  <c r="G5" i="26"/>
  <c r="G39" i="26"/>
  <c r="AI92" i="25"/>
  <c r="K13" i="26"/>
  <c r="AI72" i="25" s="1"/>
  <c r="G32" i="26"/>
  <c r="G31" i="26"/>
  <c r="C29" i="26"/>
  <c r="G7" i="26" l="1"/>
  <c r="G45" i="26" s="1"/>
  <c r="G6" i="26"/>
  <c r="G40" i="26"/>
  <c r="G42" i="26" s="1"/>
  <c r="K15" i="26"/>
  <c r="AI82" i="25" s="1"/>
  <c r="G44" i="26" l="1"/>
  <c r="K21" i="26" s="1"/>
  <c r="BZ42" i="25" s="1"/>
  <c r="G8" i="26"/>
  <c r="K3" i="26" s="1"/>
  <c r="G21" i="26"/>
  <c r="G20" i="26"/>
  <c r="G10" i="26"/>
  <c r="G41" i="26"/>
  <c r="K19" i="26" s="1"/>
  <c r="G19" i="26"/>
  <c r="G18" i="26"/>
  <c r="G22" i="26"/>
  <c r="AI67" i="25" s="1"/>
  <c r="G15" i="26"/>
  <c r="G14" i="26"/>
  <c r="G12" i="26"/>
  <c r="G13" i="26"/>
  <c r="G16" i="26"/>
  <c r="G11" i="26"/>
  <c r="G17" i="26"/>
  <c r="G9" i="26"/>
  <c r="K4" i="26" s="1"/>
  <c r="K5" i="26" l="1"/>
  <c r="AI42" i="25" s="1"/>
  <c r="K7" i="26"/>
  <c r="AI52" i="25" s="1"/>
  <c r="BZ32" i="25"/>
  <c r="AI32" i="25"/>
  <c r="K9" i="26"/>
  <c r="AI62" i="25" s="1"/>
  <c r="K8" i="26"/>
  <c r="AI57" i="25" s="1"/>
  <c r="K6" i="26"/>
  <c r="AI47" i="25" s="1"/>
  <c r="AI37" i="25"/>
  <c r="AI97" i="25" l="1"/>
  <c r="BV106" i="25" s="1"/>
  <c r="BV141" i="25" s="1"/>
  <c r="K24" i="21" l="1"/>
  <c r="AM141" i="16"/>
  <c r="BV116" i="16" s="1"/>
  <c r="P19" i="16"/>
  <c r="J19" i="16"/>
  <c r="J16" i="16"/>
  <c r="AI12" i="16"/>
  <c r="O8" i="16"/>
  <c r="O12" i="16"/>
  <c r="O6" i="16"/>
  <c r="AI26" i="16"/>
  <c r="W26" i="16"/>
  <c r="J26" i="16"/>
  <c r="AB57" i="16" s="1"/>
  <c r="AK24" i="16"/>
  <c r="Y24" i="16"/>
  <c r="BY21" i="16"/>
  <c r="BC21" i="16"/>
  <c r="BC15" i="16"/>
  <c r="BC8" i="16"/>
  <c r="CD2" i="16"/>
  <c r="BR2" i="16"/>
  <c r="C21" i="18"/>
  <c r="C27" i="18"/>
  <c r="C4" i="18"/>
  <c r="G35" i="18" l="1"/>
  <c r="G36" i="18"/>
  <c r="C16" i="18"/>
  <c r="C8" i="18"/>
  <c r="K6" i="18" l="1"/>
  <c r="G3" i="18"/>
  <c r="C14" i="18"/>
  <c r="L24" i="16" l="1"/>
  <c r="C13" i="18"/>
  <c r="C11" i="18"/>
  <c r="C6" i="18"/>
  <c r="C7" i="18"/>
  <c r="C12" i="18"/>
  <c r="K16" i="18" l="1"/>
  <c r="AI57" i="16" s="1"/>
  <c r="K18" i="18"/>
  <c r="AI67" i="16" s="1"/>
  <c r="K13" i="18"/>
  <c r="AI52" i="16" s="1"/>
  <c r="G40" i="18"/>
  <c r="G41" i="18" s="1"/>
  <c r="G42" i="18" s="1"/>
  <c r="G4" i="18"/>
  <c r="G5" i="18" l="1"/>
  <c r="G43" i="18"/>
  <c r="G44" i="18"/>
  <c r="G7" i="18" l="1"/>
  <c r="K19" i="18"/>
  <c r="AI72" i="16" s="1"/>
  <c r="G6" i="18"/>
  <c r="G24" i="18"/>
  <c r="K10" i="18" s="1"/>
  <c r="G9" i="18" l="1"/>
  <c r="G47" i="18"/>
  <c r="G46" i="18"/>
  <c r="K21" i="18" s="1"/>
  <c r="AI82" i="16" s="1"/>
  <c r="G14" i="18"/>
  <c r="G15" i="18"/>
  <c r="G11" i="18"/>
  <c r="G8" i="18"/>
  <c r="K3" i="18" s="1"/>
  <c r="AI32" i="16" s="1"/>
  <c r="G10" i="18"/>
  <c r="K4" i="18" s="1"/>
  <c r="AI37" i="16" s="1"/>
  <c r="AI47" i="16"/>
  <c r="AI42" i="16" l="1"/>
  <c r="AI97" i="16" l="1"/>
  <c r="BV106" i="16" s="1"/>
  <c r="BV111" i="16" s="1"/>
  <c r="BV141"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30" authorId="0" shapeId="0" xr:uid="{00000000-0006-0000-0000-000001000000}">
      <text>
        <r>
          <rPr>
            <b/>
            <sz val="9"/>
            <color indexed="81"/>
            <rFont val="MS P ゴシック"/>
            <family val="3"/>
            <charset val="128"/>
          </rPr>
          <t xml:space="preserve">【チーム保育加配加算】
</t>
        </r>
        <r>
          <rPr>
            <sz val="9"/>
            <color indexed="81"/>
            <rFont val="MS P ゴシック"/>
            <family val="3"/>
            <charset val="128"/>
          </rPr>
          <t>３歳以上子ども（１・２号）に係る利用定員区分ごとの上限人数
45人以下 ：１人
46人以上150人以下：２人
151人以上240人以下：３人
241人以上270人以下 ：３．５人
271人以上300人以下：５人
301人以上450人以下：６人
451人以上：８人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P34" authorId="0" shapeId="0" xr:uid="{00000000-0006-0000-0200-000001000000}">
      <text>
        <r>
          <rPr>
            <b/>
            <sz val="9"/>
            <color indexed="81"/>
            <rFont val="MS P ゴシック"/>
            <family val="3"/>
            <charset val="128"/>
          </rPr>
          <t xml:space="preserve">【チーム保育加配加算】
</t>
        </r>
        <r>
          <rPr>
            <sz val="9"/>
            <color indexed="81"/>
            <rFont val="MS P ゴシック"/>
            <family val="3"/>
            <charset val="128"/>
          </rPr>
          <t>３歳以上子ども（１・２号）に係る
利用定員区分ごとの上限人数
45人以下 ：１人
46人以上150人以下：２人
151人以上240人以下：３人
241人以上270人以下 ：３．５人
271人以上300人以下：５人
301人以上450人以下：６人
451人以上：８人</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74" authorId="0" shapeId="0" xr:uid="{00000000-0006-0000-0300-000001000000}">
      <text>
        <r>
          <rPr>
            <b/>
            <sz val="9"/>
            <color indexed="81"/>
            <rFont val="MS P ゴシック"/>
            <family val="3"/>
            <charset val="128"/>
          </rPr>
          <t xml:space="preserve">【チーム保育加配加算】
</t>
        </r>
        <r>
          <rPr>
            <sz val="9"/>
            <color indexed="81"/>
            <rFont val="MS P ゴシック"/>
            <family val="3"/>
            <charset val="128"/>
          </rPr>
          <t>３歳以上子ども（１・２号）に係る
利用定員区分ごとの上限人数
45人以下 ：１人
46人以上150人以下：２人
151人以上240人以下：３人
241人以上270人以下 ：３．５人
271人以上300人以下：５人
301人以上450人以下：６人
451人以上：８人</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佐藤真知</author>
  </authors>
  <commentList>
    <comment ref="A2" authorId="0" shapeId="0" xr:uid="{00000000-0006-0000-0600-000001000000}">
      <text>
        <r>
          <rPr>
            <sz val="9"/>
            <color indexed="81"/>
            <rFont val="MS P ゴシック"/>
            <family val="3"/>
            <charset val="128"/>
          </rPr>
          <t xml:space="preserve">元データに改行が入っているので注意！
置換を活用：Alt+Jで改行を入れてすべて置換で改行を削除できる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佐藤真知</author>
  </authors>
  <commentList>
    <comment ref="A2" authorId="0" shapeId="0" xr:uid="{00000000-0006-0000-0700-000001000000}">
      <text>
        <r>
          <rPr>
            <sz val="9"/>
            <color indexed="81"/>
            <rFont val="MS P ゴシック"/>
            <family val="3"/>
            <charset val="128"/>
          </rPr>
          <t xml:space="preserve">元データに改行が入っているので注意！
置換を活用：Alt+Jで改行を入れてすべて置換で改行を削除できる
</t>
        </r>
      </text>
    </comment>
  </commentList>
</comments>
</file>

<file path=xl/sharedStrings.xml><?xml version="1.0" encoding="utf-8"?>
<sst xmlns="http://schemas.openxmlformats.org/spreadsheetml/2006/main" count="2768" uniqueCount="363">
  <si>
    <t>年</t>
    <rPh sb="0" eb="1">
      <t>ネン</t>
    </rPh>
    <phoneticPr fontId="3"/>
  </si>
  <si>
    <t>月分</t>
    <rPh sb="0" eb="1">
      <t>ガツ</t>
    </rPh>
    <rPh sb="1" eb="2">
      <t>ブン</t>
    </rPh>
    <phoneticPr fontId="3"/>
  </si>
  <si>
    <t>請求額集計欄</t>
    <rPh sb="0" eb="2">
      <t>セイキュウ</t>
    </rPh>
    <rPh sb="2" eb="3">
      <t>ガク</t>
    </rPh>
    <rPh sb="3" eb="5">
      <t>シュウケイ</t>
    </rPh>
    <rPh sb="5" eb="6">
      <t>ラン</t>
    </rPh>
    <phoneticPr fontId="3"/>
  </si>
  <si>
    <t>支給認定証番号</t>
    <rPh sb="0" eb="2">
      <t>シキュウ</t>
    </rPh>
    <rPh sb="2" eb="4">
      <t>ニンテイ</t>
    </rPh>
    <rPh sb="4" eb="5">
      <t>ショウ</t>
    </rPh>
    <rPh sb="5" eb="7">
      <t>バンゴウ</t>
    </rPh>
    <phoneticPr fontId="3"/>
  </si>
  <si>
    <t>事業所番号</t>
    <rPh sb="0" eb="3">
      <t>ジギョウショ</t>
    </rPh>
    <rPh sb="3" eb="5">
      <t>バンゴウ</t>
    </rPh>
    <phoneticPr fontId="3"/>
  </si>
  <si>
    <t>請求先市町村番号</t>
    <rPh sb="0" eb="2">
      <t>セイキュウ</t>
    </rPh>
    <rPh sb="2" eb="3">
      <t>サキ</t>
    </rPh>
    <rPh sb="3" eb="6">
      <t>シチョウソン</t>
    </rPh>
    <rPh sb="6" eb="8">
      <t>バンゴウ</t>
    </rPh>
    <phoneticPr fontId="3"/>
  </si>
  <si>
    <t>請求者</t>
    <rPh sb="0" eb="2">
      <t>セイキュウ</t>
    </rPh>
    <rPh sb="2" eb="3">
      <t>シャ</t>
    </rPh>
    <phoneticPr fontId="3"/>
  </si>
  <si>
    <t>クラス区分</t>
    <rPh sb="3" eb="5">
      <t>クブン</t>
    </rPh>
    <phoneticPr fontId="3"/>
  </si>
  <si>
    <t>児童生年月日</t>
    <rPh sb="0" eb="2">
      <t>ジドウ</t>
    </rPh>
    <rPh sb="2" eb="4">
      <t>セイネン</t>
    </rPh>
    <rPh sb="4" eb="6">
      <t>ガッピ</t>
    </rPh>
    <phoneticPr fontId="3"/>
  </si>
  <si>
    <t>児童氏名</t>
    <rPh sb="0" eb="2">
      <t>ジドウ</t>
    </rPh>
    <rPh sb="2" eb="4">
      <t>シメイ</t>
    </rPh>
    <phoneticPr fontId="3"/>
  </si>
  <si>
    <t>金額</t>
    <rPh sb="0" eb="2">
      <t>キンガク</t>
    </rPh>
    <phoneticPr fontId="3"/>
  </si>
  <si>
    <t>公定価格明細欄</t>
    <rPh sb="0" eb="2">
      <t>コウテイ</t>
    </rPh>
    <rPh sb="2" eb="4">
      <t>カカク</t>
    </rPh>
    <rPh sb="4" eb="6">
      <t>メイサイ</t>
    </rPh>
    <rPh sb="6" eb="7">
      <t>ラン</t>
    </rPh>
    <phoneticPr fontId="3"/>
  </si>
  <si>
    <t>公定価格総額</t>
    <rPh sb="0" eb="2">
      <t>コウテイ</t>
    </rPh>
    <rPh sb="2" eb="4">
      <t>カカク</t>
    </rPh>
    <phoneticPr fontId="3"/>
  </si>
  <si>
    <t>負担区分</t>
    <rPh sb="0" eb="2">
      <t>フタン</t>
    </rPh>
    <rPh sb="2" eb="4">
      <t>クブン</t>
    </rPh>
    <phoneticPr fontId="3"/>
  </si>
  <si>
    <t>請求内容</t>
    <rPh sb="0" eb="2">
      <t>セイキュウ</t>
    </rPh>
    <rPh sb="2" eb="4">
      <t>ナイヨウ</t>
    </rPh>
    <phoneticPr fontId="3"/>
  </si>
  <si>
    <t>a.負担額</t>
    <rPh sb="2" eb="4">
      <t>フタン</t>
    </rPh>
    <rPh sb="4" eb="5">
      <t>ガク</t>
    </rPh>
    <phoneticPr fontId="3"/>
  </si>
  <si>
    <t>b.公定価格合計金額</t>
    <rPh sb="2" eb="4">
      <t>コウテイ</t>
    </rPh>
    <rPh sb="4" eb="6">
      <t>カカク</t>
    </rPh>
    <rPh sb="6" eb="8">
      <t>ゴウケイ</t>
    </rPh>
    <rPh sb="8" eb="9">
      <t>キン</t>
    </rPh>
    <rPh sb="9" eb="10">
      <t>ガク</t>
    </rPh>
    <phoneticPr fontId="3"/>
  </si>
  <si>
    <t>地域区分</t>
    <rPh sb="0" eb="2">
      <t>チイキ</t>
    </rPh>
    <rPh sb="2" eb="4">
      <t>クブン</t>
    </rPh>
    <phoneticPr fontId="3"/>
  </si>
  <si>
    <t>d</t>
    <phoneticPr fontId="3"/>
  </si>
  <si>
    <t>子ども・子育て支援教育・保育給付費等請求明細書（児童）</t>
    <rPh sb="0" eb="1">
      <t>コ</t>
    </rPh>
    <rPh sb="4" eb="6">
      <t>コソダ</t>
    </rPh>
    <rPh sb="7" eb="9">
      <t>シエン</t>
    </rPh>
    <rPh sb="9" eb="11">
      <t>キョウイク</t>
    </rPh>
    <rPh sb="12" eb="14">
      <t>ホイク</t>
    </rPh>
    <rPh sb="14" eb="16">
      <t>キュウフ</t>
    </rPh>
    <rPh sb="16" eb="17">
      <t>ヒ</t>
    </rPh>
    <rPh sb="17" eb="18">
      <t>トウ</t>
    </rPh>
    <rPh sb="18" eb="20">
      <t>セイキュウ</t>
    </rPh>
    <rPh sb="20" eb="23">
      <t>メイサイショ</t>
    </rPh>
    <rPh sb="24" eb="26">
      <t>ジドウ</t>
    </rPh>
    <phoneticPr fontId="3"/>
  </si>
  <si>
    <t>基本分単価</t>
    <rPh sb="0" eb="2">
      <t>キホン</t>
    </rPh>
    <rPh sb="2" eb="3">
      <t>ブン</t>
    </rPh>
    <rPh sb="3" eb="5">
      <t>タンカ</t>
    </rPh>
    <phoneticPr fontId="3"/>
  </si>
  <si>
    <t>b</t>
  </si>
  <si>
    <t>c</t>
  </si>
  <si>
    <t>給付額　【b － a】</t>
  </si>
  <si>
    <t>利用開始日</t>
    <rPh sb="0" eb="2">
      <t>リヨウ</t>
    </rPh>
    <rPh sb="2" eb="4">
      <t>カイシ</t>
    </rPh>
    <rPh sb="4" eb="5">
      <t>ビ</t>
    </rPh>
    <phoneticPr fontId="3"/>
  </si>
  <si>
    <t>公立私立区分</t>
    <rPh sb="0" eb="2">
      <t>コウリツ</t>
    </rPh>
    <rPh sb="2" eb="4">
      <t>シリツ</t>
    </rPh>
    <rPh sb="4" eb="6">
      <t>クブン</t>
    </rPh>
    <phoneticPr fontId="3"/>
  </si>
  <si>
    <t>事業所
名称</t>
    <rPh sb="0" eb="3">
      <t>ジギョウショ</t>
    </rPh>
    <rPh sb="4" eb="6">
      <t>メイショウ</t>
    </rPh>
    <phoneticPr fontId="3"/>
  </si>
  <si>
    <t>事業所
住所</t>
    <rPh sb="0" eb="3">
      <t>ジギョウショ</t>
    </rPh>
    <rPh sb="4" eb="6">
      <t>ジュウショ</t>
    </rPh>
    <phoneticPr fontId="3"/>
  </si>
  <si>
    <t>その他</t>
    <rPh sb="2" eb="3">
      <t>ホカ</t>
    </rPh>
    <phoneticPr fontId="3"/>
  </si>
  <si>
    <t>e</t>
    <phoneticPr fontId="3"/>
  </si>
  <si>
    <t>その他内訳</t>
    <rPh sb="2" eb="3">
      <t>ホカ</t>
    </rPh>
    <rPh sb="3" eb="5">
      <t>ウチワケ</t>
    </rPh>
    <phoneticPr fontId="3"/>
  </si>
  <si>
    <t>d.市町村助成合計金額</t>
    <rPh sb="2" eb="5">
      <t>シチョウソン</t>
    </rPh>
    <rPh sb="5" eb="7">
      <t>ジョセイ</t>
    </rPh>
    <rPh sb="7" eb="9">
      <t>ゴウケイ</t>
    </rPh>
    <rPh sb="9" eb="11">
      <t>キンガク</t>
    </rPh>
    <phoneticPr fontId="3"/>
  </si>
  <si>
    <t>市町村助成総額</t>
    <rPh sb="0" eb="3">
      <t>シチョウソン</t>
    </rPh>
    <rPh sb="3" eb="5">
      <t>ジョセイ</t>
    </rPh>
    <rPh sb="5" eb="7">
      <t>ソウガク</t>
    </rPh>
    <phoneticPr fontId="3"/>
  </si>
  <si>
    <t>市町村助成明細欄</t>
    <rPh sb="0" eb="3">
      <t>シチョウソン</t>
    </rPh>
    <rPh sb="3" eb="5">
      <t>ジョセイ</t>
    </rPh>
    <rPh sb="5" eb="7">
      <t>メイサイ</t>
    </rPh>
    <rPh sb="7" eb="8">
      <t>ラン</t>
    </rPh>
    <phoneticPr fontId="3"/>
  </si>
  <si>
    <t>月初の人数</t>
    <rPh sb="0" eb="2">
      <t>ゲッショ</t>
    </rPh>
    <rPh sb="3" eb="5">
      <t>ニンズウ</t>
    </rPh>
    <phoneticPr fontId="3"/>
  </si>
  <si>
    <t>人</t>
    <rPh sb="0" eb="1">
      <t>ニン</t>
    </rPh>
    <phoneticPr fontId="3"/>
  </si>
  <si>
    <t>処遇Ⅰ</t>
    <rPh sb="0" eb="2">
      <t>ショグウ</t>
    </rPh>
    <phoneticPr fontId="3"/>
  </si>
  <si>
    <t>処遇Ⅱ</t>
    <rPh sb="0" eb="2">
      <t>ショグウ</t>
    </rPh>
    <phoneticPr fontId="3"/>
  </si>
  <si>
    <t>人</t>
    <rPh sb="0" eb="1">
      <t>ヒト</t>
    </rPh>
    <phoneticPr fontId="3"/>
  </si>
  <si>
    <t>％</t>
    <phoneticPr fontId="3"/>
  </si>
  <si>
    <t>処遇改善等加算Ⅰ</t>
    <rPh sb="0" eb="2">
      <t>ショグウ</t>
    </rPh>
    <rPh sb="2" eb="4">
      <t>カイゼン</t>
    </rPh>
    <rPh sb="4" eb="5">
      <t>トウ</t>
    </rPh>
    <rPh sb="5" eb="7">
      <t>カサン</t>
    </rPh>
    <phoneticPr fontId="3"/>
  </si>
  <si>
    <t>歳児</t>
    <phoneticPr fontId="3"/>
  </si>
  <si>
    <t>地域</t>
  </si>
  <si>
    <t>計</t>
    <rPh sb="0" eb="1">
      <t>ケイ</t>
    </rPh>
    <phoneticPr fontId="3"/>
  </si>
  <si>
    <t>基 礎 分</t>
    <rPh sb="0" eb="1">
      <t>モト</t>
    </rPh>
    <rPh sb="2" eb="3">
      <t>イシズエ</t>
    </rPh>
    <rPh sb="4" eb="5">
      <t>ブン</t>
    </rPh>
    <phoneticPr fontId="3"/>
  </si>
  <si>
    <t>賃金改善
要件分</t>
    <phoneticPr fontId="3"/>
  </si>
  <si>
    <t>Ａ</t>
    <phoneticPr fontId="3"/>
  </si>
  <si>
    <t>Ｂ</t>
    <phoneticPr fontId="3"/>
  </si>
  <si>
    <t>利用定員</t>
    <rPh sb="0" eb="2">
      <t>リヨウ</t>
    </rPh>
    <rPh sb="2" eb="4">
      <t>テイイン</t>
    </rPh>
    <phoneticPr fontId="3"/>
  </si>
  <si>
    <t>２号</t>
    <rPh sb="1" eb="2">
      <t>ゴウ</t>
    </rPh>
    <phoneticPr fontId="3"/>
  </si>
  <si>
    <t>３号</t>
    <rPh sb="1" eb="2">
      <t>ゴウ</t>
    </rPh>
    <phoneticPr fontId="3"/>
  </si>
  <si>
    <t>３歳児配置改善加算</t>
    <phoneticPr fontId="3"/>
  </si>
  <si>
    <t>処遇改善等加算Ⅱ</t>
    <phoneticPr fontId="3"/>
  </si>
  <si>
    <t>年齢区分</t>
    <rPh sb="0" eb="2">
      <t>ネンレイ</t>
    </rPh>
    <rPh sb="2" eb="4">
      <t>クブン</t>
    </rPh>
    <phoneticPr fontId="3"/>
  </si>
  <si>
    <t>４歳以上児</t>
    <rPh sb="1" eb="2">
      <t>サイ</t>
    </rPh>
    <rPh sb="2" eb="4">
      <t>イジョウ</t>
    </rPh>
    <rPh sb="4" eb="5">
      <t>ジ</t>
    </rPh>
    <phoneticPr fontId="3"/>
  </si>
  <si>
    <t>３歳児</t>
    <rPh sb="1" eb="3">
      <t>サイジ</t>
    </rPh>
    <phoneticPr fontId="3"/>
  </si>
  <si>
    <t>１、２歳児</t>
    <rPh sb="3" eb="5">
      <t>サイジ</t>
    </rPh>
    <phoneticPr fontId="3"/>
  </si>
  <si>
    <t>乳児</t>
    <rPh sb="0" eb="2">
      <t>ニュウジ</t>
    </rPh>
    <phoneticPr fontId="3"/>
  </si>
  <si>
    <t>データ集計</t>
    <rPh sb="3" eb="5">
      <t>シュウケイ</t>
    </rPh>
    <phoneticPr fontId="3"/>
  </si>
  <si>
    <t>シート名</t>
    <rPh sb="3" eb="4">
      <t>メイ</t>
    </rPh>
    <phoneticPr fontId="3"/>
  </si>
  <si>
    <t>利用定員2号</t>
    <rPh sb="0" eb="4">
      <t>リヨウテイイン</t>
    </rPh>
    <rPh sb="5" eb="6">
      <t>ゴウ</t>
    </rPh>
    <phoneticPr fontId="3"/>
  </si>
  <si>
    <t>利用定員3号</t>
    <rPh sb="0" eb="4">
      <t>リヨウテイイン</t>
    </rPh>
    <rPh sb="5" eb="6">
      <t>ゴウ</t>
    </rPh>
    <phoneticPr fontId="3"/>
  </si>
  <si>
    <t>認定区分</t>
    <rPh sb="0" eb="4">
      <t>ニンテイクブン</t>
    </rPh>
    <phoneticPr fontId="3"/>
  </si>
  <si>
    <t>歳児</t>
    <rPh sb="0" eb="2">
      <t>サイジ</t>
    </rPh>
    <phoneticPr fontId="3"/>
  </si>
  <si>
    <t>%</t>
    <phoneticPr fontId="3"/>
  </si>
  <si>
    <t>基本単価標準</t>
    <rPh sb="0" eb="4">
      <t>キホンタンカ</t>
    </rPh>
    <rPh sb="4" eb="6">
      <t>ヒョウジュン</t>
    </rPh>
    <phoneticPr fontId="3"/>
  </si>
  <si>
    <t>基本単価短時間</t>
    <rPh sb="0" eb="2">
      <t>キホン</t>
    </rPh>
    <rPh sb="2" eb="4">
      <t>タンカ</t>
    </rPh>
    <rPh sb="4" eb="5">
      <t>タン</t>
    </rPh>
    <rPh sb="5" eb="7">
      <t>ジカン</t>
    </rPh>
    <phoneticPr fontId="3"/>
  </si>
  <si>
    <t>年齢区分</t>
    <rPh sb="0" eb="4">
      <t>ネンレイクブン</t>
    </rPh>
    <phoneticPr fontId="3"/>
  </si>
  <si>
    <t>年齢</t>
    <rPh sb="0" eb="2">
      <t>ネンレイ</t>
    </rPh>
    <phoneticPr fontId="3"/>
  </si>
  <si>
    <t>区分</t>
    <rPh sb="0" eb="2">
      <t>クブン</t>
    </rPh>
    <phoneticPr fontId="3"/>
  </si>
  <si>
    <t>定員合計</t>
    <rPh sb="0" eb="2">
      <t>テイイン</t>
    </rPh>
    <rPh sb="2" eb="4">
      <t>ゴウケイ</t>
    </rPh>
    <phoneticPr fontId="3"/>
  </si>
  <si>
    <t>人数区分</t>
    <rPh sb="0" eb="2">
      <t>ニンズウ</t>
    </rPh>
    <rPh sb="2" eb="4">
      <t>クブン</t>
    </rPh>
    <phoneticPr fontId="3"/>
  </si>
  <si>
    <t>人から</t>
    <rPh sb="0" eb="1">
      <t>ヒト</t>
    </rPh>
    <phoneticPr fontId="3"/>
  </si>
  <si>
    <t>人まで</t>
    <rPh sb="0" eb="1">
      <t>ヒト</t>
    </rPh>
    <phoneticPr fontId="3"/>
  </si>
  <si>
    <t>定員最小値</t>
    <rPh sb="0" eb="2">
      <t>テイイン</t>
    </rPh>
    <rPh sb="2" eb="4">
      <t>サイショウ</t>
    </rPh>
    <rPh sb="4" eb="5">
      <t>チ</t>
    </rPh>
    <phoneticPr fontId="3"/>
  </si>
  <si>
    <t>20/100</t>
  </si>
  <si>
    <t>16/100</t>
  </si>
  <si>
    <t>15/100</t>
  </si>
  <si>
    <t>12/100</t>
  </si>
  <si>
    <t>10/100</t>
  </si>
  <si>
    <t>6/100</t>
  </si>
  <si>
    <t>3/100</t>
  </si>
  <si>
    <t>地域区分</t>
    <rPh sb="0" eb="4">
      <t>チイキクブン</t>
    </rPh>
    <phoneticPr fontId="3"/>
  </si>
  <si>
    <t>地域</t>
    <rPh sb="0" eb="2">
      <t>チイキ</t>
    </rPh>
    <phoneticPr fontId="3"/>
  </si>
  <si>
    <t>区分ID</t>
    <rPh sb="0" eb="2">
      <t>クブン</t>
    </rPh>
    <phoneticPr fontId="3"/>
  </si>
  <si>
    <t>基本単価短時間</t>
    <rPh sb="0" eb="4">
      <t>キホンタンカ</t>
    </rPh>
    <rPh sb="4" eb="7">
      <t>タンジカン</t>
    </rPh>
    <phoneticPr fontId="3"/>
  </si>
  <si>
    <t>保育単価参照結果</t>
    <rPh sb="0" eb="4">
      <t>ホイクタンカ</t>
    </rPh>
    <rPh sb="4" eb="6">
      <t>サンショウ</t>
    </rPh>
    <rPh sb="6" eb="8">
      <t>ケッカ</t>
    </rPh>
    <phoneticPr fontId="3"/>
  </si>
  <si>
    <t>計算結果</t>
    <rPh sb="0" eb="2">
      <t>ケイサン</t>
    </rPh>
    <rPh sb="2" eb="4">
      <t>ケッカ</t>
    </rPh>
    <phoneticPr fontId="3"/>
  </si>
  <si>
    <t>↓設定値</t>
    <rPh sb="1" eb="3">
      <t>セッテイ</t>
    </rPh>
    <rPh sb="3" eb="4">
      <t>チ</t>
    </rPh>
    <phoneticPr fontId="3"/>
  </si>
  <si>
    <t>↓自動計算</t>
    <rPh sb="1" eb="3">
      <t>ジドウ</t>
    </rPh>
    <rPh sb="3" eb="5">
      <t>ケイサン</t>
    </rPh>
    <phoneticPr fontId="3"/>
  </si>
  <si>
    <t>設定</t>
    <rPh sb="0" eb="2">
      <t>セッテイ</t>
    </rPh>
    <phoneticPr fontId="3"/>
  </si>
  <si>
    <t>基本額</t>
    <rPh sb="0" eb="3">
      <t>キホンガク</t>
    </rPh>
    <phoneticPr fontId="3"/>
  </si>
  <si>
    <t>円</t>
    <rPh sb="0" eb="1">
      <t>エン</t>
    </rPh>
    <phoneticPr fontId="3"/>
  </si>
  <si>
    <t>冷暖房費加算</t>
    <rPh sb="0" eb="4">
      <t>レイダンボウヒ</t>
    </rPh>
    <rPh sb="4" eb="6">
      <t>カサン</t>
    </rPh>
    <phoneticPr fontId="3"/>
  </si>
  <si>
    <t>その他地域</t>
    <rPh sb="2" eb="3">
      <t>タ</t>
    </rPh>
    <rPh sb="3" eb="5">
      <t>チイキ</t>
    </rPh>
    <phoneticPr fontId="3"/>
  </si>
  <si>
    <t>冷暖房加算</t>
    <rPh sb="0" eb="3">
      <t>レイダンボウ</t>
    </rPh>
    <rPh sb="3" eb="5">
      <t>カサン</t>
    </rPh>
    <phoneticPr fontId="3"/>
  </si>
  <si>
    <t>冷暖房費加算</t>
    <rPh sb="0" eb="4">
      <t>レイダンボウヒ</t>
    </rPh>
    <phoneticPr fontId="3"/>
  </si>
  <si>
    <t>人から</t>
    <rPh sb="0" eb="1">
      <t>ニン</t>
    </rPh>
    <phoneticPr fontId="3"/>
  </si>
  <si>
    <t>定員区分1</t>
    <rPh sb="0" eb="2">
      <t>テイイン</t>
    </rPh>
    <rPh sb="2" eb="4">
      <t>クブン</t>
    </rPh>
    <phoneticPr fontId="3"/>
  </si>
  <si>
    <t>定員区分2</t>
    <rPh sb="0" eb="2">
      <t>テイイン</t>
    </rPh>
    <rPh sb="2" eb="4">
      <t>クブン</t>
    </rPh>
    <phoneticPr fontId="3"/>
  </si>
  <si>
    <t>人まで</t>
    <rPh sb="0" eb="1">
      <t>ニン</t>
    </rPh>
    <phoneticPr fontId="3"/>
  </si>
  <si>
    <t>↓取得結果</t>
    <rPh sb="1" eb="3">
      <t>シュトク</t>
    </rPh>
    <rPh sb="3" eb="5">
      <t>ケッカ</t>
    </rPh>
    <phoneticPr fontId="3"/>
  </si>
  <si>
    <t>10円未満切り捨て</t>
    <rPh sb="2" eb="3">
      <t>エン</t>
    </rPh>
    <rPh sb="3" eb="5">
      <t>ミマン</t>
    </rPh>
    <rPh sb="5" eb="6">
      <t>キ</t>
    </rPh>
    <rPh sb="7" eb="8">
      <t>ス</t>
    </rPh>
    <phoneticPr fontId="3"/>
  </si>
  <si>
    <t>施設情報</t>
    <rPh sb="0" eb="4">
      <t>シセツジョウホウ</t>
    </rPh>
    <phoneticPr fontId="3"/>
  </si>
  <si>
    <t>児童情報</t>
    <rPh sb="0" eb="4">
      <t>ジドウジョウホウ</t>
    </rPh>
    <phoneticPr fontId="3"/>
  </si>
  <si>
    <t>基礎分</t>
    <rPh sb="0" eb="2">
      <t>キソ</t>
    </rPh>
    <rPh sb="2" eb="3">
      <t>ブン</t>
    </rPh>
    <phoneticPr fontId="3"/>
  </si>
  <si>
    <t>賃金改定分</t>
    <rPh sb="0" eb="5">
      <t>チンギンカイテイブン</t>
    </rPh>
    <phoneticPr fontId="3"/>
  </si>
  <si>
    <t>A</t>
    <phoneticPr fontId="3"/>
  </si>
  <si>
    <t>B</t>
    <phoneticPr fontId="3"/>
  </si>
  <si>
    <t>１号</t>
    <phoneticPr fontId="3"/>
  </si>
  <si>
    <t>２号</t>
  </si>
  <si>
    <t>３号</t>
  </si>
  <si>
    <t>適否</t>
    <rPh sb="0" eb="2">
      <t>テキヒ</t>
    </rPh>
    <phoneticPr fontId="3"/>
  </si>
  <si>
    <t>公立・私立</t>
    <rPh sb="0" eb="2">
      <t>コウリツ</t>
    </rPh>
    <rPh sb="3" eb="5">
      <t>シリツ</t>
    </rPh>
    <phoneticPr fontId="3"/>
  </si>
  <si>
    <t>事業所住所</t>
    <rPh sb="0" eb="3">
      <t>ジギョウショ</t>
    </rPh>
    <rPh sb="3" eb="5">
      <t>ジュウショ</t>
    </rPh>
    <phoneticPr fontId="3"/>
  </si>
  <si>
    <t>事業所名称</t>
    <rPh sb="0" eb="3">
      <t>ジギョウショ</t>
    </rPh>
    <rPh sb="3" eb="5">
      <t>メイショウ</t>
    </rPh>
    <phoneticPr fontId="3"/>
  </si>
  <si>
    <t>請求月</t>
    <rPh sb="0" eb="3">
      <t>セイキュウツキ</t>
    </rPh>
    <phoneticPr fontId="3"/>
  </si>
  <si>
    <t>月</t>
    <rPh sb="0" eb="1">
      <t>ガツ</t>
    </rPh>
    <phoneticPr fontId="3"/>
  </si>
  <si>
    <t>支給認定証番号</t>
    <rPh sb="0" eb="2">
      <t>シキュウ</t>
    </rPh>
    <rPh sb="2" eb="5">
      <t>ニンテイショウ</t>
    </rPh>
    <rPh sb="5" eb="7">
      <t>バンゴウ</t>
    </rPh>
    <phoneticPr fontId="3"/>
  </si>
  <si>
    <t>生年月日</t>
    <rPh sb="0" eb="4">
      <t>セイネンガッピ</t>
    </rPh>
    <phoneticPr fontId="3"/>
  </si>
  <si>
    <t>利用開始日</t>
    <rPh sb="0" eb="5">
      <t>リヨウカイシビ</t>
    </rPh>
    <phoneticPr fontId="3"/>
  </si>
  <si>
    <t>クラス</t>
    <phoneticPr fontId="3"/>
  </si>
  <si>
    <t>標準</t>
  </si>
  <si>
    <t>認定区分
標/短</t>
    <rPh sb="0" eb="2">
      <t>ニンテイ</t>
    </rPh>
    <rPh sb="2" eb="4">
      <t>クブン</t>
    </rPh>
    <rPh sb="5" eb="6">
      <t>シルベ</t>
    </rPh>
    <rPh sb="7" eb="8">
      <t>タン</t>
    </rPh>
    <phoneticPr fontId="3"/>
  </si>
  <si>
    <t>副食費
徴収免除</t>
    <rPh sb="0" eb="3">
      <t>フクショクヒ</t>
    </rPh>
    <rPh sb="4" eb="6">
      <t>チョウシュウ</t>
    </rPh>
    <rPh sb="6" eb="8">
      <t>メンジョ</t>
    </rPh>
    <phoneticPr fontId="3"/>
  </si>
  <si>
    <t>療育支援加算</t>
    <rPh sb="0" eb="2">
      <t>リョウイク</t>
    </rPh>
    <rPh sb="2" eb="4">
      <t>シエン</t>
    </rPh>
    <rPh sb="4" eb="6">
      <t>カサン</t>
    </rPh>
    <phoneticPr fontId="3"/>
  </si>
  <si>
    <t>栄養管理加算</t>
    <rPh sb="0" eb="2">
      <t>エイヨウ</t>
    </rPh>
    <rPh sb="2" eb="4">
      <t>カンリ</t>
    </rPh>
    <rPh sb="4" eb="6">
      <t>カサン</t>
    </rPh>
    <phoneticPr fontId="3"/>
  </si>
  <si>
    <t>副食費徴収免除加算</t>
    <rPh sb="0" eb="3">
      <t>フクショクヒ</t>
    </rPh>
    <rPh sb="3" eb="5">
      <t>チョウシュウ</t>
    </rPh>
    <rPh sb="5" eb="7">
      <t>メンジョ</t>
    </rPh>
    <phoneticPr fontId="3"/>
  </si>
  <si>
    <t>療育支援加算</t>
    <rPh sb="0" eb="2">
      <t>リョウイク</t>
    </rPh>
    <rPh sb="2" eb="4">
      <t>シエン</t>
    </rPh>
    <phoneticPr fontId="3"/>
  </si>
  <si>
    <t>栄養管理加算</t>
    <rPh sb="0" eb="4">
      <t>エイヨウカンリ</t>
    </rPh>
    <rPh sb="4" eb="6">
      <t>カサン</t>
    </rPh>
    <phoneticPr fontId="3"/>
  </si>
  <si>
    <t>副食費徴収免除加算</t>
    <rPh sb="0" eb="3">
      <t>フクショクヒ</t>
    </rPh>
    <rPh sb="3" eb="7">
      <t>チョウシュウメンジョ</t>
    </rPh>
    <rPh sb="7" eb="9">
      <t>カサン</t>
    </rPh>
    <phoneticPr fontId="3"/>
  </si>
  <si>
    <t>AI12</t>
    <phoneticPr fontId="3"/>
  </si>
  <si>
    <t>療育支援加算「A」</t>
    <phoneticPr fontId="3"/>
  </si>
  <si>
    <t>療育支援加算「B」</t>
    <phoneticPr fontId="3"/>
  </si>
  <si>
    <t>３歳児改善（処遇係数）</t>
    <rPh sb="6" eb="8">
      <t>ショグウ</t>
    </rPh>
    <rPh sb="8" eb="10">
      <t>ケイスウ</t>
    </rPh>
    <phoneticPr fontId="3"/>
  </si>
  <si>
    <t>人数A</t>
    <rPh sb="0" eb="2">
      <t>ニンズウ</t>
    </rPh>
    <phoneticPr fontId="3"/>
  </si>
  <si>
    <t>人数B</t>
    <rPh sb="0" eb="2">
      <t>ニンズウ</t>
    </rPh>
    <phoneticPr fontId="3"/>
  </si>
  <si>
    <t>処遇Ⅰ標準</t>
    <rPh sb="3" eb="5">
      <t>ヒョウジュン</t>
    </rPh>
    <phoneticPr fontId="3"/>
  </si>
  <si>
    <t>処遇Ⅰ短時間</t>
    <rPh sb="3" eb="6">
      <t>タンジカン</t>
    </rPh>
    <phoneticPr fontId="3"/>
  </si>
  <si>
    <t>栄養管理（処遇係数）</t>
    <rPh sb="0" eb="2">
      <t>エイヨウ</t>
    </rPh>
    <rPh sb="2" eb="4">
      <t>カンリ</t>
    </rPh>
    <rPh sb="5" eb="9">
      <t>ショグウケイスウ</t>
    </rPh>
    <phoneticPr fontId="3"/>
  </si>
  <si>
    <t>処遇係数</t>
    <rPh sb="0" eb="2">
      <t>ショグウ</t>
    </rPh>
    <rPh sb="2" eb="4">
      <t>ケイスウ</t>
    </rPh>
    <phoneticPr fontId="3"/>
  </si>
  <si>
    <t>処遇Ⅱ（A）</t>
    <rPh sb="0" eb="2">
      <t>ショグウ</t>
    </rPh>
    <phoneticPr fontId="3"/>
  </si>
  <si>
    <t>処遇Ⅱ（B）</t>
    <rPh sb="0" eb="2">
      <t>ショグウ</t>
    </rPh>
    <phoneticPr fontId="3"/>
  </si>
  <si>
    <t>横浜　太郎</t>
    <rPh sb="0" eb="2">
      <t>ヨコハマ</t>
    </rPh>
    <rPh sb="3" eb="5">
      <t>タロウ</t>
    </rPh>
    <phoneticPr fontId="3"/>
  </si>
  <si>
    <t>無</t>
  </si>
  <si>
    <t>請求金額</t>
    <rPh sb="0" eb="4">
      <t>セイキュウキンガク</t>
    </rPh>
    <phoneticPr fontId="3"/>
  </si>
  <si>
    <t>請求合計額</t>
    <rPh sb="0" eb="2">
      <t>セイキュウ</t>
    </rPh>
    <rPh sb="2" eb="4">
      <t>ゴウケイ</t>
    </rPh>
    <rPh sb="4" eb="5">
      <t>ガク</t>
    </rPh>
    <phoneticPr fontId="3"/>
  </si>
  <si>
    <t>例</t>
    <rPh sb="0" eb="1">
      <t>レイ</t>
    </rPh>
    <phoneticPr fontId="3"/>
  </si>
  <si>
    <t>＜横浜市在住の児童が在籍している横浜市外の施設・事業者用＞</t>
    <rPh sb="1" eb="4">
      <t>ヨコハマシ</t>
    </rPh>
    <rPh sb="4" eb="6">
      <t>ザイジュウ</t>
    </rPh>
    <rPh sb="7" eb="9">
      <t>ジドウ</t>
    </rPh>
    <rPh sb="10" eb="12">
      <t>ザイセキ</t>
    </rPh>
    <rPh sb="16" eb="18">
      <t>ヨコハマ</t>
    </rPh>
    <rPh sb="18" eb="19">
      <t>シ</t>
    </rPh>
    <rPh sb="19" eb="20">
      <t>ガイ</t>
    </rPh>
    <rPh sb="21" eb="23">
      <t>シセツ</t>
    </rPh>
    <rPh sb="24" eb="27">
      <t>ジギョウシャ</t>
    </rPh>
    <rPh sb="27" eb="28">
      <t>ヨウ</t>
    </rPh>
    <phoneticPr fontId="3"/>
  </si>
  <si>
    <t>施設種別</t>
    <rPh sb="0" eb="2">
      <t>シセツ</t>
    </rPh>
    <rPh sb="2" eb="4">
      <t>シュベツ</t>
    </rPh>
    <phoneticPr fontId="3"/>
  </si>
  <si>
    <t>AE17</t>
    <phoneticPr fontId="3"/>
  </si>
  <si>
    <t>P19</t>
    <phoneticPr fontId="3"/>
  </si>
  <si>
    <t>W26</t>
    <phoneticPr fontId="3"/>
  </si>
  <si>
    <t>AI26</t>
    <phoneticPr fontId="3"/>
  </si>
  <si>
    <t>BC21</t>
    <phoneticPr fontId="3"/>
  </si>
  <si>
    <t>AB42</t>
    <phoneticPr fontId="3"/>
  </si>
  <si>
    <t>AB47</t>
    <phoneticPr fontId="3"/>
  </si>
  <si>
    <t>AB52</t>
    <phoneticPr fontId="3"/>
  </si>
  <si>
    <t>AB57</t>
    <phoneticPr fontId="3"/>
  </si>
  <si>
    <t>AB62</t>
    <phoneticPr fontId="3"/>
  </si>
  <si>
    <t>AB67</t>
    <phoneticPr fontId="3"/>
  </si>
  <si>
    <t>AB77</t>
    <phoneticPr fontId="3"/>
  </si>
  <si>
    <t>AB82</t>
    <phoneticPr fontId="3"/>
  </si>
  <si>
    <t>L24</t>
    <phoneticPr fontId="3"/>
  </si>
  <si>
    <t>処遇Ⅰ合計</t>
    <rPh sb="0" eb="2">
      <t>ショグウ</t>
    </rPh>
    <rPh sb="3" eb="5">
      <t>ゴウケイ</t>
    </rPh>
    <phoneticPr fontId="3"/>
  </si>
  <si>
    <t>講師配置加算</t>
    <rPh sb="0" eb="2">
      <t>コウシ</t>
    </rPh>
    <rPh sb="2" eb="4">
      <t>ハイチ</t>
    </rPh>
    <rPh sb="4" eb="6">
      <t>カサン</t>
    </rPh>
    <phoneticPr fontId="3"/>
  </si>
  <si>
    <t>チーム保育加配加算</t>
    <rPh sb="3" eb="5">
      <t>ホイク</t>
    </rPh>
    <rPh sb="5" eb="7">
      <t>カハイ</t>
    </rPh>
    <rPh sb="7" eb="9">
      <t>カサン</t>
    </rPh>
    <phoneticPr fontId="3"/>
  </si>
  <si>
    <t>対象</t>
    <rPh sb="0" eb="2">
      <t>タイショウ</t>
    </rPh>
    <phoneticPr fontId="3"/>
  </si>
  <si>
    <t>加配人数</t>
    <rPh sb="0" eb="2">
      <t>カハイ</t>
    </rPh>
    <rPh sb="2" eb="4">
      <t>ニンズウ</t>
    </rPh>
    <phoneticPr fontId="3"/>
  </si>
  <si>
    <t>通園送迎加算</t>
    <rPh sb="0" eb="2">
      <t>ツウエン</t>
    </rPh>
    <rPh sb="2" eb="4">
      <t>ソウゲイ</t>
    </rPh>
    <rPh sb="4" eb="6">
      <t>カサン</t>
    </rPh>
    <phoneticPr fontId="3"/>
  </si>
  <si>
    <t>給食実施加算</t>
    <rPh sb="0" eb="2">
      <t>キュウショク</t>
    </rPh>
    <rPh sb="2" eb="4">
      <t>ジッシ</t>
    </rPh>
    <rPh sb="4" eb="6">
      <t>カサン</t>
    </rPh>
    <phoneticPr fontId="3"/>
  </si>
  <si>
    <t>施設内ｏｒ外部</t>
    <rPh sb="0" eb="3">
      <t>シセツナイ</t>
    </rPh>
    <rPh sb="5" eb="7">
      <t>ガイブ</t>
    </rPh>
    <phoneticPr fontId="3"/>
  </si>
  <si>
    <t>週当たり実施日数</t>
    <phoneticPr fontId="3"/>
  </si>
  <si>
    <t>副食費徴収免除加算</t>
    <rPh sb="0" eb="2">
      <t>フクショ</t>
    </rPh>
    <rPh sb="2" eb="3">
      <t>ヒ</t>
    </rPh>
    <rPh sb="3" eb="5">
      <t>チョウシュウ</t>
    </rPh>
    <rPh sb="5" eb="7">
      <t>メンジョ</t>
    </rPh>
    <rPh sb="7" eb="9">
      <t>カサン</t>
    </rPh>
    <phoneticPr fontId="3"/>
  </si>
  <si>
    <t>各月の給食実施日数</t>
    <rPh sb="0" eb="2">
      <t>カクツキ</t>
    </rPh>
    <rPh sb="3" eb="5">
      <t>キュウショク</t>
    </rPh>
    <rPh sb="5" eb="7">
      <t>ジッシ</t>
    </rPh>
    <rPh sb="7" eb="9">
      <t>ニッスウ</t>
    </rPh>
    <phoneticPr fontId="3"/>
  </si>
  <si>
    <t>主任教諭等専任加算</t>
    <rPh sb="0" eb="2">
      <t>シュニン</t>
    </rPh>
    <rPh sb="2" eb="4">
      <t>キョウユ</t>
    </rPh>
    <rPh sb="4" eb="5">
      <t>トウ</t>
    </rPh>
    <rPh sb="5" eb="7">
      <t>センニン</t>
    </rPh>
    <rPh sb="7" eb="9">
      <t>カサン</t>
    </rPh>
    <phoneticPr fontId="3"/>
  </si>
  <si>
    <t>子育て支援活動費加算</t>
    <rPh sb="0" eb="2">
      <t>コソダ</t>
    </rPh>
    <rPh sb="3" eb="5">
      <t>シエン</t>
    </rPh>
    <rPh sb="5" eb="8">
      <t>カツドウヒ</t>
    </rPh>
    <rPh sb="8" eb="10">
      <t>カサン</t>
    </rPh>
    <phoneticPr fontId="5"/>
  </si>
  <si>
    <t>事務職員配置加算</t>
    <rPh sb="0" eb="4">
      <t>ジムショクイン</t>
    </rPh>
    <rPh sb="4" eb="6">
      <t>ハイチ</t>
    </rPh>
    <rPh sb="6" eb="8">
      <t>カサン</t>
    </rPh>
    <phoneticPr fontId="3"/>
  </si>
  <si>
    <t>事務負担対応加配加算</t>
    <rPh sb="0" eb="4">
      <t>ジムフタン</t>
    </rPh>
    <rPh sb="4" eb="6">
      <t>タイオウ</t>
    </rPh>
    <rPh sb="6" eb="8">
      <t>カハイ</t>
    </rPh>
    <rPh sb="8" eb="10">
      <t>カサン</t>
    </rPh>
    <phoneticPr fontId="3"/>
  </si>
  <si>
    <t>冷暖房費加算</t>
    <rPh sb="0" eb="3">
      <t>レイダンボウ</t>
    </rPh>
    <rPh sb="3" eb="4">
      <t>ヒ</t>
    </rPh>
    <rPh sb="4" eb="6">
      <t>カサン</t>
    </rPh>
    <phoneticPr fontId="3"/>
  </si>
  <si>
    <t>１号</t>
    <rPh sb="1" eb="2">
      <t>ゴウ</t>
    </rPh>
    <phoneticPr fontId="3"/>
  </si>
  <si>
    <t>月初の全員の人数</t>
    <rPh sb="0" eb="2">
      <t>ゲッショ</t>
    </rPh>
    <rPh sb="3" eb="5">
      <t>ゼンイン</t>
    </rPh>
    <rPh sb="6" eb="8">
      <t>ニンズウ</t>
    </rPh>
    <phoneticPr fontId="3"/>
  </si>
  <si>
    <t>処遇改善等加算Ⅱ</t>
    <rPh sb="0" eb="2">
      <t>ショグウ</t>
    </rPh>
    <rPh sb="2" eb="4">
      <t>カイゼン</t>
    </rPh>
    <rPh sb="4" eb="5">
      <t>トウ</t>
    </rPh>
    <rPh sb="5" eb="7">
      <t>カサン</t>
    </rPh>
    <phoneticPr fontId="3"/>
  </si>
  <si>
    <t>週当たり実施日数</t>
    <rPh sb="0" eb="1">
      <t>シュウ</t>
    </rPh>
    <rPh sb="1" eb="2">
      <t>ア</t>
    </rPh>
    <rPh sb="4" eb="6">
      <t>ジッシ</t>
    </rPh>
    <rPh sb="6" eb="8">
      <t>ニッスウ</t>
    </rPh>
    <phoneticPr fontId="3"/>
  </si>
  <si>
    <t>日</t>
    <rPh sb="0" eb="1">
      <t>ニチ</t>
    </rPh>
    <phoneticPr fontId="3"/>
  </si>
  <si>
    <t>副食費徴収免除加算</t>
    <rPh sb="0" eb="2">
      <t>フクショク</t>
    </rPh>
    <rPh sb="2" eb="3">
      <t>ヒ</t>
    </rPh>
    <rPh sb="3" eb="5">
      <t>チョウシュウ</t>
    </rPh>
    <rPh sb="5" eb="7">
      <t>メンジョ</t>
    </rPh>
    <rPh sb="7" eb="9">
      <t>カサン</t>
    </rPh>
    <phoneticPr fontId="3"/>
  </si>
  <si>
    <t>認定こども園</t>
    <rPh sb="0" eb="2">
      <t>ニンテイ</t>
    </rPh>
    <rPh sb="5" eb="6">
      <t>エン</t>
    </rPh>
    <phoneticPr fontId="3"/>
  </si>
  <si>
    <t>利用定員1号</t>
    <rPh sb="0" eb="4">
      <t>リヨウテイイン</t>
    </rPh>
    <rPh sb="5" eb="6">
      <t>ゴウ</t>
    </rPh>
    <phoneticPr fontId="3"/>
  </si>
  <si>
    <t>J19</t>
    <phoneticPr fontId="3"/>
  </si>
  <si>
    <t>AE20</t>
    <phoneticPr fontId="3"/>
  </si>
  <si>
    <t>講師配置</t>
    <rPh sb="0" eb="2">
      <t>コウシ</t>
    </rPh>
    <rPh sb="2" eb="4">
      <t>ハイチ</t>
    </rPh>
    <phoneticPr fontId="3"/>
  </si>
  <si>
    <t>講師配置（処遇係数）</t>
    <rPh sb="0" eb="2">
      <t>コウシ</t>
    </rPh>
    <rPh sb="2" eb="4">
      <t>ハイチ</t>
    </rPh>
    <rPh sb="5" eb="7">
      <t>ショグウ</t>
    </rPh>
    <rPh sb="7" eb="9">
      <t>ケイスウ</t>
    </rPh>
    <phoneticPr fontId="3"/>
  </si>
  <si>
    <t>チーム保育加配</t>
    <rPh sb="3" eb="5">
      <t>ホイク</t>
    </rPh>
    <rPh sb="5" eb="7">
      <t>カハイ</t>
    </rPh>
    <phoneticPr fontId="3"/>
  </si>
  <si>
    <t>チーム保育加配加算（加配人数）</t>
    <rPh sb="3" eb="5">
      <t>ホイク</t>
    </rPh>
    <rPh sb="5" eb="7">
      <t>カハイ</t>
    </rPh>
    <rPh sb="7" eb="9">
      <t>カサン</t>
    </rPh>
    <rPh sb="10" eb="12">
      <t>カハイ</t>
    </rPh>
    <rPh sb="12" eb="14">
      <t>ニンズウ</t>
    </rPh>
    <phoneticPr fontId="3"/>
  </si>
  <si>
    <t>チーム保育加配（処遇係数）</t>
    <rPh sb="3" eb="5">
      <t>ホイク</t>
    </rPh>
    <rPh sb="5" eb="7">
      <t>カハイ</t>
    </rPh>
    <rPh sb="8" eb="10">
      <t>ショグウ</t>
    </rPh>
    <rPh sb="10" eb="12">
      <t>ケイスウ</t>
    </rPh>
    <phoneticPr fontId="3"/>
  </si>
  <si>
    <t>通園送迎</t>
    <rPh sb="0" eb="2">
      <t>ツウエン</t>
    </rPh>
    <rPh sb="2" eb="4">
      <t>ソウゲイ</t>
    </rPh>
    <phoneticPr fontId="3"/>
  </si>
  <si>
    <t>通園送迎（処遇係数）</t>
    <rPh sb="0" eb="2">
      <t>ツウエン</t>
    </rPh>
    <rPh sb="2" eb="4">
      <t>ソウゲイ</t>
    </rPh>
    <rPh sb="5" eb="7">
      <t>ショグウ</t>
    </rPh>
    <rPh sb="7" eb="9">
      <t>ケイスウ</t>
    </rPh>
    <phoneticPr fontId="3"/>
  </si>
  <si>
    <t>給食実施加算（週当たり実施日数）</t>
    <rPh sb="0" eb="2">
      <t>キュウショク</t>
    </rPh>
    <rPh sb="2" eb="4">
      <t>ジッシ</t>
    </rPh>
    <rPh sb="4" eb="6">
      <t>カサン</t>
    </rPh>
    <rPh sb="7" eb="8">
      <t>シュウ</t>
    </rPh>
    <rPh sb="8" eb="9">
      <t>ア</t>
    </rPh>
    <rPh sb="11" eb="13">
      <t>ジッシ</t>
    </rPh>
    <rPh sb="13" eb="15">
      <t>ニッスウ</t>
    </rPh>
    <phoneticPr fontId="3"/>
  </si>
  <si>
    <t>給食（施設内）</t>
    <rPh sb="0" eb="2">
      <t>キュウショク</t>
    </rPh>
    <rPh sb="3" eb="6">
      <t>シセツナイ</t>
    </rPh>
    <phoneticPr fontId="3"/>
  </si>
  <si>
    <t>給食（施設内）（処遇係数）</t>
    <rPh sb="0" eb="2">
      <t>キュウショク</t>
    </rPh>
    <rPh sb="3" eb="6">
      <t>シセツナイ</t>
    </rPh>
    <rPh sb="8" eb="10">
      <t>ショグウ</t>
    </rPh>
    <rPh sb="10" eb="12">
      <t>ケイスウ</t>
    </rPh>
    <phoneticPr fontId="3"/>
  </si>
  <si>
    <t>給食（外部）</t>
    <rPh sb="0" eb="2">
      <t>キュウショク</t>
    </rPh>
    <rPh sb="3" eb="5">
      <t>ガイブ</t>
    </rPh>
    <phoneticPr fontId="3"/>
  </si>
  <si>
    <t>給食（外部）（処遇係数）</t>
    <rPh sb="0" eb="2">
      <t>キュウショク</t>
    </rPh>
    <rPh sb="3" eb="5">
      <t>ガイブ</t>
    </rPh>
    <rPh sb="7" eb="9">
      <t>ショグウ</t>
    </rPh>
    <rPh sb="9" eb="11">
      <t>ケイスウ</t>
    </rPh>
    <phoneticPr fontId="3"/>
  </si>
  <si>
    <t>副食費徴収免除</t>
    <rPh sb="0" eb="2">
      <t>フクショク</t>
    </rPh>
    <rPh sb="2" eb="3">
      <t>ヒ</t>
    </rPh>
    <rPh sb="3" eb="5">
      <t>チョウシュウ</t>
    </rPh>
    <rPh sb="5" eb="7">
      <t>メンジョ</t>
    </rPh>
    <phoneticPr fontId="3"/>
  </si>
  <si>
    <t>AB87</t>
    <phoneticPr fontId="3"/>
  </si>
  <si>
    <t>主任教諭専任</t>
    <rPh sb="0" eb="2">
      <t>シュニン</t>
    </rPh>
    <rPh sb="2" eb="4">
      <t>キョウユ</t>
    </rPh>
    <rPh sb="4" eb="6">
      <t>センニン</t>
    </rPh>
    <phoneticPr fontId="3"/>
  </si>
  <si>
    <t>AB92</t>
    <phoneticPr fontId="3"/>
  </si>
  <si>
    <t>主任教諭専任（処遇係数）</t>
    <rPh sb="0" eb="2">
      <t>シュニン</t>
    </rPh>
    <rPh sb="2" eb="4">
      <t>キョウユ</t>
    </rPh>
    <rPh sb="4" eb="6">
      <t>センニン</t>
    </rPh>
    <phoneticPr fontId="3"/>
  </si>
  <si>
    <t>子育て支援</t>
    <rPh sb="0" eb="2">
      <t>コソダ</t>
    </rPh>
    <rPh sb="3" eb="5">
      <t>シエン</t>
    </rPh>
    <phoneticPr fontId="5"/>
  </si>
  <si>
    <t>子育て支援（処遇係数）</t>
    <rPh sb="0" eb="2">
      <t>コソダ</t>
    </rPh>
    <rPh sb="3" eb="5">
      <t>シエン</t>
    </rPh>
    <phoneticPr fontId="5"/>
  </si>
  <si>
    <t>療育支援</t>
    <rPh sb="0" eb="2">
      <t>リョウイク</t>
    </rPh>
    <rPh sb="2" eb="4">
      <t>シエン</t>
    </rPh>
    <phoneticPr fontId="3"/>
  </si>
  <si>
    <t>療育支援（処遇係数）</t>
    <rPh sb="0" eb="2">
      <t>リョウイク</t>
    </rPh>
    <rPh sb="2" eb="4">
      <t>シエン</t>
    </rPh>
    <phoneticPr fontId="3"/>
  </si>
  <si>
    <t>事務職員配置</t>
    <rPh sb="0" eb="4">
      <t>ジムショクイン</t>
    </rPh>
    <rPh sb="4" eb="6">
      <t>ハイチ</t>
    </rPh>
    <phoneticPr fontId="3"/>
  </si>
  <si>
    <t>事務職員配置（処遇係数）</t>
    <rPh sb="0" eb="4">
      <t>ジムショクイン</t>
    </rPh>
    <rPh sb="4" eb="6">
      <t>ハイチ</t>
    </rPh>
    <phoneticPr fontId="3"/>
  </si>
  <si>
    <t>事務負担対応</t>
    <rPh sb="0" eb="4">
      <t>ジムフタン</t>
    </rPh>
    <rPh sb="4" eb="6">
      <t>タイオウ</t>
    </rPh>
    <phoneticPr fontId="3"/>
  </si>
  <si>
    <t>事務負担対応（処遇係数）</t>
    <rPh sb="0" eb="4">
      <t>ジムフタン</t>
    </rPh>
    <rPh sb="4" eb="6">
      <t>タイオウ</t>
    </rPh>
    <phoneticPr fontId="3"/>
  </si>
  <si>
    <t>栄養管理</t>
    <rPh sb="0" eb="2">
      <t>エイヨウ</t>
    </rPh>
    <rPh sb="2" eb="4">
      <t>カンリ</t>
    </rPh>
    <phoneticPr fontId="3"/>
  </si>
  <si>
    <t>明細書【１号】</t>
    <rPh sb="5" eb="6">
      <t>ゴウ</t>
    </rPh>
    <phoneticPr fontId="3"/>
  </si>
  <si>
    <t>明細書【２・３号】</t>
    <rPh sb="7" eb="8">
      <t>ゴウ</t>
    </rPh>
    <phoneticPr fontId="3"/>
  </si>
  <si>
    <t>処遇Ⅰ</t>
    <phoneticPr fontId="3"/>
  </si>
  <si>
    <t>副園長・教頭配置</t>
    <phoneticPr fontId="37"/>
  </si>
  <si>
    <t>副園長・教頭配置（処遇係数）</t>
    <rPh sb="11" eb="13">
      <t>ケイスウ</t>
    </rPh>
    <phoneticPr fontId="3"/>
  </si>
  <si>
    <t>講師配置</t>
    <phoneticPr fontId="37"/>
  </si>
  <si>
    <t>チーム保育加配</t>
  </si>
  <si>
    <t>チーム保育加配（処遇係数）</t>
    <rPh sb="8" eb="10">
      <t>ショグウ</t>
    </rPh>
    <rPh sb="10" eb="12">
      <t>ケイスウ</t>
    </rPh>
    <phoneticPr fontId="37"/>
  </si>
  <si>
    <t>通園送迎</t>
    <phoneticPr fontId="37"/>
  </si>
  <si>
    <t>通園送迎（処遇係数）</t>
    <rPh sb="5" eb="7">
      <t>ショグウ</t>
    </rPh>
    <rPh sb="7" eb="9">
      <t>ケイスウ</t>
    </rPh>
    <phoneticPr fontId="37"/>
  </si>
  <si>
    <t>給食（施設内）</t>
    <phoneticPr fontId="37"/>
  </si>
  <si>
    <t>給食（施設内）（処遇係数）</t>
    <rPh sb="8" eb="10">
      <t>ショグウ</t>
    </rPh>
    <rPh sb="10" eb="12">
      <t>ケイスウ</t>
    </rPh>
    <phoneticPr fontId="37"/>
  </si>
  <si>
    <t>給食（外部）</t>
    <rPh sb="3" eb="5">
      <t>ガイブ</t>
    </rPh>
    <phoneticPr fontId="37"/>
  </si>
  <si>
    <t>給食（外部）（処遇係数）</t>
    <rPh sb="3" eb="5">
      <t>ガイブ</t>
    </rPh>
    <rPh sb="7" eb="9">
      <t>ショグウ</t>
    </rPh>
    <rPh sb="9" eb="11">
      <t>ケイスウ</t>
    </rPh>
    <phoneticPr fontId="37"/>
  </si>
  <si>
    <t>副食費徴収免除</t>
  </si>
  <si>
    <t>20/100</t>
    <phoneticPr fontId="37"/>
  </si>
  <si>
    <t>16/100</t>
    <phoneticPr fontId="37"/>
  </si>
  <si>
    <t>15/100</t>
    <phoneticPr fontId="37"/>
  </si>
  <si>
    <t>12/100</t>
    <phoneticPr fontId="37"/>
  </si>
  <si>
    <t>10/100</t>
    <phoneticPr fontId="37"/>
  </si>
  <si>
    <t>6/100</t>
    <phoneticPr fontId="37"/>
  </si>
  <si>
    <t>3/100</t>
    <phoneticPr fontId="37"/>
  </si>
  <si>
    <r>
      <t xml:space="preserve">標準・短時間
</t>
    </r>
    <r>
      <rPr>
        <sz val="6"/>
        <color theme="0"/>
        <rFont val="ＭＳ Ｐゴシック"/>
        <family val="3"/>
        <charset val="128"/>
      </rPr>
      <t>※２・３号のみ</t>
    </r>
    <rPh sb="0" eb="2">
      <t>ヒョウジュン</t>
    </rPh>
    <rPh sb="3" eb="6">
      <t>タンジカン</t>
    </rPh>
    <rPh sb="11" eb="12">
      <t>ゴウ</t>
    </rPh>
    <phoneticPr fontId="3"/>
  </si>
  <si>
    <t>自動集計【１号】</t>
    <rPh sb="0" eb="2">
      <t>ジドウ</t>
    </rPh>
    <rPh sb="2" eb="4">
      <t>シュウケイ</t>
    </rPh>
    <rPh sb="6" eb="7">
      <t>ゴウ</t>
    </rPh>
    <phoneticPr fontId="3"/>
  </si>
  <si>
    <t>自動集計【２・３号】</t>
    <rPh sb="0" eb="2">
      <t>ジドウ</t>
    </rPh>
    <rPh sb="2" eb="4">
      <t>シュウケイ</t>
    </rPh>
    <rPh sb="8" eb="9">
      <t>ゴウ</t>
    </rPh>
    <phoneticPr fontId="3"/>
  </si>
  <si>
    <t>栄養管理加算「配置」</t>
    <rPh sb="0" eb="4">
      <t>エイヨウカンリ</t>
    </rPh>
    <rPh sb="4" eb="6">
      <t>カサン</t>
    </rPh>
    <rPh sb="7" eb="9">
      <t>ハイチ</t>
    </rPh>
    <phoneticPr fontId="3"/>
  </si>
  <si>
    <t>栄養管理加算「兼務」</t>
    <rPh sb="0" eb="4">
      <t>エイヨウカンリ</t>
    </rPh>
    <rPh sb="4" eb="6">
      <t>カサン</t>
    </rPh>
    <rPh sb="7" eb="9">
      <t>ケンム</t>
    </rPh>
    <phoneticPr fontId="3"/>
  </si>
  <si>
    <t>栄養管理加算「嘱託」</t>
    <rPh sb="0" eb="4">
      <t>エイヨウカンリ</t>
    </rPh>
    <rPh sb="4" eb="6">
      <t>カサン</t>
    </rPh>
    <rPh sb="7" eb="9">
      <t>ショクタク</t>
    </rPh>
    <phoneticPr fontId="3"/>
  </si>
  <si>
    <t>１級地</t>
    <rPh sb="1" eb="2">
      <t>キュウ</t>
    </rPh>
    <rPh sb="2" eb="3">
      <t>チ</t>
    </rPh>
    <phoneticPr fontId="3"/>
  </si>
  <si>
    <t>２級地</t>
    <rPh sb="1" eb="2">
      <t>キュウ</t>
    </rPh>
    <rPh sb="2" eb="3">
      <t>チ</t>
    </rPh>
    <phoneticPr fontId="3"/>
  </si>
  <si>
    <t>３級地</t>
    <rPh sb="1" eb="2">
      <t>キュウ</t>
    </rPh>
    <rPh sb="2" eb="3">
      <t>チ</t>
    </rPh>
    <phoneticPr fontId="3"/>
  </si>
  <si>
    <t>４級地</t>
    <rPh sb="1" eb="2">
      <t>キュウ</t>
    </rPh>
    <rPh sb="2" eb="3">
      <t>チ</t>
    </rPh>
    <phoneticPr fontId="3"/>
  </si>
  <si>
    <t>３歳児改善</t>
    <phoneticPr fontId="3"/>
  </si>
  <si>
    <t>３歳児改善（処遇係数）</t>
    <phoneticPr fontId="3"/>
  </si>
  <si>
    <t>３歳児配置改善加算</t>
    <rPh sb="1" eb="2">
      <t>サイ</t>
    </rPh>
    <rPh sb="2" eb="3">
      <t>ジ</t>
    </rPh>
    <rPh sb="3" eb="5">
      <t>ハイチ</t>
    </rPh>
    <rPh sb="5" eb="7">
      <t>カイゼン</t>
    </rPh>
    <rPh sb="7" eb="9">
      <t>カサン</t>
    </rPh>
    <phoneticPr fontId="3"/>
  </si>
  <si>
    <t>３歳児配置改善加算</t>
    <rPh sb="1" eb="3">
      <t>サイジ</t>
    </rPh>
    <rPh sb="3" eb="5">
      <t>ハイチ</t>
    </rPh>
    <rPh sb="5" eb="7">
      <t>カイゼン</t>
    </rPh>
    <rPh sb="7" eb="9">
      <t>カサン</t>
    </rPh>
    <phoneticPr fontId="3"/>
  </si>
  <si>
    <t>講師配置加算</t>
    <phoneticPr fontId="3"/>
  </si>
  <si>
    <t>３歳児配置改善加算</t>
    <phoneticPr fontId="3"/>
  </si>
  <si>
    <t>３歳児改善</t>
    <rPh sb="1" eb="3">
      <t>サイジ</t>
    </rPh>
    <rPh sb="3" eb="5">
      <t>カイゼン</t>
    </rPh>
    <phoneticPr fontId="3"/>
  </si>
  <si>
    <t>３歳児改善（処遇係数）</t>
    <rPh sb="1" eb="3">
      <t>サイジ</t>
    </rPh>
    <rPh sb="3" eb="5">
      <t>カイゼン</t>
    </rPh>
    <rPh sb="6" eb="8">
      <t>ショグウ</t>
    </rPh>
    <rPh sb="8" eb="10">
      <t>ケイスウ</t>
    </rPh>
    <phoneticPr fontId="3"/>
  </si>
  <si>
    <t>月初の人数【１号】</t>
    <rPh sb="0" eb="2">
      <t>ゲッショ</t>
    </rPh>
    <rPh sb="3" eb="5">
      <t>ニンズウ</t>
    </rPh>
    <rPh sb="7" eb="8">
      <t>ゴウ</t>
    </rPh>
    <phoneticPr fontId="3"/>
  </si>
  <si>
    <t>AI17</t>
    <phoneticPr fontId="3"/>
  </si>
  <si>
    <t>AM17</t>
    <phoneticPr fontId="3"/>
  </si>
  <si>
    <t>月初の人数【２号】</t>
    <rPh sb="0" eb="2">
      <t>ゲッショ</t>
    </rPh>
    <rPh sb="3" eb="5">
      <t>ニンズウ</t>
    </rPh>
    <rPh sb="7" eb="8">
      <t>ゴウ</t>
    </rPh>
    <phoneticPr fontId="3"/>
  </si>
  <si>
    <t>月初の人数【３号】</t>
    <rPh sb="0" eb="2">
      <t>ゲッショ</t>
    </rPh>
    <rPh sb="3" eb="5">
      <t>ニンズウ</t>
    </rPh>
    <rPh sb="7" eb="8">
      <t>ゴウ</t>
    </rPh>
    <phoneticPr fontId="3"/>
  </si>
  <si>
    <t>AI20</t>
    <phoneticPr fontId="3"/>
  </si>
  <si>
    <t>AM20</t>
    <phoneticPr fontId="3"/>
  </si>
  <si>
    <t>３歳児改善</t>
    <phoneticPr fontId="3"/>
  </si>
  <si>
    <t>AB72</t>
    <phoneticPr fontId="3"/>
  </si>
  <si>
    <t>人</t>
    <rPh sb="0" eb="1">
      <t>ニン</t>
    </rPh>
    <phoneticPr fontId="3"/>
  </si>
  <si>
    <t>人</t>
    <rPh sb="0" eb="1">
      <t>ニン</t>
    </rPh>
    <phoneticPr fontId="3"/>
  </si>
  <si>
    <t>合計（請求金額）c＋d＋e</t>
    <rPh sb="0" eb="2">
      <t>ゴウケイ</t>
    </rPh>
    <rPh sb="3" eb="5">
      <t>セイキュウ</t>
    </rPh>
    <rPh sb="5" eb="7">
      <t>キンガク</t>
    </rPh>
    <phoneticPr fontId="3"/>
  </si>
  <si>
    <t>副園長・教頭配置加算</t>
    <rPh sb="4" eb="6">
      <t>キョウトウ</t>
    </rPh>
    <rPh sb="6" eb="8">
      <t>ハイチ</t>
    </rPh>
    <phoneticPr fontId="3"/>
  </si>
  <si>
    <t>副園長・教頭配置加算</t>
    <rPh sb="0" eb="3">
      <t>フクエンチョウ</t>
    </rPh>
    <rPh sb="4" eb="6">
      <t>キョウトウ</t>
    </rPh>
    <rPh sb="6" eb="8">
      <t>ハイチ</t>
    </rPh>
    <rPh sb="8" eb="10">
      <t>カサン</t>
    </rPh>
    <phoneticPr fontId="3"/>
  </si>
  <si>
    <t>副園長・教頭配置加算</t>
    <rPh sb="0" eb="3">
      <t>フクエンチョウ</t>
    </rPh>
    <rPh sb="6" eb="8">
      <t>ハイチ</t>
    </rPh>
    <rPh sb="8" eb="10">
      <t>カサン</t>
    </rPh>
    <phoneticPr fontId="3"/>
  </si>
  <si>
    <t>副園長・教頭配置</t>
    <rPh sb="0" eb="3">
      <t>フクエンチョウ</t>
    </rPh>
    <rPh sb="6" eb="8">
      <t>ハイチ</t>
    </rPh>
    <phoneticPr fontId="3"/>
  </si>
  <si>
    <t>副園長・教頭配置（処遇係数）</t>
    <rPh sb="0" eb="3">
      <t>フクエンチョウ</t>
    </rPh>
    <rPh sb="6" eb="8">
      <t>ハイチ</t>
    </rPh>
    <rPh sb="9" eb="11">
      <t>ショグウ</t>
    </rPh>
    <rPh sb="11" eb="13">
      <t>ケイスウ</t>
    </rPh>
    <phoneticPr fontId="3"/>
  </si>
  <si>
    <r>
      <t xml:space="preserve">副食費徴収免除
</t>
    </r>
    <r>
      <rPr>
        <sz val="6"/>
        <color theme="0"/>
        <rFont val="ＭＳ Ｐゴシック"/>
        <family val="3"/>
        <charset val="128"/>
      </rPr>
      <t>※３歳児クラス以上対象</t>
    </r>
    <rPh sb="0" eb="3">
      <t>フクショクヒ</t>
    </rPh>
    <rPh sb="3" eb="5">
      <t>チョウシュウ</t>
    </rPh>
    <rPh sb="5" eb="7">
      <t>メンジョ</t>
    </rPh>
    <rPh sb="10" eb="12">
      <t>サイジ</t>
    </rPh>
    <rPh sb="15" eb="17">
      <t>イジョウ</t>
    </rPh>
    <rPh sb="17" eb="19">
      <t>タイショウ</t>
    </rPh>
    <phoneticPr fontId="3"/>
  </si>
  <si>
    <t>16/100</t>
    <phoneticPr fontId="3"/>
  </si>
  <si>
    <t>15/100</t>
    <phoneticPr fontId="3"/>
  </si>
  <si>
    <t>12/100</t>
    <phoneticPr fontId="3"/>
  </si>
  <si>
    <t>10/100</t>
    <phoneticPr fontId="3"/>
  </si>
  <si>
    <t>6/100</t>
    <phoneticPr fontId="3"/>
  </si>
  <si>
    <t>3/100</t>
    <phoneticPr fontId="3"/>
  </si>
  <si>
    <t>その他</t>
    <rPh sb="2" eb="3">
      <t>タ</t>
    </rPh>
    <phoneticPr fontId="3"/>
  </si>
  <si>
    <t xml:space="preserve"> 　　 ～　15人</t>
  </si>
  <si>
    <t xml:space="preserve">  16人～　25人</t>
  </si>
  <si>
    <t xml:space="preserve">  26人～　35人</t>
  </si>
  <si>
    <t xml:space="preserve">  36人～　45人</t>
  </si>
  <si>
    <t xml:space="preserve">  46人～　60人</t>
  </si>
  <si>
    <t xml:space="preserve">  61人～　75人</t>
  </si>
  <si>
    <t xml:space="preserve">  76人～　90人</t>
  </si>
  <si>
    <t xml:space="preserve">  91人～ 105人</t>
  </si>
  <si>
    <t xml:space="preserve"> 106人～ 120人</t>
  </si>
  <si>
    <t xml:space="preserve"> 121人～ 135人</t>
  </si>
  <si>
    <t xml:space="preserve"> 136人～ 150人</t>
  </si>
  <si>
    <t xml:space="preserve"> 151人～ 180人</t>
  </si>
  <si>
    <t xml:space="preserve"> 181人～ 210人</t>
  </si>
  <si>
    <t xml:space="preserve"> 211人～ 240人</t>
  </si>
  <si>
    <t xml:space="preserve"> 241人～ 270人</t>
  </si>
  <si>
    <t xml:space="preserve"> 271人～ 300人</t>
  </si>
  <si>
    <t xml:space="preserve"> 301人～</t>
  </si>
  <si>
    <t>定員（１＋２号）</t>
    <rPh sb="0" eb="2">
      <t>テイイン</t>
    </rPh>
    <rPh sb="6" eb="7">
      <t>ゴウ</t>
    </rPh>
    <phoneticPr fontId="3"/>
  </si>
  <si>
    <t>最小定員</t>
    <rPh sb="0" eb="2">
      <t>サイショウ</t>
    </rPh>
    <rPh sb="2" eb="4">
      <t>テイイン</t>
    </rPh>
    <phoneticPr fontId="3"/>
  </si>
  <si>
    <t>基本分（×加配人数）</t>
    <rPh sb="0" eb="2">
      <t>キホン</t>
    </rPh>
    <rPh sb="2" eb="3">
      <t>ブン</t>
    </rPh>
    <rPh sb="5" eb="7">
      <t>カハイ</t>
    </rPh>
    <rPh sb="7" eb="9">
      <t>ニンズウ</t>
    </rPh>
    <phoneticPr fontId="3"/>
  </si>
  <si>
    <t>処遇（×加算率×加配人数）</t>
    <rPh sb="4" eb="7">
      <t>カサンリツ</t>
    </rPh>
    <rPh sb="8" eb="10">
      <t>カハイ</t>
    </rPh>
    <rPh sb="10" eb="12">
      <t>ニンズウ</t>
    </rPh>
    <phoneticPr fontId="44"/>
  </si>
  <si>
    <t>その他</t>
    <rPh sb="2" eb="3">
      <t>タ</t>
    </rPh>
    <phoneticPr fontId="43"/>
  </si>
  <si>
    <t>加配人数</t>
    <rPh sb="0" eb="2">
      <t>カハイ</t>
    </rPh>
    <rPh sb="2" eb="4">
      <t>ニンズウ</t>
    </rPh>
    <phoneticPr fontId="3"/>
  </si>
  <si>
    <t>１・２号定員</t>
    <rPh sb="3" eb="4">
      <t>ゴウ</t>
    </rPh>
    <rPh sb="4" eb="6">
      <t>テイイン</t>
    </rPh>
    <phoneticPr fontId="3"/>
  </si>
  <si>
    <t>AB64</t>
  </si>
  <si>
    <t>V62</t>
    <phoneticPr fontId="3"/>
  </si>
  <si>
    <t>AB69</t>
    <phoneticPr fontId="3"/>
  </si>
  <si>
    <t>BK32</t>
    <phoneticPr fontId="3"/>
  </si>
  <si>
    <t>BP34</t>
    <phoneticPr fontId="3"/>
  </si>
  <si>
    <t>チーム保育加配【区分ID】</t>
    <rPh sb="3" eb="5">
      <t>ホイク</t>
    </rPh>
    <rPh sb="5" eb="7">
      <t>カハイ</t>
    </rPh>
    <rPh sb="8" eb="10">
      <t>クブン</t>
    </rPh>
    <phoneticPr fontId="3"/>
  </si>
  <si>
    <t>チーム保育加配【１・２号定員最小】</t>
    <rPh sb="3" eb="5">
      <t>ホイク</t>
    </rPh>
    <rPh sb="5" eb="7">
      <t>カハイ</t>
    </rPh>
    <rPh sb="11" eb="12">
      <t>ゴウ</t>
    </rPh>
    <rPh sb="12" eb="14">
      <t>テイイン</t>
    </rPh>
    <rPh sb="14" eb="16">
      <t>サイショウ</t>
    </rPh>
    <phoneticPr fontId="3"/>
  </si>
  <si>
    <t>チーム保育加配【１・２号定員】</t>
    <rPh sb="3" eb="5">
      <t>ホイク</t>
    </rPh>
    <rPh sb="5" eb="7">
      <t>カハイ</t>
    </rPh>
    <rPh sb="11" eb="12">
      <t>ゴウ</t>
    </rPh>
    <rPh sb="12" eb="14">
      <t>テイイン</t>
    </rPh>
    <phoneticPr fontId="3"/>
  </si>
  <si>
    <t>人</t>
    <rPh sb="0" eb="1">
      <t>ニン</t>
    </rPh>
    <phoneticPr fontId="3"/>
  </si>
  <si>
    <t>人から</t>
    <rPh sb="0" eb="1">
      <t>ニン</t>
    </rPh>
    <phoneticPr fontId="3"/>
  </si>
  <si>
    <t>AI17</t>
    <phoneticPr fontId="3"/>
  </si>
  <si>
    <r>
      <t xml:space="preserve">負担額（利用料）
</t>
    </r>
    <r>
      <rPr>
        <sz val="6"/>
        <color theme="0"/>
        <rFont val="ＭＳ Ｐゴシック"/>
        <family val="3"/>
        <charset val="128"/>
      </rPr>
      <t>※３号のみ</t>
    </r>
    <rPh sb="0" eb="3">
      <t>フタンガク</t>
    </rPh>
    <rPh sb="4" eb="7">
      <t>リヨウリョウ</t>
    </rPh>
    <phoneticPr fontId="3"/>
  </si>
  <si>
    <t>合計（請求金額）b＋d＋e</t>
    <rPh sb="0" eb="2">
      <t>ゴウケイ</t>
    </rPh>
    <rPh sb="3" eb="5">
      <t>セイキュウ</t>
    </rPh>
    <rPh sb="5" eb="7">
      <t>キンガク</t>
    </rPh>
    <phoneticPr fontId="3"/>
  </si>
  <si>
    <t>チーム保育加算人数区分</t>
    <rPh sb="3" eb="5">
      <t>ホイク</t>
    </rPh>
    <rPh sb="5" eb="7">
      <t>カサン</t>
    </rPh>
    <rPh sb="7" eb="9">
      <t>ニンズウ</t>
    </rPh>
    <rPh sb="9" eb="11">
      <t>クブン</t>
    </rPh>
    <phoneticPr fontId="3"/>
  </si>
  <si>
    <t>T72</t>
    <phoneticPr fontId="3"/>
  </si>
  <si>
    <t>Y74</t>
    <phoneticPr fontId="3"/>
  </si>
  <si>
    <t>人</t>
    <rPh sb="0" eb="1">
      <t>ニン</t>
    </rPh>
    <phoneticPr fontId="3"/>
  </si>
  <si>
    <t>人から</t>
    <rPh sb="0" eb="1">
      <t>ニン</t>
    </rPh>
    <phoneticPr fontId="3"/>
  </si>
  <si>
    <r>
      <t xml:space="preserve">チーム保育加配加算
</t>
    </r>
    <r>
      <rPr>
        <sz val="6"/>
        <rFont val="ＭＳ 明朝"/>
        <family val="1"/>
        <charset val="128"/>
      </rPr>
      <t>※２号児童のみ</t>
    </r>
    <rPh sb="3" eb="5">
      <t>ホイク</t>
    </rPh>
    <rPh sb="5" eb="7">
      <t>カハイ</t>
    </rPh>
    <rPh sb="7" eb="9">
      <t>カサン</t>
    </rPh>
    <rPh sb="12" eb="13">
      <t>ゴウ</t>
    </rPh>
    <rPh sb="13" eb="15">
      <t>ジドウ</t>
    </rPh>
    <phoneticPr fontId="3"/>
  </si>
  <si>
    <t>人</t>
    <rPh sb="0" eb="1">
      <t>ヒト</t>
    </rPh>
    <phoneticPr fontId="3"/>
  </si>
  <si>
    <t>○</t>
    <phoneticPr fontId="3"/>
  </si>
  <si>
    <t>利用定員271人以上</t>
    <rPh sb="0" eb="2">
      <t>リヨウ</t>
    </rPh>
    <rPh sb="2" eb="4">
      <t>テイイン</t>
    </rPh>
    <rPh sb="7" eb="8">
      <t>ニン</t>
    </rPh>
    <rPh sb="8" eb="10">
      <t>イジョウ</t>
    </rPh>
    <phoneticPr fontId="3"/>
  </si>
  <si>
    <t>利用定員271人未満</t>
    <rPh sb="0" eb="2">
      <t>リヨウ</t>
    </rPh>
    <rPh sb="2" eb="4">
      <t>テイイン</t>
    </rPh>
    <rPh sb="7" eb="8">
      <t>ニン</t>
    </rPh>
    <rPh sb="8" eb="10">
      <t>ミマン</t>
    </rPh>
    <phoneticPr fontId="3"/>
  </si>
  <si>
    <t>利用定員91人以上</t>
    <rPh sb="0" eb="2">
      <t>リヨウ</t>
    </rPh>
    <rPh sb="2" eb="4">
      <t>テイイン</t>
    </rPh>
    <rPh sb="6" eb="7">
      <t>ニン</t>
    </rPh>
    <rPh sb="7" eb="9">
      <t>イジョウ</t>
    </rPh>
    <phoneticPr fontId="3"/>
  </si>
  <si>
    <t>利用定員91人未満</t>
    <rPh sb="0" eb="2">
      <t>リヨウ</t>
    </rPh>
    <rPh sb="2" eb="4">
      <t>テイイン</t>
    </rPh>
    <rPh sb="6" eb="7">
      <t>ニン</t>
    </rPh>
    <rPh sb="7" eb="9">
      <t>ミマン</t>
    </rPh>
    <phoneticPr fontId="3"/>
  </si>
  <si>
    <t>施設番号</t>
    <rPh sb="0" eb="4">
      <t>シセツバンゴウ</t>
    </rPh>
    <phoneticPr fontId="3"/>
  </si>
  <si>
    <t>（分かれば記入してください）</t>
    <phoneticPr fontId="3"/>
  </si>
  <si>
    <t>10円未満切り捨て</t>
    <phoneticPr fontId="3"/>
  </si>
  <si>
    <t>私立</t>
    <rPh sb="0" eb="2">
      <t>シリツ</t>
    </rPh>
    <phoneticPr fontId="3"/>
  </si>
  <si>
    <t>処遇Ⅲ</t>
    <rPh sb="0" eb="2">
      <t>ショグウ</t>
    </rPh>
    <phoneticPr fontId="3"/>
  </si>
  <si>
    <t>処遇改善等加算Ⅲ</t>
    <phoneticPr fontId="3"/>
  </si>
  <si>
    <t>処遇Ⅲ</t>
  </si>
  <si>
    <t>人</t>
    <rPh sb="0" eb="1">
      <t>ニン</t>
    </rPh>
    <phoneticPr fontId="3"/>
  </si>
  <si>
    <t>20230401_認定こども園【１号】_公定価格保育単価表１</t>
    <rPh sb="9" eb="11">
      <t>ニンテイ</t>
    </rPh>
    <rPh sb="14" eb="15">
      <t>エン</t>
    </rPh>
    <rPh sb="17" eb="18">
      <t>ゴウ</t>
    </rPh>
    <rPh sb="20" eb="24">
      <t>コウテイカカク</t>
    </rPh>
    <rPh sb="24" eb="29">
      <t>ホイクタンカヒョウ</t>
    </rPh>
    <phoneticPr fontId="3"/>
  </si>
  <si>
    <t>算定対象人数</t>
    <rPh sb="0" eb="2">
      <t>サンテイ</t>
    </rPh>
    <rPh sb="2" eb="4">
      <t>タイショウ</t>
    </rPh>
    <rPh sb="4" eb="6">
      <t>ニンズウ</t>
    </rPh>
    <phoneticPr fontId="3"/>
  </si>
  <si>
    <t>AY24</t>
    <phoneticPr fontId="3"/>
  </si>
  <si>
    <t>単価</t>
    <rPh sb="0" eb="2">
      <t>タンカ</t>
    </rPh>
    <phoneticPr fontId="3"/>
  </si>
  <si>
    <t xml:space="preserve">処遇Ⅲ
</t>
    <rPh sb="0" eb="2">
      <t>ショグウ</t>
    </rPh>
    <phoneticPr fontId="3"/>
  </si>
  <si>
    <t>BB24</t>
    <phoneticPr fontId="3"/>
  </si>
  <si>
    <t>処遇Ⅲ（人数）</t>
    <rPh sb="4" eb="6">
      <t>ニンズウ</t>
    </rPh>
    <phoneticPr fontId="3"/>
  </si>
  <si>
    <t>BB24</t>
    <phoneticPr fontId="3"/>
  </si>
  <si>
    <t>４歳以上児配置改善加算（チーム保育加配加算と同時取得不可）</t>
    <rPh sb="1" eb="2">
      <t>サイ</t>
    </rPh>
    <rPh sb="2" eb="4">
      <t>イジョウ</t>
    </rPh>
    <rPh sb="4" eb="5">
      <t>ジ</t>
    </rPh>
    <rPh sb="5" eb="7">
      <t>ハイチ</t>
    </rPh>
    <rPh sb="7" eb="9">
      <t>カイゼン</t>
    </rPh>
    <rPh sb="9" eb="11">
      <t>カサン</t>
    </rPh>
    <rPh sb="15" eb="17">
      <t>ホイク</t>
    </rPh>
    <rPh sb="17" eb="19">
      <t>カハイ</t>
    </rPh>
    <rPh sb="19" eb="21">
      <t>カサン</t>
    </rPh>
    <rPh sb="22" eb="26">
      <t>ドウジシュトク</t>
    </rPh>
    <rPh sb="26" eb="28">
      <t>フカ</t>
    </rPh>
    <phoneticPr fontId="3"/>
  </si>
  <si>
    <t>４歳以上児配置改善加算</t>
    <rPh sb="2" eb="4">
      <t>イジョウ</t>
    </rPh>
    <phoneticPr fontId="3"/>
  </si>
  <si>
    <t>令和６年４月～請求用</t>
    <rPh sb="0" eb="2">
      <t>レイワ</t>
    </rPh>
    <rPh sb="3" eb="4">
      <t>ネン</t>
    </rPh>
    <rPh sb="5" eb="6">
      <t>ガツ</t>
    </rPh>
    <rPh sb="7" eb="9">
      <t>セイキュウ</t>
    </rPh>
    <rPh sb="9" eb="10">
      <t>ヨウ</t>
    </rPh>
    <phoneticPr fontId="3"/>
  </si>
  <si>
    <t>４歳以上児改善</t>
    <rPh sb="1" eb="4">
      <t>サイイジョウ</t>
    </rPh>
    <rPh sb="4" eb="5">
      <t>ジ</t>
    </rPh>
    <rPh sb="5" eb="7">
      <t>カイゼン</t>
    </rPh>
    <phoneticPr fontId="3"/>
  </si>
  <si>
    <t>４歳以上児改善（処遇係数）</t>
    <rPh sb="1" eb="4">
      <t>サイイジョウ</t>
    </rPh>
    <rPh sb="4" eb="5">
      <t>ジ</t>
    </rPh>
    <rPh sb="5" eb="7">
      <t>カイゼン</t>
    </rPh>
    <rPh sb="8" eb="10">
      <t>ショグウ</t>
    </rPh>
    <rPh sb="10" eb="12">
      <t>ケイスウ</t>
    </rPh>
    <phoneticPr fontId="3"/>
  </si>
  <si>
    <t>４歳以上児配置改善加算</t>
    <rPh sb="1" eb="4">
      <t>サイイジョウ</t>
    </rPh>
    <rPh sb="4" eb="5">
      <t>ジ</t>
    </rPh>
    <rPh sb="5" eb="7">
      <t>ハイチ</t>
    </rPh>
    <rPh sb="7" eb="9">
      <t>カイゼン</t>
    </rPh>
    <rPh sb="9" eb="11">
      <t>カサン</t>
    </rPh>
    <phoneticPr fontId="3"/>
  </si>
  <si>
    <t>BS42</t>
    <phoneticPr fontId="3"/>
  </si>
  <si>
    <t>４歳以上児改善</t>
    <rPh sb="2" eb="4">
      <t>イジョウ</t>
    </rPh>
    <phoneticPr fontId="3"/>
  </si>
  <si>
    <t>４歳以上児改善（処遇係数）</t>
    <rPh sb="2" eb="4">
      <t>イジョウ</t>
    </rPh>
    <phoneticPr fontId="3"/>
  </si>
  <si>
    <t>20240401_認定こども園【１号】_公定価格保育単価表２</t>
    <rPh sb="9" eb="11">
      <t>ニンテイ</t>
    </rPh>
    <rPh sb="14" eb="15">
      <t>エン</t>
    </rPh>
    <rPh sb="17" eb="18">
      <t>ゴウ</t>
    </rPh>
    <rPh sb="20" eb="24">
      <t>コウテイカカク</t>
    </rPh>
    <rPh sb="24" eb="29">
      <t>ホイクタンカヒョウ</t>
    </rPh>
    <phoneticPr fontId="3"/>
  </si>
  <si>
    <t>20240401_認定こども園【２・３号】_公定価格保育単価表２</t>
    <rPh sb="9" eb="11">
      <t>ニンテイ</t>
    </rPh>
    <rPh sb="14" eb="15">
      <t>エン</t>
    </rPh>
    <rPh sb="19" eb="20">
      <t>ゴウ</t>
    </rPh>
    <rPh sb="22" eb="26">
      <t>コウテイカカク</t>
    </rPh>
    <rPh sb="26" eb="31">
      <t>ホイクタンカヒョウ</t>
    </rPh>
    <phoneticPr fontId="3"/>
  </si>
  <si>
    <t>20240401_認定こども園【２・３号】_公定価格保育単価表１【更新後】</t>
    <rPh sb="33" eb="36">
      <t>コウシンゴ</t>
    </rPh>
    <phoneticPr fontId="3"/>
  </si>
  <si>
    <t>４歳以上児改善（処遇係数）</t>
    <rPh sb="2" eb="4">
      <t>イジョウ</t>
    </rPh>
    <rPh sb="8" eb="10">
      <t>ショグウ</t>
    </rPh>
    <rPh sb="10" eb="12">
      <t>ケイスウ</t>
    </rPh>
    <phoneticPr fontId="3"/>
  </si>
  <si>
    <t>20240401【１・２号】チーム保育加配加算　※1号・2号の利用定員合計に応じて2号利用子どもの単価に加算</t>
    <rPh sb="12" eb="13">
      <t>ゴウ</t>
    </rPh>
    <rPh sb="17" eb="19">
      <t>ホイク</t>
    </rPh>
    <rPh sb="19" eb="21">
      <t>カハイ</t>
    </rPh>
    <rPh sb="21" eb="23">
      <t>カサン</t>
    </rPh>
    <phoneticPr fontId="44"/>
  </si>
  <si>
    <t>1・２号計</t>
    <rPh sb="3" eb="4">
      <t>ゴウ</t>
    </rPh>
    <rPh sb="4" eb="5">
      <t>ケイ</t>
    </rPh>
    <phoneticPr fontId="3"/>
  </si>
  <si>
    <t>加配上限</t>
    <rPh sb="0" eb="4">
      <t>カハイジョウゲン</t>
    </rPh>
    <phoneticPr fontId="3"/>
  </si>
  <si>
    <t>チーム保育加配加算</t>
    <rPh sb="3" eb="5">
      <t>ホイク</t>
    </rPh>
    <rPh sb="5" eb="9">
      <t>カハイカサン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</si>
</sst>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 #\ #,\ #\ #\ #"/>
    <numFmt numFmtId="178" formatCode="\(#,##0\)"/>
    <numFmt numFmtId="179" formatCode="#,##0;&quot;▲ &quot;#,##0"/>
    <numFmt numFmtId="180" formatCode="0_);[Red]\(0\)"/>
    <numFmt numFmtId="181" formatCode="#&quot;日&quot;"/>
    <numFmt numFmtId="182" formatCode="General&quot;人&quot;"/>
  </numFmts>
  <fonts count="5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b/>
      <sz val="12"/>
      <name val="ＭＳ Ｐ明朝"/>
      <family val="1"/>
      <charset val="128"/>
    </font>
    <font>
      <sz val="9"/>
      <name val="ＭＳ 明朝"/>
      <family val="1"/>
      <charset val="128"/>
    </font>
    <font>
      <sz val="10"/>
      <name val="ＭＳ 明朝"/>
      <family val="1"/>
      <charset val="128"/>
    </font>
    <font>
      <sz val="9"/>
      <name val="ＭＳ ゴシック"/>
      <family val="3"/>
      <charset val="128"/>
    </font>
    <font>
      <b/>
      <sz val="10"/>
      <name val="ＭＳ 明朝"/>
      <family val="1"/>
      <charset val="128"/>
    </font>
    <font>
      <sz val="10"/>
      <color theme="1"/>
      <name val="ＭＳ 明朝"/>
      <family val="1"/>
      <charset val="128"/>
    </font>
    <font>
      <sz val="11"/>
      <name val="ＭＳ 明朝"/>
      <family val="1"/>
      <charset val="128"/>
    </font>
    <font>
      <sz val="8"/>
      <name val="ＭＳ 明朝"/>
      <family val="1"/>
      <charset val="128"/>
    </font>
    <font>
      <b/>
      <sz val="8"/>
      <color theme="0"/>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1"/>
      <name val="ＭＳ Ｐゴシック"/>
      <family val="3"/>
      <charset val="128"/>
    </font>
    <font>
      <sz val="11"/>
      <color theme="0"/>
      <name val="ＭＳ Ｐゴシック"/>
      <family val="3"/>
      <charset val="128"/>
    </font>
    <font>
      <b/>
      <sz val="10"/>
      <name val="ＭＳ ゴシック"/>
      <family val="3"/>
      <charset val="128"/>
    </font>
    <font>
      <sz val="10"/>
      <name val="ＭＳ ゴシック"/>
      <family val="3"/>
      <charset val="128"/>
    </font>
    <font>
      <sz val="9"/>
      <name val="ＭＳ Ｐゴシック"/>
      <family val="3"/>
      <charset val="128"/>
    </font>
    <font>
      <sz val="8"/>
      <name val="ＭＳ Ｐゴシック"/>
      <family val="3"/>
      <charset val="128"/>
      <scheme val="minor"/>
    </font>
    <font>
      <sz val="8"/>
      <name val="HGｺﾞｼｯｸM"/>
      <family val="3"/>
      <charset val="128"/>
    </font>
    <font>
      <sz val="11"/>
      <name val="ＭＳ ゴシック"/>
      <family val="3"/>
      <charset val="128"/>
    </font>
    <font>
      <sz val="12"/>
      <name val="ＭＳ ゴシック"/>
      <family val="3"/>
      <charset val="128"/>
    </font>
    <font>
      <sz val="16"/>
      <color rgb="FFFF0000"/>
      <name val="ＭＳ Ｐゴシック"/>
      <family val="3"/>
      <charset val="128"/>
    </font>
    <font>
      <sz val="14"/>
      <name val="ＭＳ ゴシック"/>
      <family val="3"/>
      <charset val="128"/>
    </font>
    <font>
      <sz val="11"/>
      <color rgb="FFFF0000"/>
      <name val="ＭＳ Ｐゴシック"/>
      <family val="3"/>
      <charset val="128"/>
      <scheme val="minor"/>
    </font>
    <font>
      <sz val="14"/>
      <color rgb="FFFF0000"/>
      <name val="ＭＳ Ｐゴシック"/>
      <family val="3"/>
      <charset val="128"/>
    </font>
    <font>
      <sz val="14"/>
      <name val="ＭＳ Ｐゴシック"/>
      <family val="3"/>
      <charset val="128"/>
    </font>
    <font>
      <sz val="9"/>
      <color indexed="81"/>
      <name val="MS P ゴシック"/>
      <family val="3"/>
      <charset val="128"/>
    </font>
    <font>
      <sz val="8"/>
      <name val="ＭＳ Ｐ明朝"/>
      <family val="1"/>
      <charset val="128"/>
    </font>
    <font>
      <sz val="9"/>
      <color theme="1"/>
      <name val="ＭＳ Ｐゴシック"/>
      <family val="3"/>
      <charset val="128"/>
    </font>
    <font>
      <sz val="8"/>
      <color rgb="FFFF0000"/>
      <name val="ＭＳ Ｐゴシック"/>
      <family val="3"/>
      <charset val="128"/>
    </font>
    <font>
      <sz val="6"/>
      <name val="ＭＳ Ｐゴシック"/>
      <family val="2"/>
      <charset val="128"/>
      <scheme val="minor"/>
    </font>
    <font>
      <sz val="10"/>
      <name val="HGｺﾞｼｯｸM"/>
      <family val="3"/>
      <charset val="128"/>
    </font>
    <font>
      <sz val="11"/>
      <name val="HGｺﾞｼｯｸM"/>
      <family val="3"/>
      <charset val="128"/>
    </font>
    <font>
      <sz val="10"/>
      <color rgb="FFFF0000"/>
      <name val="ＭＳ Ｐゴシック"/>
      <family val="3"/>
      <charset val="128"/>
      <scheme val="minor"/>
    </font>
    <font>
      <sz val="9"/>
      <color rgb="FFFF0000"/>
      <name val="ＭＳ Ｐゴシック"/>
      <family val="3"/>
      <charset val="128"/>
      <scheme val="minor"/>
    </font>
    <font>
      <sz val="6"/>
      <color theme="0"/>
      <name val="ＭＳ Ｐゴシック"/>
      <family val="3"/>
      <charset val="128"/>
    </font>
    <font>
      <b/>
      <sz val="13"/>
      <color theme="3"/>
      <name val="ＭＳ Ｐゴシック"/>
      <family val="2"/>
      <charset val="128"/>
      <scheme val="minor"/>
    </font>
    <font>
      <sz val="6"/>
      <name val="明朝"/>
      <family val="3"/>
      <charset val="128"/>
    </font>
    <font>
      <sz val="11"/>
      <color rgb="FFFF0000"/>
      <name val="HGｺﾞｼｯｸM"/>
      <family val="3"/>
      <charset val="128"/>
    </font>
    <font>
      <b/>
      <sz val="8"/>
      <color theme="0"/>
      <name val="HGｺﾞｼｯｸM"/>
      <family val="3"/>
      <charset val="128"/>
    </font>
    <font>
      <sz val="8"/>
      <name val="ＭＳ ゴシック"/>
      <family val="3"/>
      <charset val="128"/>
    </font>
    <font>
      <sz val="6"/>
      <name val="ＭＳ ゴシック"/>
      <family val="3"/>
      <charset val="128"/>
    </font>
    <font>
      <sz val="6"/>
      <name val="ＭＳ 明朝"/>
      <family val="1"/>
      <charset val="128"/>
    </font>
    <font>
      <b/>
      <sz val="14"/>
      <name val="ＭＳ Ｐゴシック"/>
      <family val="3"/>
      <charset val="128"/>
      <scheme val="minor"/>
    </font>
    <font>
      <b/>
      <sz val="11"/>
      <name val="ＭＳ Ｐ明朝"/>
      <family val="1"/>
      <charset val="128"/>
    </font>
    <font>
      <b/>
      <u/>
      <sz val="11"/>
      <name val="ＭＳ Ｐゴシック"/>
      <family val="3"/>
      <charset val="128"/>
    </font>
    <font>
      <sz val="11"/>
      <color rgb="FFFF0000"/>
      <name val="ＭＳ Ｐゴシック"/>
      <family val="3"/>
      <charset val="128"/>
    </font>
    <font>
      <sz val="11"/>
      <name val="明朝"/>
      <family val="3"/>
      <charset val="128"/>
    </font>
    <font>
      <b/>
      <sz val="11"/>
      <color rgb="FFFF0000"/>
      <name val="ＭＳ Ｐゴシック"/>
      <family val="3"/>
      <charset val="128"/>
    </font>
    <font>
      <b/>
      <sz val="10"/>
      <color rgb="FFFFFF00"/>
      <name val="ＭＳ Ｐ明朝"/>
      <family val="1"/>
      <charset val="128"/>
    </font>
    <font>
      <b/>
      <sz val="9"/>
      <color indexed="81"/>
      <name val="MS P ゴシック"/>
      <family val="3"/>
      <charset val="128"/>
    </font>
    <font>
      <sz val="8"/>
      <color rgb="FFFF0000"/>
      <name val="HGｺﾞｼｯｸM"/>
      <family val="3"/>
      <charset val="128"/>
    </font>
  </fonts>
  <fills count="21">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theme="1"/>
      </patternFill>
    </fill>
    <fill>
      <patternFill patternType="solid">
        <fgColor theme="0"/>
        <bgColor theme="1"/>
      </patternFill>
    </fill>
    <fill>
      <patternFill patternType="solid">
        <fgColor rgb="FF92D050"/>
        <bgColor indexed="64"/>
      </patternFill>
    </fill>
    <fill>
      <patternFill patternType="solid">
        <fgColor rgb="FFCCFFCC"/>
        <bgColor indexed="64"/>
      </patternFill>
    </fill>
    <fill>
      <patternFill patternType="solid">
        <fgColor rgb="FFFFC000"/>
        <bgColor theme="1"/>
      </patternFill>
    </fill>
    <fill>
      <patternFill patternType="solid">
        <fgColor rgb="FFFFC000"/>
        <bgColor indexed="64"/>
      </patternFill>
    </fill>
    <fill>
      <patternFill patternType="solid">
        <fgColor rgb="FF00B0F0"/>
        <bgColor indexed="64"/>
      </patternFill>
    </fill>
    <fill>
      <patternFill patternType="solid">
        <fgColor rgb="FFFF99FF"/>
        <bgColor indexed="64"/>
      </patternFill>
    </fill>
    <fill>
      <patternFill patternType="solid">
        <fgColor theme="1" tint="4.9989318521683403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FFFFCC"/>
        <bgColor indexed="64"/>
      </patternFill>
    </fill>
    <fill>
      <patternFill patternType="solid">
        <fgColor theme="1"/>
        <bgColor indexed="64"/>
      </patternFill>
    </fill>
  </fills>
  <borders count="132">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style="hair">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auto="1"/>
      </left>
      <right style="hair">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auto="1"/>
      </right>
      <top/>
      <bottom style="medium">
        <color indexed="64"/>
      </bottom>
      <diagonal/>
    </border>
    <border>
      <left style="thin">
        <color indexed="64"/>
      </left>
      <right/>
      <top/>
      <bottom style="medium">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top/>
      <bottom/>
      <diagonal style="thin">
        <color indexed="64"/>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hair">
        <color indexed="64"/>
      </right>
      <top/>
      <bottom style="thin">
        <color indexed="64"/>
      </bottom>
      <diagonal/>
    </border>
    <border>
      <left style="hair">
        <color indexed="64"/>
      </left>
      <right/>
      <top/>
      <bottom style="thin">
        <color indexed="64"/>
      </bottom>
      <diagonal/>
    </border>
    <border>
      <left style="thin">
        <color auto="1"/>
      </left>
      <right style="thin">
        <color auto="1"/>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auto="1"/>
      </right>
      <top style="medium">
        <color indexed="64"/>
      </top>
      <bottom style="thin">
        <color indexed="64"/>
      </bottom>
      <diagonal/>
    </border>
    <border>
      <left style="hair">
        <color indexed="64"/>
      </left>
      <right style="thin">
        <color auto="1"/>
      </right>
      <top style="thin">
        <color indexed="64"/>
      </top>
      <bottom style="thin">
        <color auto="1"/>
      </bottom>
      <diagonal/>
    </border>
    <border>
      <left/>
      <right style="medium">
        <color indexed="64"/>
      </right>
      <top style="thin">
        <color auto="1"/>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hair">
        <color auto="1"/>
      </left>
      <right/>
      <top style="thin">
        <color auto="1"/>
      </top>
      <bottom/>
      <diagonal/>
    </border>
    <border>
      <left/>
      <right style="hair">
        <color auto="1"/>
      </right>
      <top style="thin">
        <color auto="1"/>
      </top>
      <bottom/>
      <diagonal/>
    </border>
    <border>
      <left style="medium">
        <color indexed="64"/>
      </left>
      <right/>
      <top style="thin">
        <color indexed="64"/>
      </top>
      <bottom/>
      <diagonal/>
    </border>
    <border>
      <left style="medium">
        <color indexed="64"/>
      </left>
      <right/>
      <top/>
      <bottom style="thin">
        <color auto="1"/>
      </bottom>
      <diagonal/>
    </border>
    <border diagonalUp="1">
      <left/>
      <right/>
      <top style="medium">
        <color indexed="64"/>
      </top>
      <bottom/>
      <diagonal style="thin">
        <color indexed="64"/>
      </diagonal>
    </border>
    <border diagonalUp="1">
      <left/>
      <right style="medium">
        <color indexed="64"/>
      </right>
      <top/>
      <bottom/>
      <diagonal style="thin">
        <color indexed="64"/>
      </diagonal>
    </border>
    <border>
      <left/>
      <right style="thin">
        <color auto="1"/>
      </right>
      <top style="medium">
        <color indexed="64"/>
      </top>
      <bottom/>
      <diagonal/>
    </border>
    <border>
      <left style="thin">
        <color indexed="64"/>
      </left>
      <right/>
      <top style="medium">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top/>
      <bottom style="hair">
        <color indexed="64"/>
      </bottom>
      <diagonal/>
    </border>
    <border>
      <left/>
      <right/>
      <top style="hair">
        <color indexed="64"/>
      </top>
      <bottom/>
      <diagonal/>
    </border>
    <border>
      <left/>
      <right style="thin">
        <color auto="1"/>
      </right>
      <top/>
      <bottom/>
      <diagonal/>
    </border>
    <border>
      <left style="thin">
        <color indexed="64"/>
      </left>
      <right/>
      <top/>
      <bottom/>
      <diagonal/>
    </border>
    <border diagonalUp="1">
      <left style="thin">
        <color indexed="64"/>
      </left>
      <right/>
      <top style="medium">
        <color indexed="64"/>
      </top>
      <bottom/>
      <diagonal style="thin">
        <color indexed="64"/>
      </diagonal>
    </border>
    <border diagonalUp="1">
      <left style="thin">
        <color auto="1"/>
      </left>
      <right/>
      <top/>
      <bottom/>
      <diagonal style="thin">
        <color indexed="64"/>
      </diagonal>
    </border>
    <border>
      <left style="thin">
        <color auto="1"/>
      </left>
      <right/>
      <top/>
      <bottom style="hair">
        <color auto="1"/>
      </bottom>
      <diagonal/>
    </border>
    <border>
      <left style="thin">
        <color auto="1"/>
      </left>
      <right/>
      <top style="hair">
        <color auto="1"/>
      </top>
      <bottom/>
      <diagonal/>
    </border>
    <border>
      <left style="medium">
        <color indexed="64"/>
      </left>
      <right/>
      <top style="thin">
        <color auto="1"/>
      </top>
      <bottom style="hair">
        <color indexed="64"/>
      </bottom>
      <diagonal/>
    </border>
    <border>
      <left/>
      <right/>
      <top style="thin">
        <color auto="1"/>
      </top>
      <bottom style="hair">
        <color indexed="64"/>
      </bottom>
      <diagonal/>
    </border>
    <border>
      <left/>
      <right style="medium">
        <color indexed="64"/>
      </right>
      <top style="thin">
        <color auto="1"/>
      </top>
      <bottom style="hair">
        <color indexed="64"/>
      </bottom>
      <diagonal/>
    </border>
    <border>
      <left style="medium">
        <color indexed="64"/>
      </left>
      <right/>
      <top style="hair">
        <color indexed="64"/>
      </top>
      <bottom style="hair">
        <color indexed="64"/>
      </bottom>
      <diagonal/>
    </border>
    <border diagonalUp="1">
      <left style="thin">
        <color auto="1"/>
      </left>
      <right/>
      <top style="thin">
        <color auto="1"/>
      </top>
      <bottom/>
      <diagonal style="hair">
        <color theme="1" tint="0.499984740745262"/>
      </diagonal>
    </border>
    <border diagonalUp="1">
      <left style="thin">
        <color indexed="64"/>
      </left>
      <right style="thin">
        <color auto="1"/>
      </right>
      <top style="thin">
        <color indexed="64"/>
      </top>
      <bottom style="thin">
        <color auto="1"/>
      </bottom>
      <diagonal style="hair">
        <color theme="1" tint="0.499984740745262"/>
      </diagonal>
    </border>
    <border diagonalUp="1">
      <left style="thin">
        <color indexed="64"/>
      </left>
      <right style="thin">
        <color auto="1"/>
      </right>
      <top style="thin">
        <color auto="1"/>
      </top>
      <bottom/>
      <diagonal style="hair">
        <color theme="1" tint="0.499984740745262"/>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diagonalUp="1">
      <left/>
      <right/>
      <top style="thin">
        <color indexed="64"/>
      </top>
      <bottom/>
      <diagonal style="hair">
        <color theme="1" tint="0.499984740745262"/>
      </diagonal>
    </border>
    <border diagonalUp="1">
      <left/>
      <right/>
      <top/>
      <bottom style="thin">
        <color indexed="64"/>
      </bottom>
      <diagonal style="hair">
        <color theme="1" tint="0.499984740745262"/>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diagonalUp="1">
      <left style="thin">
        <color auto="1"/>
      </left>
      <right/>
      <top/>
      <bottom style="thin">
        <color auto="1"/>
      </bottom>
      <diagonal style="hair">
        <color theme="1" tint="0.499984740745262"/>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top/>
      <bottom style="thin">
        <color auto="1"/>
      </bottom>
      <diagonal style="thin">
        <color indexed="64"/>
      </diagonal>
    </border>
    <border diagonalUp="1">
      <left/>
      <right/>
      <top/>
      <bottom style="thin">
        <color auto="1"/>
      </bottom>
      <diagonal style="thin">
        <color indexed="64"/>
      </diagonal>
    </border>
    <border diagonalUp="1">
      <left/>
      <right style="thin">
        <color auto="1"/>
      </right>
      <top/>
      <bottom style="thin">
        <color auto="1"/>
      </bottom>
      <diagonal style="thin">
        <color indexed="64"/>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right style="medium">
        <color indexed="64"/>
      </right>
      <top/>
      <bottom style="thin">
        <color indexed="64"/>
      </bottom>
      <diagonal style="thin">
        <color auto="1"/>
      </diagonal>
    </border>
    <border diagonalUp="1">
      <left/>
      <right style="thin">
        <color auto="1"/>
      </right>
      <top style="thin">
        <color indexed="64"/>
      </top>
      <bottom/>
      <diagonal style="hair">
        <color theme="1" tint="0.499984740745262"/>
      </diagonal>
    </border>
    <border diagonalUp="1">
      <left/>
      <right style="thin">
        <color auto="1"/>
      </right>
      <top/>
      <bottom style="thin">
        <color indexed="64"/>
      </bottom>
      <diagonal style="hair">
        <color theme="1" tint="0.499984740745262"/>
      </diagonal>
    </border>
    <border>
      <left style="hair">
        <color indexed="64"/>
      </left>
      <right/>
      <top style="hair">
        <color indexed="64"/>
      </top>
      <bottom/>
      <diagonal/>
    </border>
    <border diagonalUp="1">
      <left/>
      <right style="thin">
        <color auto="1"/>
      </right>
      <top/>
      <bottom/>
      <diagonal style="thin">
        <color auto="1"/>
      </diagonal>
    </border>
    <border>
      <left style="hair">
        <color indexed="64"/>
      </left>
      <right/>
      <top/>
      <bottom style="hair">
        <color indexed="64"/>
      </bottom>
      <diagonal/>
    </border>
    <border diagonalUp="1">
      <left style="thin">
        <color auto="1"/>
      </left>
      <right style="thin">
        <color auto="1"/>
      </right>
      <top style="thin">
        <color auto="1"/>
      </top>
      <bottom/>
      <diagonal style="thin">
        <color auto="1"/>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thin">
        <color indexed="64"/>
      </bottom>
      <diagonal style="thin">
        <color indexed="64"/>
      </diagonal>
    </border>
    <border>
      <left style="medium">
        <color indexed="64"/>
      </left>
      <right/>
      <top/>
      <bottom style="hair">
        <color indexed="64"/>
      </bottom>
      <diagonal/>
    </border>
    <border>
      <left style="medium">
        <color indexed="64"/>
      </left>
      <right/>
      <top style="hair">
        <color indexed="64"/>
      </top>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s>
  <cellStyleXfs count="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54" fillId="0" borderId="0"/>
  </cellStyleXfs>
  <cellXfs count="1016">
    <xf numFmtId="0" fontId="0" fillId="0" borderId="0" xfId="0">
      <alignment vertical="center"/>
    </xf>
    <xf numFmtId="0" fontId="0" fillId="0" borderId="18" xfId="0" applyBorder="1">
      <alignment vertical="center"/>
    </xf>
    <xf numFmtId="0" fontId="0" fillId="0" borderId="0" xfId="0" applyFont="1">
      <alignment vertical="center"/>
    </xf>
    <xf numFmtId="0" fontId="0" fillId="0" borderId="18" xfId="0" applyFont="1" applyBorder="1">
      <alignment vertical="center"/>
    </xf>
    <xf numFmtId="0" fontId="0" fillId="0" borderId="18" xfId="0" applyFont="1" applyBorder="1" applyAlignment="1">
      <alignment horizontal="center" vertical="center"/>
    </xf>
    <xf numFmtId="0" fontId="14" fillId="0" borderId="0" xfId="0" applyFont="1" applyAlignment="1">
      <alignment vertical="top"/>
    </xf>
    <xf numFmtId="0" fontId="0" fillId="0" borderId="18" xfId="0" applyFont="1" applyBorder="1" applyAlignment="1">
      <alignment horizontal="left" vertical="center"/>
    </xf>
    <xf numFmtId="3" fontId="16" fillId="0" borderId="18" xfId="3" applyNumberFormat="1" applyFont="1" applyBorder="1" applyAlignment="1">
      <alignment horizontal="left" vertical="top"/>
    </xf>
    <xf numFmtId="0" fontId="16" fillId="0" borderId="18" xfId="0" applyFont="1" applyBorder="1" applyAlignment="1">
      <alignment horizontal="left" vertical="center"/>
    </xf>
    <xf numFmtId="38" fontId="0" fillId="0" borderId="18" xfId="2" applyFont="1" applyBorder="1">
      <alignment vertical="center"/>
    </xf>
    <xf numFmtId="179" fontId="17" fillId="8" borderId="18" xfId="3" applyNumberFormat="1" applyFont="1" applyFill="1" applyBorder="1" applyAlignment="1">
      <alignment vertical="top" wrapText="1"/>
    </xf>
    <xf numFmtId="38" fontId="0" fillId="0" borderId="18" xfId="2" applyFont="1" applyBorder="1" applyAlignment="1">
      <alignment horizontal="center" vertical="center"/>
    </xf>
    <xf numFmtId="0" fontId="16" fillId="0" borderId="18" xfId="0" applyFont="1" applyBorder="1" applyAlignment="1">
      <alignment horizontal="center" vertical="center"/>
    </xf>
    <xf numFmtId="0" fontId="0" fillId="9" borderId="0" xfId="0" applyFont="1" applyFill="1" applyAlignment="1">
      <alignment horizontal="center" vertical="center"/>
    </xf>
    <xf numFmtId="0" fontId="16" fillId="10" borderId="18" xfId="0" applyFont="1" applyFill="1" applyBorder="1" applyAlignment="1">
      <alignment horizontal="center" vertical="center"/>
    </xf>
    <xf numFmtId="0" fontId="19" fillId="9" borderId="0" xfId="0" applyFont="1" applyFill="1">
      <alignment vertical="center"/>
    </xf>
    <xf numFmtId="0" fontId="19" fillId="0" borderId="0" xfId="0" applyFont="1">
      <alignment vertical="center"/>
    </xf>
    <xf numFmtId="179" fontId="18" fillId="11" borderId="0" xfId="3" applyNumberFormat="1" applyFont="1" applyFill="1" applyBorder="1" applyAlignment="1">
      <alignment vertical="top" wrapText="1"/>
    </xf>
    <xf numFmtId="0" fontId="0" fillId="12" borderId="0" xfId="0" applyFont="1" applyFill="1" applyAlignment="1">
      <alignment horizontal="center" vertical="center"/>
    </xf>
    <xf numFmtId="0" fontId="19" fillId="13" borderId="0" xfId="0" applyFont="1" applyFill="1">
      <alignment vertical="center"/>
    </xf>
    <xf numFmtId="0" fontId="0" fillId="13" borderId="0" xfId="0" applyFont="1" applyFill="1">
      <alignment vertical="center"/>
    </xf>
    <xf numFmtId="38" fontId="0" fillId="0" borderId="18" xfId="2" applyFont="1" applyFill="1" applyBorder="1">
      <alignment vertical="center"/>
    </xf>
    <xf numFmtId="0" fontId="0" fillId="0" borderId="0" xfId="0" applyFont="1" applyAlignment="1">
      <alignment horizontal="center" vertical="center"/>
    </xf>
    <xf numFmtId="0" fontId="19" fillId="9" borderId="0" xfId="0" applyFont="1" applyFill="1" applyAlignment="1">
      <alignment horizontal="center" vertical="center"/>
    </xf>
    <xf numFmtId="0" fontId="24" fillId="0" borderId="0" xfId="0" applyFont="1" applyAlignment="1">
      <alignment vertical="top"/>
    </xf>
    <xf numFmtId="3" fontId="13" fillId="7" borderId="40" xfId="3" applyNumberFormat="1" applyFont="1" applyFill="1" applyBorder="1" applyAlignment="1">
      <alignment horizontal="left" vertical="center" wrapText="1"/>
    </xf>
    <xf numFmtId="179" fontId="13" fillId="7" borderId="40" xfId="3" applyNumberFormat="1" applyFont="1" applyFill="1" applyBorder="1" applyAlignment="1">
      <alignment horizontal="left" vertical="center" wrapText="1"/>
    </xf>
    <xf numFmtId="0" fontId="13" fillId="7" borderId="37" xfId="3" applyNumberFormat="1" applyFont="1" applyFill="1" applyBorder="1" applyAlignment="1">
      <alignment horizontal="left" vertical="center" shrinkToFit="1"/>
    </xf>
    <xf numFmtId="0" fontId="14" fillId="0" borderId="0" xfId="0" applyFont="1" applyAlignment="1">
      <alignment horizontal="left" vertical="center"/>
    </xf>
    <xf numFmtId="179" fontId="13" fillId="7" borderId="40" xfId="3" applyNumberFormat="1" applyFont="1" applyFill="1" applyBorder="1" applyAlignment="1">
      <alignment horizontal="left" vertical="center"/>
    </xf>
    <xf numFmtId="0" fontId="16" fillId="10" borderId="18" xfId="0" applyFont="1" applyFill="1" applyBorder="1" applyAlignment="1">
      <alignment horizontal="center" vertical="center" wrapText="1"/>
    </xf>
    <xf numFmtId="0" fontId="30" fillId="0" borderId="0" xfId="0" applyFont="1" applyAlignment="1">
      <alignment horizontal="left" vertical="center"/>
    </xf>
    <xf numFmtId="180" fontId="24" fillId="0" borderId="0" xfId="0" applyNumberFormat="1" applyFont="1" applyAlignment="1">
      <alignment horizontal="right"/>
    </xf>
    <xf numFmtId="0" fontId="24" fillId="0" borderId="0" xfId="0" applyFont="1" applyAlignment="1">
      <alignment horizontal="right"/>
    </xf>
    <xf numFmtId="0" fontId="24" fillId="0" borderId="0" xfId="0" applyFont="1" applyAlignment="1">
      <alignment horizontal="right" wrapText="1"/>
    </xf>
    <xf numFmtId="0" fontId="24" fillId="0" borderId="0" xfId="0" applyNumberFormat="1" applyFont="1" applyAlignment="1">
      <alignment horizontal="right"/>
    </xf>
    <xf numFmtId="0" fontId="14" fillId="0" borderId="0" xfId="0" applyNumberFormat="1" applyFont="1" applyAlignment="1">
      <alignment horizontal="left" vertical="top"/>
    </xf>
    <xf numFmtId="0" fontId="31" fillId="0" borderId="0" xfId="0" applyFont="1">
      <alignment vertical="center"/>
    </xf>
    <xf numFmtId="0" fontId="32" fillId="0" borderId="0" xfId="0" applyFont="1">
      <alignment vertical="center"/>
    </xf>
    <xf numFmtId="0" fontId="32" fillId="0" borderId="0" xfId="0" applyFont="1" applyAlignment="1">
      <alignment horizontal="center" vertical="center"/>
    </xf>
    <xf numFmtId="0" fontId="36" fillId="0" borderId="0" xfId="0" applyFont="1">
      <alignment vertical="center"/>
    </xf>
    <xf numFmtId="179" fontId="17" fillId="8" borderId="37" xfId="3" applyNumberFormat="1" applyFont="1" applyFill="1" applyBorder="1" applyAlignment="1">
      <alignment vertical="top" wrapText="1"/>
    </xf>
    <xf numFmtId="38" fontId="0" fillId="0" borderId="37" xfId="2" applyFont="1" applyBorder="1" applyAlignment="1">
      <alignment horizontal="center" vertical="center"/>
    </xf>
    <xf numFmtId="0" fontId="17" fillId="8" borderId="47" xfId="3" applyFont="1" applyFill="1" applyBorder="1" applyAlignment="1">
      <alignment horizontal="left" vertical="top" shrinkToFit="1"/>
    </xf>
    <xf numFmtId="38" fontId="0" fillId="0" borderId="47" xfId="2" applyFont="1" applyBorder="1" applyAlignment="1">
      <alignment horizontal="center" vertical="center"/>
    </xf>
    <xf numFmtId="0" fontId="0" fillId="10" borderId="18" xfId="0" applyFill="1" applyBorder="1" applyAlignment="1">
      <alignment horizontal="center" vertical="center"/>
    </xf>
    <xf numFmtId="0" fontId="0" fillId="0" borderId="19" xfId="0" applyBorder="1">
      <alignment vertical="center"/>
    </xf>
    <xf numFmtId="0" fontId="17" fillId="8" borderId="18" xfId="3" applyFont="1" applyFill="1" applyBorder="1" applyAlignment="1">
      <alignment horizontal="left" vertical="top" shrinkToFit="1"/>
    </xf>
    <xf numFmtId="38" fontId="0" fillId="0" borderId="18" xfId="0" applyNumberFormat="1" applyBorder="1" applyAlignment="1">
      <alignment horizontal="center" vertical="center"/>
    </xf>
    <xf numFmtId="0" fontId="0" fillId="0" borderId="37" xfId="0" applyBorder="1">
      <alignment vertical="center"/>
    </xf>
    <xf numFmtId="0" fontId="0" fillId="10" borderId="37" xfId="0" applyFill="1" applyBorder="1" applyAlignment="1">
      <alignment horizontal="center" vertical="center"/>
    </xf>
    <xf numFmtId="0" fontId="16" fillId="0" borderId="37" xfId="0" applyFont="1" applyBorder="1" applyAlignment="1">
      <alignment horizontal="center" vertical="center"/>
    </xf>
    <xf numFmtId="0" fontId="13" fillId="7" borderId="37" xfId="3" applyFont="1" applyFill="1" applyBorder="1" applyAlignment="1">
      <alignment horizontal="left" vertical="center" shrinkToFit="1"/>
    </xf>
    <xf numFmtId="0" fontId="13" fillId="7" borderId="18" xfId="3" applyFont="1" applyFill="1" applyBorder="1" applyAlignment="1">
      <alignment horizontal="left" vertical="center" shrinkToFit="1"/>
    </xf>
    <xf numFmtId="0" fontId="25" fillId="0" borderId="18" xfId="3" applyFont="1" applyBorder="1" applyAlignment="1">
      <alignment vertical="center" wrapText="1"/>
    </xf>
    <xf numFmtId="38" fontId="25" fillId="0" borderId="18" xfId="2" applyFont="1" applyBorder="1" applyAlignment="1">
      <alignment vertical="center"/>
    </xf>
    <xf numFmtId="38" fontId="25" fillId="0" borderId="18" xfId="2" applyFont="1" applyBorder="1" applyAlignment="1">
      <alignment vertical="center" shrinkToFit="1"/>
    </xf>
    <xf numFmtId="38" fontId="25" fillId="0" borderId="18" xfId="2" applyFont="1" applyFill="1" applyBorder="1" applyAlignment="1">
      <alignment vertical="center"/>
    </xf>
    <xf numFmtId="38" fontId="25" fillId="0" borderId="18" xfId="2" applyFont="1" applyBorder="1" applyAlignment="1"/>
    <xf numFmtId="38" fontId="25" fillId="0" borderId="18" xfId="2" applyFont="1" applyBorder="1" applyAlignment="1">
      <alignment horizontal="right"/>
    </xf>
    <xf numFmtId="0" fontId="38" fillId="0" borderId="0" xfId="3" applyFont="1">
      <alignment vertical="center"/>
    </xf>
    <xf numFmtId="38" fontId="25" fillId="0" borderId="18" xfId="2" applyFont="1" applyBorder="1" applyAlignment="1">
      <alignment horizontal="right" vertical="center"/>
    </xf>
    <xf numFmtId="3" fontId="39" fillId="0" borderId="0" xfId="3" applyNumberFormat="1" applyFont="1">
      <alignment vertical="center"/>
    </xf>
    <xf numFmtId="0" fontId="40" fillId="0" borderId="0" xfId="0" applyFont="1" applyAlignment="1">
      <alignment horizontal="left" vertical="center"/>
    </xf>
    <xf numFmtId="0" fontId="41" fillId="0" borderId="0" xfId="0" applyFont="1" applyAlignment="1">
      <alignment horizontal="left" vertical="center"/>
    </xf>
    <xf numFmtId="0" fontId="13" fillId="7" borderId="40" xfId="3" applyNumberFormat="1" applyFont="1" applyFill="1" applyBorder="1" applyAlignment="1">
      <alignment horizontal="left" vertical="center" wrapText="1"/>
    </xf>
    <xf numFmtId="0" fontId="24" fillId="0" borderId="0" xfId="0" applyNumberFormat="1" applyFont="1" applyAlignment="1">
      <alignment horizontal="right" wrapText="1"/>
    </xf>
    <xf numFmtId="0" fontId="25" fillId="0" borderId="18" xfId="3" applyNumberFormat="1" applyFont="1" applyBorder="1" applyAlignment="1">
      <alignment horizontal="left" vertical="center"/>
    </xf>
    <xf numFmtId="0" fontId="14" fillId="0" borderId="0" xfId="0" applyNumberFormat="1" applyFont="1" applyAlignment="1">
      <alignment horizontal="left" vertical="top" wrapText="1"/>
    </xf>
    <xf numFmtId="0" fontId="24" fillId="0" borderId="0" xfId="0" applyNumberFormat="1" applyFont="1" applyAlignment="1">
      <alignment horizontal="left"/>
    </xf>
    <xf numFmtId="0" fontId="16" fillId="0" borderId="18" xfId="0" applyFont="1" applyBorder="1" applyAlignment="1">
      <alignment horizontal="left" vertical="center"/>
    </xf>
    <xf numFmtId="0" fontId="0" fillId="10" borderId="48" xfId="0" applyFill="1" applyBorder="1" applyAlignment="1">
      <alignment horizontal="center" vertical="center"/>
    </xf>
    <xf numFmtId="38" fontId="0" fillId="0" borderId="48" xfId="0" applyNumberFormat="1" applyBorder="1" applyAlignment="1">
      <alignment horizontal="center" vertical="center"/>
    </xf>
    <xf numFmtId="0" fontId="16" fillId="0" borderId="48" xfId="0" applyFont="1" applyBorder="1" applyAlignment="1">
      <alignment horizontal="center" vertical="center"/>
    </xf>
    <xf numFmtId="38" fontId="0" fillId="0" borderId="48" xfId="2" applyFont="1" applyBorder="1" applyAlignment="1">
      <alignment horizontal="center" vertical="center"/>
    </xf>
    <xf numFmtId="0" fontId="0" fillId="0" borderId="18" xfId="0" applyFill="1" applyBorder="1">
      <alignment vertical="center"/>
    </xf>
    <xf numFmtId="0" fontId="0" fillId="10" borderId="117" xfId="0" applyFill="1" applyBorder="1" applyAlignment="1">
      <alignment horizontal="center" vertical="center"/>
    </xf>
    <xf numFmtId="0" fontId="16" fillId="0" borderId="117" xfId="0" applyFont="1" applyBorder="1" applyAlignment="1">
      <alignment horizontal="center" vertical="center"/>
    </xf>
    <xf numFmtId="0" fontId="36" fillId="0" borderId="0" xfId="0" applyFont="1" applyFill="1">
      <alignment vertical="center"/>
    </xf>
    <xf numFmtId="3" fontId="25" fillId="0" borderId="18" xfId="3" applyNumberFormat="1" applyFont="1" applyBorder="1" applyAlignment="1">
      <alignment vertical="center" wrapText="1"/>
    </xf>
    <xf numFmtId="3" fontId="25" fillId="0" borderId="18" xfId="3" applyNumberFormat="1" applyFont="1" applyBorder="1">
      <alignment vertical="center"/>
    </xf>
    <xf numFmtId="0" fontId="15" fillId="0" borderId="18" xfId="3" applyNumberFormat="1" applyFont="1" applyBorder="1" applyAlignment="1">
      <alignment horizontal="left" vertical="top" wrapText="1"/>
    </xf>
    <xf numFmtId="179" fontId="25" fillId="0" borderId="18" xfId="3" applyNumberFormat="1" applyFont="1" applyBorder="1" applyAlignment="1">
      <alignment horizontal="right" vertical="center" wrapText="1"/>
    </xf>
    <xf numFmtId="178" fontId="25" fillId="0" borderId="18" xfId="3" applyNumberFormat="1" applyFont="1" applyBorder="1" applyAlignment="1">
      <alignment horizontal="right" vertical="center" wrapText="1"/>
    </xf>
    <xf numFmtId="180" fontId="25" fillId="0" borderId="18" xfId="3" applyNumberFormat="1" applyFont="1" applyBorder="1" applyAlignment="1">
      <alignment vertical="center" wrapText="1"/>
    </xf>
    <xf numFmtId="179" fontId="25" fillId="0" borderId="18" xfId="3" applyNumberFormat="1" applyFont="1" applyBorder="1" applyAlignment="1">
      <alignment vertical="center" wrapText="1"/>
    </xf>
    <xf numFmtId="179" fontId="25" fillId="0" borderId="18" xfId="3" applyNumberFormat="1" applyFont="1" applyBorder="1">
      <alignment vertical="center"/>
    </xf>
    <xf numFmtId="180" fontId="25" fillId="0" borderId="18" xfId="3" applyNumberFormat="1" applyFont="1" applyBorder="1">
      <alignment vertical="center"/>
    </xf>
    <xf numFmtId="38" fontId="45" fillId="0" borderId="40" xfId="4" applyFont="1" applyFill="1" applyBorder="1">
      <alignment vertical="center"/>
    </xf>
    <xf numFmtId="38" fontId="39" fillId="0" borderId="0" xfId="4" applyFont="1" applyFill="1">
      <alignment vertical="center"/>
    </xf>
    <xf numFmtId="38" fontId="25" fillId="0" borderId="22" xfId="4" applyFont="1" applyFill="1" applyBorder="1">
      <alignment vertical="center"/>
    </xf>
    <xf numFmtId="38" fontId="25" fillId="0" borderId="41" xfId="4" applyFont="1" applyFill="1" applyBorder="1">
      <alignment vertical="center"/>
    </xf>
    <xf numFmtId="38" fontId="46" fillId="20" borderId="18" xfId="4" applyFont="1" applyFill="1" applyBorder="1" applyAlignment="1">
      <alignment horizontal="center" vertical="center"/>
    </xf>
    <xf numFmtId="38" fontId="46" fillId="20" borderId="18" xfId="4" applyFont="1" applyFill="1" applyBorder="1" applyAlignment="1">
      <alignment horizontal="left" vertical="center"/>
    </xf>
    <xf numFmtId="38" fontId="46" fillId="20" borderId="37" xfId="4" applyFont="1" applyFill="1" applyBorder="1" applyAlignment="1">
      <alignment vertical="center" wrapText="1"/>
    </xf>
    <xf numFmtId="38" fontId="25" fillId="0" borderId="19" xfId="4" applyFont="1" applyFill="1" applyBorder="1" applyAlignment="1">
      <alignment horizontal="left" vertical="center"/>
    </xf>
    <xf numFmtId="38" fontId="25" fillId="0" borderId="18" xfId="4" applyFont="1" applyFill="1" applyBorder="1" applyAlignment="1">
      <alignment vertical="center"/>
    </xf>
    <xf numFmtId="38" fontId="25" fillId="0" borderId="18" xfId="4" applyFont="1" applyFill="1" applyBorder="1" applyAlignment="1">
      <alignment horizontal="left" vertical="center"/>
    </xf>
    <xf numFmtId="38" fontId="39" fillId="0" borderId="0" xfId="4" quotePrefix="1" applyFont="1" applyFill="1">
      <alignment vertical="center"/>
    </xf>
    <xf numFmtId="38" fontId="25" fillId="0" borderId="0" xfId="4" applyFont="1" applyFill="1">
      <alignment vertical="center"/>
    </xf>
    <xf numFmtId="0" fontId="16" fillId="0" borderId="18" xfId="0" applyFont="1" applyBorder="1" applyAlignment="1">
      <alignment horizontal="left" vertical="center"/>
    </xf>
    <xf numFmtId="0" fontId="0" fillId="0" borderId="18" xfId="0" applyFont="1" applyFill="1" applyBorder="1">
      <alignment vertical="center"/>
    </xf>
    <xf numFmtId="0" fontId="0" fillId="6" borderId="18" xfId="0" applyFill="1" applyBorder="1" applyProtection="1">
      <alignment vertical="center"/>
      <protection locked="0"/>
    </xf>
    <xf numFmtId="0" fontId="0" fillId="6" borderId="47" xfId="0" applyFill="1" applyBorder="1" applyProtection="1">
      <alignment vertical="center"/>
      <protection locked="0"/>
    </xf>
    <xf numFmtId="0" fontId="0" fillId="6" borderId="18" xfId="0" applyFill="1" applyBorder="1" applyAlignment="1" applyProtection="1">
      <alignment horizontal="center" vertical="center"/>
      <protection locked="0"/>
    </xf>
    <xf numFmtId="0" fontId="23" fillId="6" borderId="18" xfId="0" applyFont="1" applyFill="1" applyBorder="1" applyAlignment="1" applyProtection="1">
      <alignment horizontal="center" vertical="center"/>
      <protection locked="0"/>
    </xf>
    <xf numFmtId="181" fontId="0" fillId="6" borderId="18" xfId="0" applyNumberFormat="1" applyFill="1" applyBorder="1" applyAlignment="1" applyProtection="1">
      <alignment horizontal="center" vertical="center"/>
      <protection locked="0"/>
    </xf>
    <xf numFmtId="0" fontId="0" fillId="0" borderId="18" xfId="0" applyBorder="1" applyProtection="1">
      <alignment vertical="center"/>
    </xf>
    <xf numFmtId="0" fontId="0" fillId="0" borderId="0" xfId="0" applyProtection="1">
      <alignment vertical="center"/>
    </xf>
    <xf numFmtId="0" fontId="16" fillId="0" borderId="18" xfId="0" applyFont="1" applyBorder="1" applyProtection="1">
      <alignment vertical="center"/>
    </xf>
    <xf numFmtId="0" fontId="35" fillId="0" borderId="42" xfId="0" applyFont="1" applyBorder="1" applyAlignment="1" applyProtection="1">
      <alignment horizontal="left" vertical="center"/>
    </xf>
    <xf numFmtId="0" fontId="16" fillId="0" borderId="21" xfId="0" applyFont="1" applyBorder="1" applyProtection="1">
      <alignment vertical="center"/>
    </xf>
    <xf numFmtId="0" fontId="0" fillId="0" borderId="48" xfId="0" applyBorder="1" applyProtection="1">
      <alignment vertical="center"/>
    </xf>
    <xf numFmtId="0" fontId="0" fillId="0" borderId="47" xfId="0" applyBorder="1" applyProtection="1">
      <alignment vertical="center"/>
    </xf>
    <xf numFmtId="180" fontId="0" fillId="6" borderId="18" xfId="0" applyNumberFormat="1" applyFill="1" applyBorder="1" applyAlignment="1" applyProtection="1">
      <alignment horizontal="left" vertical="center"/>
      <protection locked="0"/>
    </xf>
    <xf numFmtId="49" fontId="0" fillId="6" borderId="18" xfId="0" applyNumberFormat="1" applyFill="1" applyBorder="1" applyAlignment="1" applyProtection="1">
      <alignment horizontal="left" vertical="center"/>
      <protection locked="0"/>
    </xf>
    <xf numFmtId="176" fontId="0" fillId="6" borderId="18" xfId="0" applyNumberFormat="1" applyFill="1" applyBorder="1" applyAlignment="1" applyProtection="1">
      <alignment horizontal="left" vertical="center"/>
      <protection locked="0"/>
    </xf>
    <xf numFmtId="38" fontId="0" fillId="6" borderId="18" xfId="2" applyFont="1" applyFill="1" applyBorder="1" applyAlignment="1" applyProtection="1">
      <alignment horizontal="left" vertical="center"/>
      <protection locked="0"/>
    </xf>
    <xf numFmtId="38" fontId="0" fillId="19" borderId="18" xfId="2" applyFont="1" applyFill="1" applyBorder="1" applyAlignment="1" applyProtection="1">
      <alignment horizontal="right" vertical="center"/>
      <protection locked="0"/>
    </xf>
    <xf numFmtId="0" fontId="0" fillId="14" borderId="0" xfId="0" applyFill="1" applyProtection="1">
      <alignment vertical="center"/>
    </xf>
    <xf numFmtId="0" fontId="20" fillId="15" borderId="18" xfId="0" applyFont="1" applyFill="1" applyBorder="1" applyProtection="1">
      <alignment vertical="center"/>
    </xf>
    <xf numFmtId="0" fontId="20" fillId="15" borderId="37" xfId="0" applyFont="1" applyFill="1" applyBorder="1" applyAlignment="1" applyProtection="1">
      <alignment horizontal="center" vertical="center"/>
    </xf>
    <xf numFmtId="0" fontId="20" fillId="15" borderId="37" xfId="0" applyFont="1" applyFill="1" applyBorder="1" applyAlignment="1" applyProtection="1">
      <alignment horizontal="center" vertical="center" wrapText="1"/>
    </xf>
    <xf numFmtId="0" fontId="20" fillId="15" borderId="0" xfId="0" applyFont="1" applyFill="1" applyBorder="1" applyAlignment="1" applyProtection="1">
      <alignment horizontal="center" vertical="center" wrapText="1"/>
    </xf>
    <xf numFmtId="0" fontId="20" fillId="15" borderId="0" xfId="0" applyFont="1" applyFill="1" applyBorder="1" applyAlignment="1" applyProtection="1">
      <alignment horizontal="center" vertical="center"/>
    </xf>
    <xf numFmtId="180" fontId="0" fillId="0" borderId="18" xfId="0" applyNumberFormat="1" applyFill="1" applyBorder="1" applyAlignment="1" applyProtection="1">
      <alignment horizontal="left" vertical="center"/>
    </xf>
    <xf numFmtId="49" fontId="0" fillId="0" borderId="18" xfId="0" applyNumberFormat="1" applyFill="1" applyBorder="1" applyAlignment="1" applyProtection="1">
      <alignment horizontal="left" vertical="center"/>
    </xf>
    <xf numFmtId="176" fontId="0" fillId="0" borderId="18" xfId="0" applyNumberFormat="1" applyFill="1" applyBorder="1" applyAlignment="1" applyProtection="1">
      <alignment horizontal="left" vertical="center"/>
    </xf>
    <xf numFmtId="38" fontId="0" fillId="0" borderId="18" xfId="2" applyFont="1" applyFill="1" applyBorder="1" applyAlignment="1" applyProtection="1">
      <alignment horizontal="left" vertical="center"/>
    </xf>
    <xf numFmtId="38" fontId="0" fillId="0" borderId="18" xfId="2" applyFont="1" applyFill="1" applyBorder="1" applyAlignment="1" applyProtection="1">
      <alignment horizontal="right" vertical="center"/>
    </xf>
    <xf numFmtId="0" fontId="31" fillId="0" borderId="0" xfId="0" applyFont="1" applyProtection="1">
      <alignment vertical="center"/>
    </xf>
    <xf numFmtId="38" fontId="28" fillId="0" borderId="0" xfId="0" applyNumberFormat="1" applyFont="1" applyProtection="1">
      <alignment vertical="center"/>
    </xf>
    <xf numFmtId="0" fontId="4" fillId="4" borderId="22" xfId="0" applyFont="1" applyFill="1" applyBorder="1" applyAlignment="1" applyProtection="1">
      <alignment vertical="center" shrinkToFit="1"/>
    </xf>
    <xf numFmtId="0" fontId="4" fillId="4" borderId="1" xfId="0" applyFont="1" applyFill="1" applyBorder="1" applyAlignment="1" applyProtection="1">
      <alignment vertical="center" shrinkToFit="1"/>
    </xf>
    <xf numFmtId="0" fontId="32" fillId="0" borderId="0" xfId="0" applyFont="1" applyProtection="1">
      <alignment vertical="center"/>
    </xf>
    <xf numFmtId="0" fontId="32" fillId="0" borderId="0" xfId="0" applyFont="1" applyAlignment="1" applyProtection="1">
      <alignment horizontal="center" vertical="center"/>
    </xf>
    <xf numFmtId="0" fontId="19" fillId="9" borderId="0" xfId="0" applyFont="1" applyFill="1" applyProtection="1">
      <alignment vertical="center"/>
    </xf>
    <xf numFmtId="0" fontId="19" fillId="9" borderId="0" xfId="0" applyFont="1" applyFill="1" applyAlignment="1" applyProtection="1">
      <alignment horizontal="center" vertical="center"/>
    </xf>
    <xf numFmtId="0" fontId="0" fillId="9" borderId="0" xfId="0" applyFill="1" applyAlignment="1" applyProtection="1">
      <alignment horizontal="center" vertical="center"/>
    </xf>
    <xf numFmtId="179" fontId="18" fillId="11" borderId="0" xfId="3" applyNumberFormat="1" applyFont="1" applyFill="1" applyAlignment="1" applyProtection="1">
      <alignment vertical="top" wrapText="1"/>
    </xf>
    <xf numFmtId="0" fontId="0" fillId="12" borderId="0" xfId="0" applyFill="1" applyAlignment="1" applyProtection="1">
      <alignment horizontal="center" vertical="center"/>
    </xf>
    <xf numFmtId="0" fontId="19" fillId="13" borderId="0" xfId="0" applyFont="1" applyFill="1" applyProtection="1">
      <alignment vertical="center"/>
    </xf>
    <xf numFmtId="0" fontId="0" fillId="13" borderId="0" xfId="0" applyFill="1" applyProtection="1">
      <alignment vertical="center"/>
    </xf>
    <xf numFmtId="0" fontId="16" fillId="10" borderId="18" xfId="0" applyFont="1" applyFill="1" applyBorder="1" applyAlignment="1" applyProtection="1">
      <alignment horizontal="center" vertical="center" wrapText="1"/>
    </xf>
    <xf numFmtId="0" fontId="0" fillId="0" borderId="18" xfId="0" applyBorder="1" applyAlignment="1" applyProtection="1">
      <alignment horizontal="center" vertical="center"/>
    </xf>
    <xf numFmtId="38" fontId="0" fillId="0" borderId="18" xfId="2" applyFont="1" applyBorder="1" applyAlignment="1" applyProtection="1">
      <alignment horizontal="center" vertical="center"/>
    </xf>
    <xf numFmtId="0" fontId="19" fillId="0" borderId="0" xfId="0" applyFont="1" applyProtection="1">
      <alignment vertical="center"/>
    </xf>
    <xf numFmtId="0" fontId="16" fillId="10" borderId="18" xfId="0" applyFont="1" applyFill="1" applyBorder="1" applyAlignment="1" applyProtection="1">
      <alignment horizontal="center" vertical="center"/>
    </xf>
    <xf numFmtId="0" fontId="16" fillId="0" borderId="18" xfId="0" applyFont="1" applyBorder="1" applyAlignment="1" applyProtection="1">
      <alignment horizontal="center" vertical="center"/>
    </xf>
    <xf numFmtId="179" fontId="17" fillId="8" borderId="18" xfId="3" applyNumberFormat="1" applyFont="1" applyFill="1" applyBorder="1" applyAlignment="1" applyProtection="1">
      <alignment vertical="top" wrapText="1"/>
    </xf>
    <xf numFmtId="0" fontId="36" fillId="0" borderId="0" xfId="0" applyFont="1" applyProtection="1">
      <alignment vertical="center"/>
    </xf>
    <xf numFmtId="3" fontId="16" fillId="0" borderId="18" xfId="3" applyNumberFormat="1" applyFont="1" applyBorder="1" applyAlignment="1" applyProtection="1">
      <alignment horizontal="left" vertical="top"/>
    </xf>
    <xf numFmtId="3" fontId="2" fillId="0" borderId="18" xfId="3" applyNumberFormat="1" applyBorder="1" applyProtection="1">
      <alignment vertical="center"/>
    </xf>
    <xf numFmtId="3" fontId="0" fillId="0" borderId="18" xfId="0" applyNumberFormat="1" applyBorder="1" applyProtection="1">
      <alignment vertical="center"/>
    </xf>
    <xf numFmtId="38" fontId="0" fillId="0" borderId="37" xfId="2" applyFont="1" applyBorder="1" applyAlignment="1" applyProtection="1">
      <alignment horizontal="center" vertical="center"/>
    </xf>
    <xf numFmtId="0" fontId="17" fillId="8" borderId="47" xfId="3" applyFont="1" applyFill="1" applyBorder="1" applyAlignment="1" applyProtection="1">
      <alignment horizontal="left" vertical="top" shrinkToFit="1"/>
    </xf>
    <xf numFmtId="38" fontId="0" fillId="0" borderId="47" xfId="2" applyFont="1" applyBorder="1" applyAlignment="1" applyProtection="1">
      <alignment horizontal="center" vertical="center"/>
    </xf>
    <xf numFmtId="38" fontId="0" fillId="0" borderId="48" xfId="2" applyFont="1" applyBorder="1" applyAlignment="1" applyProtection="1">
      <alignment horizontal="center" vertical="center"/>
    </xf>
    <xf numFmtId="0" fontId="0" fillId="0" borderId="18" xfId="0" applyFill="1" applyBorder="1" applyProtection="1">
      <alignment vertical="center"/>
    </xf>
    <xf numFmtId="0" fontId="0" fillId="10" borderId="18" xfId="0" applyFill="1" applyBorder="1" applyAlignment="1" applyProtection="1">
      <alignment horizontal="center" vertical="center"/>
    </xf>
    <xf numFmtId="0" fontId="0" fillId="0" borderId="19" xfId="0" applyBorder="1" applyProtection="1">
      <alignment vertical="center"/>
    </xf>
    <xf numFmtId="0" fontId="17" fillId="8" borderId="18" xfId="3" applyFont="1" applyFill="1" applyBorder="1" applyAlignment="1" applyProtection="1">
      <alignment horizontal="left" vertical="top" shrinkToFit="1"/>
    </xf>
    <xf numFmtId="38" fontId="0" fillId="0" borderId="18" xfId="0" applyNumberFormat="1" applyBorder="1" applyAlignment="1" applyProtection="1">
      <alignment horizontal="center" vertical="center"/>
    </xf>
    <xf numFmtId="0" fontId="0" fillId="10" borderId="48" xfId="0" applyFill="1" applyBorder="1" applyAlignment="1" applyProtection="1">
      <alignment horizontal="center" vertical="center"/>
    </xf>
    <xf numFmtId="0" fontId="16" fillId="0" borderId="48" xfId="0" applyFont="1" applyBorder="1" applyAlignment="1" applyProtection="1">
      <alignment horizontal="center" vertical="center"/>
    </xf>
    <xf numFmtId="0" fontId="0" fillId="0" borderId="37" xfId="0" applyBorder="1" applyProtection="1">
      <alignment vertical="center"/>
    </xf>
    <xf numFmtId="0" fontId="0" fillId="10" borderId="37" xfId="0" applyFill="1" applyBorder="1" applyAlignment="1" applyProtection="1">
      <alignment horizontal="center" vertical="center"/>
    </xf>
    <xf numFmtId="0" fontId="16" fillId="0" borderId="37" xfId="0" applyFont="1" applyBorder="1" applyAlignment="1" applyProtection="1">
      <alignment horizontal="center" vertical="center"/>
    </xf>
    <xf numFmtId="38" fontId="0" fillId="0" borderId="48" xfId="0" applyNumberFormat="1" applyBorder="1" applyAlignment="1" applyProtection="1">
      <alignment horizontal="center" vertical="center"/>
    </xf>
    <xf numFmtId="0" fontId="0" fillId="0" borderId="0" xfId="0" applyFill="1" applyBorder="1" applyProtection="1">
      <alignment vertical="center"/>
    </xf>
    <xf numFmtId="180" fontId="0" fillId="0" borderId="0" xfId="0" applyNumberFormat="1" applyAlignment="1" applyProtection="1">
      <alignment horizontal="center" vertical="center"/>
    </xf>
    <xf numFmtId="38" fontId="0" fillId="0" borderId="94" xfId="2" applyFont="1" applyFill="1" applyBorder="1" applyAlignment="1" applyProtection="1">
      <alignment horizontal="center" vertical="center"/>
    </xf>
    <xf numFmtId="0" fontId="0" fillId="0" borderId="94" xfId="0" applyFill="1" applyBorder="1" applyProtection="1">
      <alignment vertical="center"/>
    </xf>
    <xf numFmtId="0" fontId="0" fillId="0" borderId="0" xfId="0" applyAlignment="1" applyProtection="1">
      <alignment horizontal="center" vertical="center"/>
    </xf>
    <xf numFmtId="0" fontId="25" fillId="10" borderId="18" xfId="3" applyFont="1" applyFill="1" applyBorder="1" applyAlignment="1">
      <alignment vertical="center" wrapText="1"/>
    </xf>
    <xf numFmtId="0" fontId="25" fillId="10" borderId="18" xfId="3" applyNumberFormat="1" applyFont="1" applyFill="1" applyBorder="1" applyAlignment="1">
      <alignment horizontal="left" vertical="center"/>
    </xf>
    <xf numFmtId="38" fontId="25" fillId="10" borderId="18" xfId="2" applyFont="1" applyFill="1" applyBorder="1" applyAlignment="1">
      <alignment vertical="center"/>
    </xf>
    <xf numFmtId="38" fontId="25" fillId="10" borderId="18" xfId="2" applyFont="1" applyFill="1" applyBorder="1" applyAlignment="1">
      <alignment vertical="center" shrinkToFit="1"/>
    </xf>
    <xf numFmtId="0" fontId="25" fillId="19" borderId="18" xfId="3" applyFont="1" applyFill="1" applyBorder="1" applyAlignment="1">
      <alignment vertical="center" wrapText="1"/>
    </xf>
    <xf numFmtId="0" fontId="25" fillId="19" borderId="18" xfId="3" applyNumberFormat="1" applyFont="1" applyFill="1" applyBorder="1" applyAlignment="1">
      <alignment horizontal="left" vertical="center"/>
    </xf>
    <xf numFmtId="38" fontId="25" fillId="19" borderId="18" xfId="2" applyFont="1" applyFill="1" applyBorder="1" applyAlignment="1">
      <alignment vertical="center" shrinkToFit="1"/>
    </xf>
    <xf numFmtId="0" fontId="0" fillId="0" borderId="0" xfId="0" applyFill="1" applyBorder="1" applyAlignment="1" applyProtection="1">
      <alignment horizontal="left" vertical="center" wrapText="1"/>
    </xf>
    <xf numFmtId="0" fontId="20" fillId="0" borderId="0" xfId="0" applyFont="1" applyFill="1" applyProtection="1">
      <alignment vertical="center"/>
    </xf>
    <xf numFmtId="0" fontId="7" fillId="2" borderId="0" xfId="0" applyFont="1" applyFill="1" applyBorder="1" applyAlignment="1" applyProtection="1">
      <alignment vertical="center"/>
    </xf>
    <xf numFmtId="0" fontId="7" fillId="2" borderId="0" xfId="0" applyFont="1" applyFill="1" applyBorder="1" applyProtection="1">
      <alignment vertical="center"/>
    </xf>
    <xf numFmtId="0" fontId="24" fillId="0" borderId="0" xfId="0" applyFont="1" applyFill="1" applyAlignment="1">
      <alignment horizontal="right"/>
    </xf>
    <xf numFmtId="0" fontId="24" fillId="0" borderId="0" xfId="0" applyFont="1" applyFill="1" applyAlignment="1">
      <alignment horizontal="right" wrapText="1"/>
    </xf>
    <xf numFmtId="38" fontId="25" fillId="0" borderId="18" xfId="2" applyFont="1" applyFill="1" applyBorder="1" applyAlignment="1">
      <alignment vertical="center" shrinkToFit="1"/>
    </xf>
    <xf numFmtId="0" fontId="25" fillId="0" borderId="18" xfId="3" applyFont="1" applyFill="1" applyBorder="1" applyAlignment="1">
      <alignment vertical="center" wrapText="1"/>
    </xf>
    <xf numFmtId="0" fontId="25" fillId="0" borderId="18" xfId="3" applyNumberFormat="1" applyFont="1" applyFill="1" applyBorder="1" applyAlignment="1">
      <alignment horizontal="left" vertical="center"/>
    </xf>
    <xf numFmtId="0" fontId="16" fillId="0" borderId="18" xfId="0" applyFont="1" applyBorder="1" applyAlignment="1" applyProtection="1">
      <alignment horizontal="left" vertical="center"/>
    </xf>
    <xf numFmtId="0" fontId="0" fillId="0" borderId="18" xfId="0" applyFill="1" applyBorder="1" applyAlignment="1" applyProtection="1">
      <alignment horizontal="left" vertical="center"/>
    </xf>
    <xf numFmtId="0" fontId="0" fillId="0" borderId="18" xfId="0" applyBorder="1" applyAlignment="1" applyProtection="1">
      <alignment horizontal="left" vertical="center"/>
    </xf>
    <xf numFmtId="0" fontId="0" fillId="6" borderId="18" xfId="0" applyFill="1" applyBorder="1" applyAlignment="1" applyProtection="1">
      <alignment horizontal="left" vertical="center"/>
      <protection locked="0"/>
    </xf>
    <xf numFmtId="0" fontId="7" fillId="3" borderId="0" xfId="0" applyFont="1" applyFill="1" applyAlignment="1" applyProtection="1">
      <alignment horizontal="center" vertical="center"/>
    </xf>
    <xf numFmtId="0" fontId="7" fillId="4" borderId="0" xfId="0" applyFont="1" applyFill="1" applyAlignment="1" applyProtection="1">
      <alignment horizontal="center" vertical="center"/>
    </xf>
    <xf numFmtId="0" fontId="7" fillId="0" borderId="0" xfId="0"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38" fontId="0" fillId="0" borderId="18" xfId="2" applyFont="1" applyFill="1" applyBorder="1" applyAlignment="1" applyProtection="1">
      <alignment horizontal="center" vertical="center"/>
    </xf>
    <xf numFmtId="0" fontId="36" fillId="0" borderId="0" xfId="0" applyFont="1" applyFill="1" applyProtection="1">
      <alignment vertical="center"/>
    </xf>
    <xf numFmtId="0" fontId="0" fillId="0" borderId="0" xfId="0" applyProtection="1">
      <alignment vertical="center"/>
      <protection locked="0"/>
    </xf>
    <xf numFmtId="0" fontId="0" fillId="13" borderId="0" xfId="0" applyFill="1" applyProtection="1">
      <alignment vertical="center"/>
      <protection locked="0"/>
    </xf>
    <xf numFmtId="0" fontId="0" fillId="0" borderId="18" xfId="0" applyFill="1" applyBorder="1" applyAlignment="1" applyProtection="1">
      <alignment horizontal="left" vertical="center"/>
      <protection locked="0"/>
    </xf>
    <xf numFmtId="0" fontId="0" fillId="0" borderId="18" xfId="0" applyBorder="1" applyProtection="1">
      <alignment vertical="center"/>
      <protection locked="0"/>
    </xf>
    <xf numFmtId="0" fontId="16" fillId="0" borderId="0" xfId="0" applyFont="1" applyProtection="1">
      <alignment vertical="center"/>
      <protection locked="0"/>
    </xf>
    <xf numFmtId="0" fontId="0" fillId="0" borderId="47" xfId="0" applyFill="1" applyBorder="1" applyAlignment="1" applyProtection="1">
      <alignment horizontal="left" vertical="center" wrapText="1"/>
    </xf>
    <xf numFmtId="0" fontId="8" fillId="2" borderId="0" xfId="0" applyFont="1" applyFill="1" applyProtection="1">
      <alignment vertical="center"/>
      <protection locked="0"/>
    </xf>
    <xf numFmtId="0" fontId="4" fillId="2" borderId="0" xfId="0" applyFont="1" applyFill="1" applyProtection="1">
      <alignment vertical="center"/>
      <protection locked="0"/>
    </xf>
    <xf numFmtId="0" fontId="5" fillId="2" borderId="0" xfId="0" applyFont="1" applyFill="1" applyProtection="1">
      <alignment vertical="center"/>
      <protection locked="0"/>
    </xf>
    <xf numFmtId="0" fontId="5" fillId="2" borderId="0" xfId="0" applyFont="1" applyFill="1" applyAlignment="1" applyProtection="1">
      <alignment vertical="center" wrapText="1"/>
      <protection locked="0"/>
    </xf>
    <xf numFmtId="0" fontId="7" fillId="2" borderId="0" xfId="0" applyFont="1" applyFill="1" applyProtection="1">
      <alignment vertical="center"/>
      <protection locked="0"/>
    </xf>
    <xf numFmtId="0" fontId="4" fillId="4" borderId="0" xfId="0" applyFont="1" applyFill="1" applyProtection="1">
      <alignment vertical="center"/>
      <protection locked="0"/>
    </xf>
    <xf numFmtId="0" fontId="7" fillId="4" borderId="0" xfId="0" applyFont="1" applyFill="1" applyAlignment="1" applyProtection="1">
      <alignment vertical="center" textRotation="255"/>
      <protection locked="0"/>
    </xf>
    <xf numFmtId="0" fontId="6" fillId="4" borderId="0" xfId="0" applyFont="1" applyFill="1" applyAlignment="1" applyProtection="1">
      <alignment vertical="center" shrinkToFit="1"/>
      <protection locked="0"/>
    </xf>
    <xf numFmtId="0" fontId="7" fillId="4" borderId="0" xfId="0" applyFont="1" applyFill="1" applyProtection="1">
      <alignment vertical="center"/>
      <protection locked="0"/>
    </xf>
    <xf numFmtId="0" fontId="7" fillId="4" borderId="0" xfId="0" applyFont="1" applyFill="1" applyAlignment="1" applyProtection="1">
      <alignment vertical="center" shrinkToFit="1"/>
      <protection locked="0"/>
    </xf>
    <xf numFmtId="0" fontId="7" fillId="4" borderId="0" xfId="0" applyFont="1" applyFill="1" applyAlignment="1" applyProtection="1">
      <alignment horizontal="center" vertical="center"/>
      <protection locked="0"/>
    </xf>
    <xf numFmtId="0" fontId="7" fillId="0" borderId="0" xfId="0" applyFont="1" applyProtection="1">
      <alignment vertical="center"/>
      <protection locked="0"/>
    </xf>
    <xf numFmtId="0" fontId="0" fillId="4" borderId="0" xfId="0" applyFill="1" applyProtection="1">
      <alignment vertical="center"/>
      <protection locked="0"/>
    </xf>
    <xf numFmtId="0" fontId="6" fillId="4" borderId="0" xfId="0" applyFont="1" applyFill="1" applyProtection="1">
      <alignment vertical="center"/>
      <protection locked="0"/>
    </xf>
    <xf numFmtId="0" fontId="4" fillId="4" borderId="9" xfId="0" applyFont="1" applyFill="1" applyBorder="1" applyProtection="1">
      <alignment vertical="center"/>
      <protection locked="0"/>
    </xf>
    <xf numFmtId="0" fontId="4" fillId="4" borderId="2" xfId="0" applyFont="1" applyFill="1" applyBorder="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7" fillId="3" borderId="0" xfId="0" applyFont="1" applyFill="1" applyProtection="1">
      <alignment vertical="center"/>
      <protection locked="0"/>
    </xf>
    <xf numFmtId="0" fontId="6" fillId="2" borderId="0" xfId="0" applyFont="1" applyFill="1" applyAlignment="1" applyProtection="1">
      <alignment horizontal="left" vertical="center"/>
      <protection locked="0"/>
    </xf>
    <xf numFmtId="0" fontId="7" fillId="4" borderId="0" xfId="1" applyFont="1" applyFill="1" applyProtection="1">
      <alignment vertical="center"/>
      <protection locked="0"/>
    </xf>
    <xf numFmtId="0" fontId="7" fillId="0" borderId="0" xfId="0" applyFont="1" applyAlignment="1" applyProtection="1">
      <alignment horizontal="center" vertical="center"/>
      <protection locked="0"/>
    </xf>
    <xf numFmtId="0" fontId="9" fillId="4" borderId="0" xfId="0" applyFont="1" applyFill="1" applyProtection="1">
      <alignment vertical="center"/>
      <protection locked="0"/>
    </xf>
    <xf numFmtId="0" fontId="4" fillId="2" borderId="0" xfId="0" applyFont="1" applyFill="1" applyAlignment="1" applyProtection="1">
      <alignment horizontal="center" vertical="center"/>
      <protection locked="0"/>
    </xf>
    <xf numFmtId="0" fontId="7" fillId="2" borderId="0" xfId="0" applyFont="1" applyFill="1" applyAlignment="1" applyProtection="1">
      <alignment vertical="center" shrinkToFit="1"/>
      <protection locked="0"/>
    </xf>
    <xf numFmtId="0" fontId="4" fillId="0" borderId="0" xfId="0" applyFont="1" applyProtection="1">
      <alignment vertical="center"/>
      <protection locked="0"/>
    </xf>
    <xf numFmtId="0" fontId="7" fillId="2" borderId="0" xfId="0" applyFont="1" applyFill="1" applyAlignment="1" applyProtection="1">
      <alignment horizontal="center" vertical="center"/>
      <protection locked="0"/>
    </xf>
    <xf numFmtId="0" fontId="7" fillId="2" borderId="0" xfId="0" applyFont="1" applyFill="1" applyBorder="1" applyAlignment="1" applyProtection="1">
      <alignment vertical="center" shrinkToFit="1"/>
      <protection locked="0"/>
    </xf>
    <xf numFmtId="0" fontId="4" fillId="2" borderId="0" xfId="0" applyFont="1" applyFill="1" applyBorder="1" applyProtection="1">
      <alignment vertical="center"/>
      <protection locked="0"/>
    </xf>
    <xf numFmtId="0" fontId="7" fillId="0" borderId="0" xfId="0" applyFont="1" applyFill="1" applyAlignment="1" applyProtection="1">
      <alignment horizontal="center" vertical="center" textRotation="255"/>
      <protection locked="0"/>
    </xf>
    <xf numFmtId="0" fontId="7" fillId="2" borderId="0" xfId="0" applyFont="1" applyFill="1" applyBorder="1" applyAlignment="1" applyProtection="1">
      <alignment horizontal="center" vertical="center"/>
      <protection locked="0"/>
    </xf>
    <xf numFmtId="0" fontId="8" fillId="2" borderId="0"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0" xfId="0" applyFont="1" applyFill="1" applyBorder="1" applyAlignment="1" applyProtection="1">
      <alignment vertical="center" wrapText="1"/>
      <protection locked="0"/>
    </xf>
    <xf numFmtId="0" fontId="4" fillId="2" borderId="0" xfId="0" applyFont="1" applyFill="1" applyBorder="1" applyAlignment="1" applyProtection="1">
      <alignment vertical="center" wrapText="1"/>
      <protection locked="0"/>
    </xf>
    <xf numFmtId="0" fontId="7" fillId="2" borderId="0" xfId="0" applyFont="1" applyFill="1" applyBorder="1" applyAlignment="1" applyProtection="1">
      <alignment vertical="center"/>
      <protection locked="0"/>
    </xf>
    <xf numFmtId="0" fontId="7" fillId="2" borderId="0" xfId="0" applyFont="1" applyFill="1" applyBorder="1" applyProtection="1">
      <alignment vertical="center"/>
      <protection locked="0"/>
    </xf>
    <xf numFmtId="0" fontId="4" fillId="4" borderId="0" xfId="0" applyFont="1" applyFill="1" applyBorder="1" applyAlignment="1" applyProtection="1">
      <alignment vertical="center"/>
      <protection locked="0"/>
    </xf>
    <xf numFmtId="0" fontId="4" fillId="4" borderId="0" xfId="0" applyFont="1" applyFill="1" applyBorder="1" applyProtection="1">
      <alignment vertical="center"/>
      <protection locked="0"/>
    </xf>
    <xf numFmtId="0" fontId="7" fillId="4" borderId="0" xfId="0" applyFont="1" applyFill="1" applyBorder="1" applyAlignment="1" applyProtection="1">
      <alignment vertical="center" textRotation="255"/>
      <protection locked="0"/>
    </xf>
    <xf numFmtId="0" fontId="6" fillId="4" borderId="0" xfId="0" applyFont="1" applyFill="1" applyBorder="1" applyAlignment="1" applyProtection="1">
      <alignment vertical="center" shrinkToFit="1"/>
      <protection locked="0"/>
    </xf>
    <xf numFmtId="0" fontId="7" fillId="4" borderId="0" xfId="0" applyFont="1" applyFill="1" applyBorder="1" applyAlignment="1" applyProtection="1">
      <alignment vertical="center"/>
      <protection locked="0"/>
    </xf>
    <xf numFmtId="0" fontId="7" fillId="4" borderId="0" xfId="0" applyFont="1" applyFill="1" applyBorder="1" applyAlignment="1" applyProtection="1">
      <alignment vertical="center" shrinkToFit="1"/>
      <protection locked="0"/>
    </xf>
    <xf numFmtId="0" fontId="7" fillId="4"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0" fillId="4" borderId="0" xfId="0"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4" fillId="4" borderId="0" xfId="0" applyFont="1" applyFill="1" applyBorder="1" applyAlignment="1" applyProtection="1">
      <alignment horizontal="center" vertical="center"/>
      <protection locked="0"/>
    </xf>
    <xf numFmtId="0" fontId="4" fillId="2" borderId="0"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6" fillId="2" borderId="0" xfId="0" applyFont="1" applyFill="1" applyBorder="1" applyAlignment="1" applyProtection="1">
      <alignment horizontal="left" vertical="center"/>
      <protection locked="0"/>
    </xf>
    <xf numFmtId="0" fontId="7" fillId="4" borderId="0" xfId="1" applyFont="1" applyFill="1" applyBorder="1" applyAlignment="1" applyProtection="1">
      <alignment vertical="center"/>
      <protection locked="0"/>
    </xf>
    <xf numFmtId="0" fontId="9" fillId="4" borderId="0" xfId="0" applyFont="1" applyFill="1" applyBorder="1" applyAlignment="1" applyProtection="1">
      <alignment vertical="center"/>
      <protection locked="0"/>
    </xf>
    <xf numFmtId="0" fontId="4" fillId="2"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0" fontId="7" fillId="3" borderId="0" xfId="0" applyFont="1" applyFill="1" applyBorder="1" applyAlignment="1" applyProtection="1">
      <alignment horizontal="center" vertical="center" textRotation="255"/>
      <protection locked="0"/>
    </xf>
    <xf numFmtId="0" fontId="4" fillId="2" borderId="0" xfId="0" applyFont="1" applyFill="1" applyAlignment="1" applyProtection="1">
      <alignment vertical="center" wrapText="1"/>
      <protection locked="0"/>
    </xf>
    <xf numFmtId="0" fontId="7" fillId="4" borderId="0" xfId="0" applyFont="1" applyFill="1" applyBorder="1" applyProtection="1">
      <alignment vertical="center"/>
      <protection locked="0"/>
    </xf>
    <xf numFmtId="0" fontId="0" fillId="0" borderId="0" xfId="0" applyBorder="1" applyProtection="1">
      <alignment vertical="center"/>
    </xf>
    <xf numFmtId="0" fontId="0" fillId="4" borderId="0" xfId="0" applyFill="1" applyBorder="1" applyProtection="1">
      <alignment vertical="center"/>
      <protection locked="0"/>
    </xf>
    <xf numFmtId="0" fontId="0" fillId="6" borderId="18" xfId="0" applyFill="1" applyBorder="1" applyAlignment="1" applyProtection="1">
      <alignment horizontal="left" vertical="center"/>
      <protection locked="0"/>
    </xf>
    <xf numFmtId="0" fontId="16" fillId="0" borderId="18" xfId="0" applyFont="1" applyFill="1" applyBorder="1" applyAlignment="1">
      <alignment vertical="center"/>
    </xf>
    <xf numFmtId="0" fontId="0" fillId="10" borderId="18" xfId="0" applyFont="1" applyFill="1" applyBorder="1" applyAlignment="1">
      <alignment horizontal="center" vertical="center"/>
    </xf>
    <xf numFmtId="0" fontId="16" fillId="0" borderId="18" xfId="0" applyFont="1" applyFill="1" applyBorder="1" applyAlignment="1">
      <alignment horizontal="center" vertical="center"/>
    </xf>
    <xf numFmtId="0" fontId="0" fillId="0" borderId="18" xfId="0" applyFont="1" applyFill="1" applyBorder="1" applyAlignment="1">
      <alignment vertical="center"/>
    </xf>
    <xf numFmtId="38" fontId="0" fillId="0" borderId="18" xfId="0" applyNumberFormat="1" applyFont="1" applyBorder="1" applyAlignment="1">
      <alignment horizontal="center" vertical="center"/>
    </xf>
    <xf numFmtId="38" fontId="0" fillId="0" borderId="18" xfId="0" applyNumberFormat="1" applyFill="1" applyBorder="1" applyAlignment="1">
      <alignment horizontal="center" vertical="center"/>
    </xf>
    <xf numFmtId="38" fontId="0" fillId="0" borderId="18" xfId="2" applyFont="1" applyFill="1" applyBorder="1" applyAlignment="1">
      <alignment horizontal="center" vertical="center"/>
    </xf>
    <xf numFmtId="0" fontId="52" fillId="0" borderId="22" xfId="0" applyFont="1" applyBorder="1" applyAlignment="1" applyProtection="1">
      <alignment horizontal="left" vertical="center"/>
    </xf>
    <xf numFmtId="0" fontId="53" fillId="0" borderId="0" xfId="0" applyFont="1" applyProtection="1">
      <alignment vertical="center"/>
    </xf>
    <xf numFmtId="0" fontId="7" fillId="4" borderId="8" xfId="0" applyFont="1" applyFill="1" applyBorder="1" applyAlignment="1" applyProtection="1">
      <alignment vertical="center"/>
      <protection locked="0"/>
    </xf>
    <xf numFmtId="0" fontId="12" fillId="4" borderId="60" xfId="0" applyFont="1" applyFill="1" applyBorder="1" applyAlignment="1" applyProtection="1">
      <alignment horizontal="center" vertical="center"/>
      <protection locked="0"/>
    </xf>
    <xf numFmtId="0" fontId="12" fillId="4" borderId="44" xfId="0" applyFont="1" applyFill="1" applyBorder="1" applyAlignment="1" applyProtection="1">
      <alignment horizontal="center" vertical="center"/>
      <protection locked="0"/>
    </xf>
    <xf numFmtId="0" fontId="0" fillId="0" borderId="0" xfId="0" applyFont="1" applyFill="1" applyBorder="1" applyAlignment="1">
      <alignment vertical="center"/>
    </xf>
    <xf numFmtId="38" fontId="0" fillId="0" borderId="0" xfId="2" applyFont="1" applyBorder="1" applyAlignment="1">
      <alignment horizontal="center" vertical="center"/>
    </xf>
    <xf numFmtId="0" fontId="16" fillId="0" borderId="18" xfId="0" applyFont="1" applyFill="1" applyBorder="1" applyProtection="1">
      <alignment vertical="center"/>
    </xf>
    <xf numFmtId="0" fontId="16"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lignment vertical="center"/>
    </xf>
    <xf numFmtId="0" fontId="55" fillId="0" borderId="0" xfId="0" applyFont="1" applyFill="1" applyProtection="1">
      <alignment vertical="center"/>
    </xf>
    <xf numFmtId="0" fontId="0" fillId="0" borderId="18" xfId="0" applyBorder="1" applyAlignment="1" applyProtection="1">
      <alignment horizontal="center" vertical="center"/>
      <protection locked="0"/>
    </xf>
    <xf numFmtId="0" fontId="0" fillId="0" borderId="18" xfId="0" applyBorder="1" applyAlignment="1" applyProtection="1">
      <alignment horizontal="center" vertical="center" shrinkToFit="1"/>
    </xf>
    <xf numFmtId="182" fontId="0" fillId="0" borderId="18" xfId="0" applyNumberFormat="1" applyFont="1" applyBorder="1" applyAlignment="1" applyProtection="1">
      <alignment horizontal="center" vertical="center"/>
    </xf>
    <xf numFmtId="0" fontId="56" fillId="2" borderId="0" xfId="0" applyFont="1" applyFill="1" applyAlignment="1" applyProtection="1">
      <alignment vertical="center"/>
    </xf>
    <xf numFmtId="0" fontId="0" fillId="6" borderId="18" xfId="2" applyNumberFormat="1" applyFont="1" applyFill="1" applyBorder="1" applyAlignment="1" applyProtection="1">
      <alignment horizontal="center" vertical="center"/>
      <protection locked="0"/>
    </xf>
    <xf numFmtId="0" fontId="7" fillId="4" borderId="13" xfId="0" applyFont="1" applyFill="1" applyBorder="1" applyAlignment="1" applyProtection="1">
      <alignment vertical="center"/>
    </xf>
    <xf numFmtId="0" fontId="7" fillId="4" borderId="0" xfId="0" applyFont="1" applyFill="1" applyBorder="1" applyAlignment="1" applyProtection="1">
      <alignment vertical="center"/>
    </xf>
    <xf numFmtId="0" fontId="49" fillId="4" borderId="13" xfId="0" applyFont="1" applyFill="1" applyBorder="1" applyAlignment="1" applyProtection="1">
      <alignment vertical="center" wrapText="1"/>
    </xf>
    <xf numFmtId="0" fontId="49" fillId="4" borderId="0" xfId="0" applyFont="1" applyFill="1" applyBorder="1" applyAlignment="1" applyProtection="1">
      <alignment vertical="center" wrapText="1"/>
    </xf>
    <xf numFmtId="0" fontId="12" fillId="4" borderId="13" xfId="0" applyFont="1" applyFill="1" applyBorder="1" applyAlignment="1" applyProtection="1">
      <alignment vertical="center"/>
    </xf>
    <xf numFmtId="0" fontId="0" fillId="0" borderId="18" xfId="0" applyNumberFormat="1" applyFont="1" applyFill="1" applyBorder="1" applyAlignment="1" applyProtection="1">
      <alignment horizontal="center" vertical="center"/>
      <protection hidden="1"/>
    </xf>
    <xf numFmtId="179" fontId="58" fillId="0" borderId="18" xfId="3" applyNumberFormat="1" applyFont="1" applyBorder="1" applyAlignment="1">
      <alignment horizontal="right" vertical="center"/>
    </xf>
    <xf numFmtId="179" fontId="58" fillId="0" borderId="18" xfId="3" applyNumberFormat="1" applyFont="1" applyFill="1" applyBorder="1" applyAlignment="1">
      <alignment horizontal="right" vertical="center"/>
    </xf>
    <xf numFmtId="179" fontId="58" fillId="19" borderId="18" xfId="3" applyNumberFormat="1" applyFont="1" applyFill="1" applyBorder="1" applyAlignment="1">
      <alignment horizontal="right" vertical="center"/>
    </xf>
    <xf numFmtId="179" fontId="58" fillId="10" borderId="18" xfId="3" applyNumberFormat="1" applyFont="1" applyFill="1" applyBorder="1" applyAlignment="1">
      <alignment horizontal="right" vertical="center"/>
    </xf>
    <xf numFmtId="38" fontId="58" fillId="0" borderId="18" xfId="2" applyFont="1" applyBorder="1" applyAlignment="1">
      <alignment vertical="center"/>
    </xf>
    <xf numFmtId="38" fontId="58" fillId="0" borderId="18" xfId="2" applyFont="1" applyBorder="1" applyAlignment="1">
      <alignment vertical="center" shrinkToFit="1"/>
    </xf>
    <xf numFmtId="38" fontId="58" fillId="0" borderId="18" xfId="2" applyFont="1" applyFill="1" applyBorder="1" applyAlignment="1">
      <alignment vertical="center"/>
    </xf>
    <xf numFmtId="38" fontId="58" fillId="0" borderId="18" xfId="2" applyFont="1" applyFill="1" applyBorder="1" applyAlignment="1">
      <alignment vertical="center" shrinkToFit="1"/>
    </xf>
    <xf numFmtId="38" fontId="58" fillId="19" borderId="18" xfId="2" applyFont="1" applyFill="1" applyBorder="1" applyAlignment="1">
      <alignment vertical="center"/>
    </xf>
    <xf numFmtId="38" fontId="58" fillId="19" borderId="18" xfId="2" applyFont="1" applyFill="1" applyBorder="1" applyAlignment="1">
      <alignment vertical="center" shrinkToFit="1"/>
    </xf>
    <xf numFmtId="38" fontId="58" fillId="10" borderId="18" xfId="2" applyFont="1" applyFill="1" applyBorder="1" applyAlignment="1">
      <alignment vertical="center"/>
    </xf>
    <xf numFmtId="38" fontId="58" fillId="10" borderId="18" xfId="2" applyFont="1" applyFill="1" applyBorder="1" applyAlignment="1">
      <alignment vertical="center" shrinkToFit="1"/>
    </xf>
    <xf numFmtId="38" fontId="58" fillId="0" borderId="18" xfId="2" applyFont="1" applyBorder="1" applyAlignment="1"/>
    <xf numFmtId="179" fontId="58" fillId="0" borderId="18" xfId="3" applyNumberFormat="1" applyFont="1" applyBorder="1" applyAlignment="1">
      <alignment horizontal="right" vertical="center" wrapText="1"/>
    </xf>
    <xf numFmtId="180" fontId="58" fillId="0" borderId="18" xfId="3" applyNumberFormat="1" applyFont="1" applyBorder="1" applyAlignment="1">
      <alignment vertical="center" wrapText="1"/>
    </xf>
    <xf numFmtId="179" fontId="58" fillId="0" borderId="18" xfId="3" applyNumberFormat="1" applyFont="1" applyBorder="1" applyAlignment="1">
      <alignment vertical="center" wrapText="1"/>
    </xf>
    <xf numFmtId="38" fontId="53" fillId="0" borderId="18" xfId="2" applyFont="1" applyFill="1" applyBorder="1">
      <alignment vertical="center"/>
    </xf>
    <xf numFmtId="38" fontId="58" fillId="0" borderId="18" xfId="4" applyFont="1" applyFill="1" applyBorder="1" applyAlignment="1">
      <alignment vertical="center"/>
    </xf>
    <xf numFmtId="0" fontId="0" fillId="0" borderId="19" xfId="0" applyBorder="1" applyAlignment="1" applyProtection="1">
      <alignment horizontal="left" vertical="center"/>
    </xf>
    <xf numFmtId="0" fontId="0" fillId="0" borderId="21" xfId="0" applyBorder="1" applyAlignment="1" applyProtection="1">
      <alignment horizontal="left" vertical="center"/>
    </xf>
    <xf numFmtId="0" fontId="0" fillId="0" borderId="40" xfId="0" applyBorder="1" applyAlignment="1" applyProtection="1">
      <alignment horizontal="left" vertical="center"/>
    </xf>
    <xf numFmtId="0" fontId="0" fillId="0" borderId="42" xfId="0" applyBorder="1" applyAlignment="1" applyProtection="1">
      <alignment horizontal="left" vertical="center"/>
    </xf>
    <xf numFmtId="0" fontId="0" fillId="0" borderId="69" xfId="0" applyBorder="1" applyAlignment="1" applyProtection="1">
      <alignment horizontal="left" vertical="center"/>
    </xf>
    <xf numFmtId="0" fontId="0" fillId="0" borderId="18" xfId="0" applyBorder="1" applyAlignment="1" applyProtection="1">
      <alignment horizontal="left" vertical="center"/>
    </xf>
    <xf numFmtId="0" fontId="16" fillId="0" borderId="18" xfId="0" applyFont="1" applyBorder="1" applyAlignment="1" applyProtection="1">
      <alignment horizontal="left" vertical="center" wrapText="1"/>
    </xf>
    <xf numFmtId="0" fontId="16" fillId="0" borderId="18" xfId="0" applyFont="1" applyBorder="1" applyAlignment="1" applyProtection="1">
      <alignment horizontal="left" vertical="center"/>
    </xf>
    <xf numFmtId="0" fontId="53" fillId="0" borderId="107" xfId="0" applyFont="1" applyBorder="1" applyAlignment="1" applyProtection="1">
      <alignment horizontal="center" vertical="center" wrapText="1"/>
    </xf>
    <xf numFmtId="0" fontId="53" fillId="0" borderId="108" xfId="0" applyFont="1" applyBorder="1" applyAlignment="1" applyProtection="1">
      <alignment horizontal="center" vertical="center" wrapText="1"/>
    </xf>
    <xf numFmtId="0" fontId="53" fillId="0" borderId="109" xfId="0" applyFont="1" applyBorder="1" applyAlignment="1" applyProtection="1">
      <alignment horizontal="center" vertical="center" wrapText="1"/>
    </xf>
    <xf numFmtId="0" fontId="53" fillId="0" borderId="104" xfId="0" applyFont="1" applyBorder="1" applyAlignment="1" applyProtection="1">
      <alignment horizontal="center" vertical="center" wrapText="1"/>
    </xf>
    <xf numFmtId="0" fontId="53" fillId="0" borderId="105" xfId="0" applyFont="1" applyBorder="1" applyAlignment="1" applyProtection="1">
      <alignment horizontal="center" vertical="center" wrapText="1"/>
    </xf>
    <xf numFmtId="0" fontId="53" fillId="0" borderId="106" xfId="0" applyFont="1" applyBorder="1" applyAlignment="1" applyProtection="1">
      <alignment horizontal="center" vertical="center" wrapText="1"/>
    </xf>
    <xf numFmtId="0" fontId="0" fillId="0" borderId="20" xfId="0" applyBorder="1" applyAlignment="1" applyProtection="1">
      <alignment horizontal="left" vertical="center"/>
    </xf>
    <xf numFmtId="0" fontId="16" fillId="0" borderId="37" xfId="0" applyFont="1" applyBorder="1" applyAlignment="1" applyProtection="1">
      <alignment horizontal="left" vertical="center"/>
    </xf>
    <xf numFmtId="0" fontId="16" fillId="0" borderId="47" xfId="0" applyFont="1" applyBorder="1" applyAlignment="1" applyProtection="1">
      <alignment horizontal="left" vertical="center"/>
    </xf>
    <xf numFmtId="0" fontId="0" fillId="0" borderId="19" xfId="0" applyBorder="1" applyAlignment="1" applyProtection="1">
      <alignment horizontal="left" vertical="center" shrinkToFit="1"/>
    </xf>
    <xf numFmtId="0" fontId="0" fillId="0" borderId="21" xfId="0" applyBorder="1" applyAlignment="1" applyProtection="1">
      <alignment horizontal="left" vertical="center" shrinkToFit="1"/>
    </xf>
    <xf numFmtId="0" fontId="0" fillId="0" borderId="19" xfId="0" applyFill="1" applyBorder="1" applyAlignment="1" applyProtection="1">
      <alignment horizontal="left" vertical="center" wrapText="1"/>
    </xf>
    <xf numFmtId="0" fontId="0" fillId="0" borderId="21" xfId="0" applyFill="1" applyBorder="1" applyAlignment="1" applyProtection="1">
      <alignment horizontal="left" vertical="center" wrapText="1"/>
    </xf>
    <xf numFmtId="0" fontId="0" fillId="0" borderId="18" xfId="0" applyFill="1" applyBorder="1" applyAlignment="1" applyProtection="1">
      <alignment horizontal="left" vertical="center"/>
    </xf>
    <xf numFmtId="180" fontId="0" fillId="6" borderId="18" xfId="0" applyNumberFormat="1" applyFill="1" applyBorder="1" applyAlignment="1" applyProtection="1">
      <alignment horizontal="center" vertical="center"/>
      <protection locked="0"/>
    </xf>
    <xf numFmtId="0" fontId="0" fillId="6" borderId="18" xfId="0" applyFill="1" applyBorder="1" applyAlignment="1" applyProtection="1">
      <alignment horizontal="left" vertical="center"/>
      <protection locked="0"/>
    </xf>
    <xf numFmtId="0" fontId="0" fillId="6" borderId="18" xfId="0" applyFill="1" applyBorder="1" applyAlignment="1" applyProtection="1">
      <alignment horizontal="left" vertical="center" wrapText="1"/>
      <protection locked="0"/>
    </xf>
    <xf numFmtId="0" fontId="0" fillId="0" borderId="37" xfId="0" applyBorder="1" applyAlignment="1" applyProtection="1">
      <alignment horizontal="left" vertical="center"/>
    </xf>
    <xf numFmtId="0" fontId="0" fillId="0" borderId="94" xfId="0" applyBorder="1" applyAlignment="1" applyProtection="1">
      <alignment horizontal="left" vertical="center"/>
    </xf>
    <xf numFmtId="0" fontId="0" fillId="0" borderId="47" xfId="0" applyBorder="1" applyAlignment="1" applyProtection="1">
      <alignment horizontal="left" vertical="center"/>
    </xf>
    <xf numFmtId="0" fontId="7" fillId="2" borderId="0" xfId="0" applyFont="1" applyFill="1" applyAlignment="1" applyProtection="1">
      <alignment horizontal="center" vertical="center"/>
      <protection locked="0"/>
    </xf>
    <xf numFmtId="0" fontId="7" fillId="0" borderId="0" xfId="0" applyFont="1" applyAlignment="1" applyProtection="1">
      <alignment horizontal="center" vertical="center" shrinkToFit="1"/>
      <protection locked="0"/>
    </xf>
    <xf numFmtId="0" fontId="7" fillId="4" borderId="0" xfId="0" applyFont="1" applyFill="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2" borderId="0" xfId="0" applyFont="1" applyFill="1" applyAlignment="1" applyProtection="1">
      <alignment horizontal="center" vertical="center" shrinkToFit="1"/>
      <protection locked="0"/>
    </xf>
    <xf numFmtId="0" fontId="7" fillId="0" borderId="0" xfId="0" applyFont="1" applyBorder="1" applyAlignment="1" applyProtection="1">
      <alignment horizontal="center" vertical="center"/>
      <protection locked="0"/>
    </xf>
    <xf numFmtId="0" fontId="7" fillId="3" borderId="6" xfId="0" applyFont="1" applyFill="1" applyBorder="1" applyAlignment="1" applyProtection="1">
      <alignment horizontal="center" vertical="center"/>
    </xf>
    <xf numFmtId="0" fontId="7" fillId="3" borderId="13"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0" xfId="0" applyFont="1" applyFill="1" applyAlignment="1" applyProtection="1">
      <alignment horizontal="center" vertical="center"/>
    </xf>
    <xf numFmtId="0" fontId="7" fillId="3" borderId="9"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3" borderId="11" xfId="0" applyFont="1" applyFill="1" applyBorder="1" applyAlignment="1" applyProtection="1">
      <alignment horizontal="center" vertical="center"/>
    </xf>
    <xf numFmtId="177" fontId="0" fillId="17" borderId="81" xfId="0" applyNumberFormat="1" applyFill="1" applyBorder="1" applyAlignment="1" applyProtection="1">
      <alignment horizontal="right" vertical="center"/>
    </xf>
    <xf numFmtId="177" fontId="0" fillId="17" borderId="82" xfId="0" applyNumberFormat="1" applyFill="1" applyBorder="1" applyAlignment="1" applyProtection="1">
      <alignment horizontal="right" vertical="center"/>
    </xf>
    <xf numFmtId="177" fontId="0" fillId="17" borderId="83" xfId="0" applyNumberFormat="1" applyFill="1" applyBorder="1" applyAlignment="1" applyProtection="1">
      <alignment horizontal="right" vertical="center"/>
    </xf>
    <xf numFmtId="177" fontId="0" fillId="17" borderId="84" xfId="0" applyNumberFormat="1" applyFill="1" applyBorder="1" applyAlignment="1" applyProtection="1">
      <alignment horizontal="right" vertical="center"/>
    </xf>
    <xf numFmtId="177" fontId="0" fillId="17" borderId="20" xfId="0" applyNumberFormat="1" applyFill="1" applyBorder="1" applyAlignment="1" applyProtection="1">
      <alignment horizontal="right" vertical="center"/>
    </xf>
    <xf numFmtId="177" fontId="0" fillId="17" borderId="85" xfId="0" applyNumberFormat="1" applyFill="1" applyBorder="1" applyAlignment="1" applyProtection="1">
      <alignment horizontal="right" vertical="center"/>
    </xf>
    <xf numFmtId="177" fontId="0" fillId="17" borderId="86" xfId="0" applyNumberFormat="1" applyFill="1" applyBorder="1" applyAlignment="1" applyProtection="1">
      <alignment horizontal="right" vertical="center"/>
    </xf>
    <xf numFmtId="177" fontId="0" fillId="17" borderId="87" xfId="0" applyNumberFormat="1" applyFill="1" applyBorder="1" applyAlignment="1" applyProtection="1">
      <alignment horizontal="right" vertical="center"/>
    </xf>
    <xf numFmtId="177" fontId="0" fillId="17" borderId="88" xfId="0" applyNumberFormat="1" applyFill="1" applyBorder="1" applyAlignment="1" applyProtection="1">
      <alignment horizontal="right" vertical="center"/>
    </xf>
    <xf numFmtId="0" fontId="9" fillId="3" borderId="6" xfId="0" applyFont="1" applyFill="1" applyBorder="1" applyAlignment="1" applyProtection="1">
      <alignment horizontal="center" vertical="center"/>
    </xf>
    <xf numFmtId="0" fontId="9" fillId="3" borderId="13"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3" borderId="0" xfId="0" applyFont="1" applyFill="1" applyAlignment="1" applyProtection="1">
      <alignment horizontal="center" vertical="center"/>
    </xf>
    <xf numFmtId="0" fontId="9" fillId="3" borderId="9"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38" fontId="26" fillId="17" borderId="6" xfId="2" applyFont="1" applyFill="1" applyBorder="1" applyAlignment="1" applyProtection="1">
      <alignment horizontal="right" vertical="center"/>
    </xf>
    <xf numFmtId="38" fontId="26" fillId="17" borderId="13" xfId="2" applyFont="1" applyFill="1" applyBorder="1" applyAlignment="1" applyProtection="1">
      <alignment horizontal="right" vertical="center"/>
    </xf>
    <xf numFmtId="38" fontId="26" fillId="17" borderId="7" xfId="2" applyFont="1" applyFill="1" applyBorder="1" applyAlignment="1" applyProtection="1">
      <alignment horizontal="right" vertical="center"/>
    </xf>
    <xf numFmtId="38" fontId="26" fillId="17" borderId="8" xfId="2" applyFont="1" applyFill="1" applyBorder="1" applyAlignment="1" applyProtection="1">
      <alignment horizontal="right" vertical="center"/>
    </xf>
    <xf numFmtId="38" fontId="26" fillId="17" borderId="0" xfId="2" applyFont="1" applyFill="1" applyAlignment="1" applyProtection="1">
      <alignment horizontal="right" vertical="center"/>
    </xf>
    <xf numFmtId="38" fontId="26" fillId="17" borderId="9" xfId="2" applyFont="1" applyFill="1" applyBorder="1" applyAlignment="1" applyProtection="1">
      <alignment horizontal="right" vertical="center"/>
    </xf>
    <xf numFmtId="38" fontId="26" fillId="17" borderId="10" xfId="2" applyFont="1" applyFill="1" applyBorder="1" applyAlignment="1" applyProtection="1">
      <alignment horizontal="right" vertical="center"/>
    </xf>
    <xf numFmtId="38" fontId="26" fillId="17" borderId="1" xfId="2" applyFont="1" applyFill="1" applyBorder="1" applyAlignment="1" applyProtection="1">
      <alignment horizontal="right" vertical="center"/>
    </xf>
    <xf numFmtId="38" fontId="26" fillId="17" borderId="11" xfId="2" applyFont="1" applyFill="1" applyBorder="1" applyAlignment="1" applyProtection="1">
      <alignment horizontal="right" vertical="center"/>
    </xf>
    <xf numFmtId="38" fontId="26" fillId="5" borderId="62" xfId="2" applyFont="1" applyFill="1" applyBorder="1" applyAlignment="1" applyProtection="1">
      <alignment horizontal="center" vertical="center"/>
      <protection locked="0"/>
    </xf>
    <xf numFmtId="38" fontId="26" fillId="5" borderId="63" xfId="2" applyFont="1" applyFill="1" applyBorder="1" applyAlignment="1" applyProtection="1">
      <alignment horizontal="center" vertical="center"/>
      <protection locked="0"/>
    </xf>
    <xf numFmtId="0" fontId="7" fillId="4" borderId="22" xfId="0" applyFont="1" applyFill="1" applyBorder="1" applyAlignment="1" applyProtection="1">
      <alignment horizontal="left" vertical="center" indent="1"/>
      <protection locked="0"/>
    </xf>
    <xf numFmtId="0" fontId="7" fillId="4" borderId="51" xfId="0" applyFont="1" applyFill="1" applyBorder="1" applyAlignment="1" applyProtection="1">
      <alignment horizontal="left" vertical="center" indent="1"/>
      <protection locked="0"/>
    </xf>
    <xf numFmtId="0" fontId="7" fillId="4" borderId="0" xfId="0" applyFont="1" applyFill="1" applyAlignment="1" applyProtection="1">
      <alignment horizontal="left" vertical="center" indent="1"/>
      <protection locked="0"/>
    </xf>
    <xf numFmtId="0" fontId="7" fillId="4" borderId="9" xfId="0" applyFont="1" applyFill="1" applyBorder="1" applyAlignment="1" applyProtection="1">
      <alignment horizontal="left" vertical="center" indent="1"/>
      <protection locked="0"/>
    </xf>
    <xf numFmtId="177" fontId="11" fillId="4" borderId="84" xfId="0" applyNumberFormat="1" applyFont="1" applyFill="1" applyBorder="1" applyAlignment="1" applyProtection="1">
      <alignment horizontal="right" vertical="center"/>
      <protection locked="0"/>
    </xf>
    <xf numFmtId="177" fontId="11" fillId="4" borderId="20" xfId="0" applyNumberFormat="1" applyFont="1" applyFill="1" applyBorder="1" applyAlignment="1" applyProtection="1">
      <alignment horizontal="right" vertical="center"/>
      <protection locked="0"/>
    </xf>
    <xf numFmtId="177" fontId="11" fillId="4" borderId="85" xfId="0" applyNumberFormat="1" applyFont="1" applyFill="1" applyBorder="1" applyAlignment="1" applyProtection="1">
      <alignment horizontal="right" vertical="center"/>
      <protection locked="0"/>
    </xf>
    <xf numFmtId="177" fontId="11" fillId="4" borderId="56" xfId="0" applyNumberFormat="1" applyFont="1" applyFill="1" applyBorder="1" applyAlignment="1" applyProtection="1">
      <alignment horizontal="right" vertical="center"/>
      <protection locked="0"/>
    </xf>
    <xf numFmtId="177" fontId="11" fillId="4" borderId="22" xfId="0" applyNumberFormat="1" applyFont="1" applyFill="1" applyBorder="1" applyAlignment="1" applyProtection="1">
      <alignment horizontal="right" vertical="center"/>
      <protection locked="0"/>
    </xf>
    <xf numFmtId="177" fontId="11" fillId="4" borderId="51" xfId="0" applyNumberFormat="1" applyFont="1" applyFill="1" applyBorder="1" applyAlignment="1" applyProtection="1">
      <alignment horizontal="right" vertical="center"/>
      <protection locked="0"/>
    </xf>
    <xf numFmtId="0" fontId="7" fillId="5" borderId="73" xfId="0" applyFont="1" applyFill="1" applyBorder="1" applyAlignment="1" applyProtection="1">
      <alignment horizontal="center" vertical="center" textRotation="255"/>
      <protection locked="0"/>
    </xf>
    <xf numFmtId="0" fontId="7" fillId="5" borderId="67" xfId="0" applyFont="1" applyFill="1" applyBorder="1" applyAlignment="1" applyProtection="1">
      <alignment horizontal="center" vertical="center" textRotation="255"/>
      <protection locked="0"/>
    </xf>
    <xf numFmtId="0" fontId="7" fillId="5" borderId="64" xfId="0" applyFont="1" applyFill="1" applyBorder="1" applyAlignment="1" applyProtection="1">
      <alignment horizontal="center" vertical="center" textRotation="255"/>
      <protection locked="0"/>
    </xf>
    <xf numFmtId="0" fontId="7" fillId="5" borderId="69" xfId="0" applyFont="1" applyFill="1" applyBorder="1" applyAlignment="1" applyProtection="1">
      <alignment horizontal="center" vertical="center" textRotation="255"/>
      <protection locked="0"/>
    </xf>
    <xf numFmtId="0" fontId="7" fillId="5" borderId="0" xfId="0" applyFont="1" applyFill="1" applyAlignment="1" applyProtection="1">
      <alignment horizontal="center" vertical="center" textRotation="255"/>
      <protection locked="0"/>
    </xf>
    <xf numFmtId="0" fontId="7" fillId="5" borderId="9" xfId="0" applyFont="1" applyFill="1" applyBorder="1" applyAlignment="1" applyProtection="1">
      <alignment horizontal="center" vertical="center" textRotation="255"/>
      <protection locked="0"/>
    </xf>
    <xf numFmtId="0" fontId="7" fillId="5" borderId="72" xfId="0" applyFont="1" applyFill="1" applyBorder="1" applyAlignment="1" applyProtection="1">
      <alignment horizontal="center" vertical="center" textRotation="255"/>
      <protection locked="0"/>
    </xf>
    <xf numFmtId="0" fontId="7" fillId="5" borderId="66" xfId="0" applyFont="1" applyFill="1" applyBorder="1" applyAlignment="1" applyProtection="1">
      <alignment horizontal="center" vertical="center" textRotation="255"/>
      <protection locked="0"/>
    </xf>
    <xf numFmtId="0" fontId="7" fillId="5" borderId="65" xfId="0" applyFont="1" applyFill="1" applyBorder="1" applyAlignment="1" applyProtection="1">
      <alignment horizontal="center" vertical="center" textRotation="255"/>
      <protection locked="0"/>
    </xf>
    <xf numFmtId="38" fontId="26" fillId="5" borderId="77" xfId="2" applyFont="1" applyFill="1" applyBorder="1" applyAlignment="1" applyProtection="1">
      <alignment horizontal="center" vertical="center"/>
      <protection locked="0"/>
    </xf>
    <xf numFmtId="38" fontId="26" fillId="5" borderId="89" xfId="2" applyFont="1" applyFill="1" applyBorder="1" applyAlignment="1" applyProtection="1">
      <alignment horizontal="center" vertical="center"/>
      <protection locked="0"/>
    </xf>
    <xf numFmtId="38" fontId="26" fillId="5" borderId="90" xfId="2"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textRotation="255"/>
      <protection locked="0"/>
    </xf>
    <xf numFmtId="0" fontId="7" fillId="3" borderId="7" xfId="0" applyFont="1" applyFill="1" applyBorder="1" applyAlignment="1" applyProtection="1">
      <alignment horizontal="center" vertical="center" textRotation="255"/>
      <protection locked="0"/>
    </xf>
    <xf numFmtId="0" fontId="7" fillId="3" borderId="8" xfId="0" applyFont="1" applyFill="1" applyBorder="1" applyAlignment="1" applyProtection="1">
      <alignment horizontal="center" vertical="center" textRotation="255"/>
      <protection locked="0"/>
    </xf>
    <xf numFmtId="0" fontId="7" fillId="3" borderId="9" xfId="0" applyFont="1" applyFill="1" applyBorder="1" applyAlignment="1" applyProtection="1">
      <alignment horizontal="center" vertical="center" textRotation="255"/>
      <protection locked="0"/>
    </xf>
    <xf numFmtId="0" fontId="7" fillId="3" borderId="13"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38" fontId="26" fillId="5" borderId="75" xfId="2" applyFont="1" applyFill="1" applyBorder="1" applyAlignment="1" applyProtection="1">
      <alignment horizontal="center" vertical="center"/>
      <protection locked="0"/>
    </xf>
    <xf numFmtId="38" fontId="26" fillId="5" borderId="76" xfId="2"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readingOrder="1"/>
      <protection locked="0"/>
    </xf>
    <xf numFmtId="0" fontId="4" fillId="5" borderId="67" xfId="0" applyFont="1" applyFill="1" applyBorder="1" applyAlignment="1" applyProtection="1">
      <alignment horizontal="center" vertical="center" readingOrder="1"/>
      <protection locked="0"/>
    </xf>
    <xf numFmtId="0" fontId="4" fillId="5" borderId="64" xfId="0" applyFont="1" applyFill="1" applyBorder="1" applyAlignment="1" applyProtection="1">
      <alignment horizontal="center" vertical="center" readingOrder="1"/>
      <protection locked="0"/>
    </xf>
    <xf numFmtId="0" fontId="4" fillId="5" borderId="69" xfId="0" applyFont="1" applyFill="1" applyBorder="1" applyAlignment="1" applyProtection="1">
      <alignment horizontal="center" vertical="center" readingOrder="1"/>
      <protection locked="0"/>
    </xf>
    <xf numFmtId="0" fontId="4" fillId="5" borderId="0" xfId="0" applyFont="1" applyFill="1" applyAlignment="1" applyProtection="1">
      <alignment horizontal="center" vertical="center" readingOrder="1"/>
      <protection locked="0"/>
    </xf>
    <xf numFmtId="0" fontId="4" fillId="5" borderId="9" xfId="0" applyFont="1" applyFill="1" applyBorder="1" applyAlignment="1" applyProtection="1">
      <alignment horizontal="center" vertical="center" readingOrder="1"/>
      <protection locked="0"/>
    </xf>
    <xf numFmtId="0" fontId="4" fillId="5" borderId="72" xfId="0" applyFont="1" applyFill="1" applyBorder="1" applyAlignment="1" applyProtection="1">
      <alignment horizontal="center" vertical="center" readingOrder="1"/>
      <protection locked="0"/>
    </xf>
    <xf numFmtId="0" fontId="4" fillId="5" borderId="66" xfId="0" applyFont="1" applyFill="1" applyBorder="1" applyAlignment="1" applyProtection="1">
      <alignment horizontal="center" vertical="center" readingOrder="1"/>
      <protection locked="0"/>
    </xf>
    <xf numFmtId="0" fontId="4" fillId="5" borderId="65" xfId="0" applyFont="1" applyFill="1" applyBorder="1" applyAlignment="1" applyProtection="1">
      <alignment horizontal="center" vertical="center" readingOrder="1"/>
      <protection locked="0"/>
    </xf>
    <xf numFmtId="0" fontId="7" fillId="4" borderId="18" xfId="0" applyFont="1" applyFill="1" applyBorder="1" applyAlignment="1" applyProtection="1">
      <alignment horizontal="center" vertical="center" textRotation="255"/>
      <protection locked="0"/>
    </xf>
    <xf numFmtId="0" fontId="4" fillId="4" borderId="40" xfId="0" applyFont="1" applyFill="1" applyBorder="1" applyAlignment="1" applyProtection="1">
      <alignment horizontal="center" vertical="center" readingOrder="1"/>
      <protection locked="0"/>
    </xf>
    <xf numFmtId="0" fontId="4" fillId="4" borderId="22" xfId="0" applyFont="1" applyFill="1" applyBorder="1" applyAlignment="1" applyProtection="1">
      <alignment horizontal="center" vertical="center" readingOrder="1"/>
      <protection locked="0"/>
    </xf>
    <xf numFmtId="0" fontId="4" fillId="4" borderId="51" xfId="0" applyFont="1" applyFill="1" applyBorder="1" applyAlignment="1" applyProtection="1">
      <alignment horizontal="center" vertical="center" readingOrder="1"/>
      <protection locked="0"/>
    </xf>
    <xf numFmtId="0" fontId="4" fillId="4" borderId="69" xfId="0" applyFont="1" applyFill="1" applyBorder="1" applyAlignment="1" applyProtection="1">
      <alignment horizontal="center" vertical="center" readingOrder="1"/>
      <protection locked="0"/>
    </xf>
    <xf numFmtId="0" fontId="4" fillId="4" borderId="0" xfId="0" applyFont="1" applyFill="1" applyAlignment="1" applyProtection="1">
      <alignment horizontal="center" vertical="center" readingOrder="1"/>
      <protection locked="0"/>
    </xf>
    <xf numFmtId="0" fontId="4" fillId="4" borderId="9" xfId="0" applyFont="1" applyFill="1" applyBorder="1" applyAlignment="1" applyProtection="1">
      <alignment horizontal="center" vertical="center" readingOrder="1"/>
      <protection locked="0"/>
    </xf>
    <xf numFmtId="0" fontId="4" fillId="4" borderId="42" xfId="0" applyFont="1" applyFill="1" applyBorder="1" applyAlignment="1" applyProtection="1">
      <alignment horizontal="center" vertical="center" readingOrder="1"/>
      <protection locked="0"/>
    </xf>
    <xf numFmtId="0" fontId="4" fillId="4" borderId="43" xfId="0" applyFont="1" applyFill="1" applyBorder="1" applyAlignment="1" applyProtection="1">
      <alignment horizontal="center" vertical="center" readingOrder="1"/>
      <protection locked="0"/>
    </xf>
    <xf numFmtId="0" fontId="4" fillId="4" borderId="52" xfId="0" applyFont="1" applyFill="1" applyBorder="1" applyAlignment="1" applyProtection="1">
      <alignment horizontal="center" vertical="center" readingOrder="1"/>
      <protection locked="0"/>
    </xf>
    <xf numFmtId="38" fontId="26" fillId="4" borderId="56" xfId="2" applyFont="1" applyFill="1" applyBorder="1" applyAlignment="1" applyProtection="1">
      <alignment horizontal="right" vertical="center"/>
      <protection locked="0"/>
    </xf>
    <xf numFmtId="38" fontId="26" fillId="4" borderId="22" xfId="2" applyFont="1" applyFill="1" applyBorder="1" applyAlignment="1" applyProtection="1">
      <alignment horizontal="right" vertical="center"/>
      <protection locked="0"/>
    </xf>
    <xf numFmtId="38" fontId="26" fillId="4" borderId="51" xfId="2" applyFont="1" applyFill="1" applyBorder="1" applyAlignment="1" applyProtection="1">
      <alignment horizontal="right" vertical="center"/>
      <protection locked="0"/>
    </xf>
    <xf numFmtId="38" fontId="26" fillId="4" borderId="8" xfId="2" applyFont="1" applyFill="1" applyBorder="1" applyAlignment="1" applyProtection="1">
      <alignment horizontal="right" vertical="center"/>
      <protection locked="0"/>
    </xf>
    <xf numFmtId="38" fontId="26" fillId="4" borderId="0" xfId="2" applyFont="1" applyFill="1" applyAlignment="1" applyProtection="1">
      <alignment horizontal="right" vertical="center"/>
      <protection locked="0"/>
    </xf>
    <xf numFmtId="38" fontId="26" fillId="4" borderId="9" xfId="2" applyFont="1" applyFill="1" applyBorder="1" applyAlignment="1" applyProtection="1">
      <alignment horizontal="right" vertical="center"/>
      <protection locked="0"/>
    </xf>
    <xf numFmtId="38" fontId="26" fillId="4" borderId="57" xfId="2" applyFont="1" applyFill="1" applyBorder="1" applyAlignment="1" applyProtection="1">
      <alignment horizontal="right" vertical="center"/>
      <protection locked="0"/>
    </xf>
    <xf numFmtId="38" fontId="26" fillId="4" borderId="43" xfId="2" applyFont="1" applyFill="1" applyBorder="1" applyAlignment="1" applyProtection="1">
      <alignment horizontal="right" vertical="center"/>
      <protection locked="0"/>
    </xf>
    <xf numFmtId="38" fontId="26" fillId="4" borderId="52" xfId="2" applyFont="1" applyFill="1" applyBorder="1" applyAlignment="1" applyProtection="1">
      <alignment horizontal="right" vertical="center"/>
      <protection locked="0"/>
    </xf>
    <xf numFmtId="0" fontId="7" fillId="5" borderId="40" xfId="0" applyFont="1" applyFill="1" applyBorder="1" applyAlignment="1" applyProtection="1">
      <alignment horizontal="center" vertical="center" textRotation="255"/>
      <protection locked="0"/>
    </xf>
    <xf numFmtId="0" fontId="7" fillId="5" borderId="41" xfId="0" applyFont="1" applyFill="1" applyBorder="1" applyAlignment="1" applyProtection="1">
      <alignment horizontal="center" vertical="center" textRotation="255"/>
      <protection locked="0"/>
    </xf>
    <xf numFmtId="0" fontId="7" fillId="5" borderId="68" xfId="0" applyFont="1" applyFill="1" applyBorder="1" applyAlignment="1" applyProtection="1">
      <alignment horizontal="center" vertical="center" textRotation="255"/>
      <protection locked="0"/>
    </xf>
    <xf numFmtId="0" fontId="4" fillId="5" borderId="40" xfId="0" applyFont="1" applyFill="1" applyBorder="1" applyAlignment="1" applyProtection="1">
      <alignment horizontal="center" vertical="center" readingOrder="1"/>
      <protection locked="0"/>
    </xf>
    <xf numFmtId="0" fontId="4" fillId="5" borderId="22" xfId="0" applyFont="1" applyFill="1" applyBorder="1" applyAlignment="1" applyProtection="1">
      <alignment horizontal="center" vertical="center" readingOrder="1"/>
      <protection locked="0"/>
    </xf>
    <xf numFmtId="0" fontId="4" fillId="5" borderId="51" xfId="0" applyFont="1" applyFill="1" applyBorder="1" applyAlignment="1" applyProtection="1">
      <alignment horizontal="center" vertical="center" readingOrder="1"/>
      <protection locked="0"/>
    </xf>
    <xf numFmtId="38" fontId="26" fillId="5" borderId="74" xfId="2"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xf>
    <xf numFmtId="0" fontId="7" fillId="4" borderId="18" xfId="0" applyFont="1" applyFill="1" applyBorder="1" applyAlignment="1" applyProtection="1">
      <alignment horizontal="center" vertical="center"/>
    </xf>
    <xf numFmtId="0" fontId="4" fillId="4" borderId="61" xfId="0" applyFont="1" applyFill="1" applyBorder="1" applyAlignment="1" applyProtection="1">
      <alignment horizontal="center" vertical="center" readingOrder="1"/>
    </xf>
    <xf numFmtId="0" fontId="4" fillId="4" borderId="13" xfId="0" applyFont="1" applyFill="1" applyBorder="1" applyAlignment="1" applyProtection="1">
      <alignment horizontal="center" vertical="center" readingOrder="1"/>
    </xf>
    <xf numFmtId="0" fontId="4" fillId="4" borderId="7" xfId="0" applyFont="1" applyFill="1" applyBorder="1" applyAlignment="1" applyProtection="1">
      <alignment horizontal="center" vertical="center" readingOrder="1"/>
    </xf>
    <xf numFmtId="0" fontId="4" fillId="4" borderId="69" xfId="0" applyFont="1" applyFill="1" applyBorder="1" applyAlignment="1" applyProtection="1">
      <alignment horizontal="center" vertical="center" readingOrder="1"/>
    </xf>
    <xf numFmtId="0" fontId="4" fillId="4" borderId="0" xfId="0" applyFont="1" applyFill="1" applyAlignment="1" applyProtection="1">
      <alignment horizontal="center" vertical="center" readingOrder="1"/>
    </xf>
    <xf numFmtId="0" fontId="4" fillId="4" borderId="9" xfId="0" applyFont="1" applyFill="1" applyBorder="1" applyAlignment="1" applyProtection="1">
      <alignment horizontal="center" vertical="center" readingOrder="1"/>
    </xf>
    <xf numFmtId="0" fontId="4" fillId="4" borderId="42" xfId="0" applyFont="1" applyFill="1" applyBorder="1" applyAlignment="1" applyProtection="1">
      <alignment horizontal="center" vertical="center" readingOrder="1"/>
    </xf>
    <xf numFmtId="0" fontId="4" fillId="4" borderId="43" xfId="0" applyFont="1" applyFill="1" applyBorder="1" applyAlignment="1" applyProtection="1">
      <alignment horizontal="center" vertical="center" readingOrder="1"/>
    </xf>
    <xf numFmtId="0" fontId="4" fillId="4" borderId="52" xfId="0" applyFont="1" applyFill="1" applyBorder="1" applyAlignment="1" applyProtection="1">
      <alignment horizontal="center" vertical="center" readingOrder="1"/>
    </xf>
    <xf numFmtId="38" fontId="26" fillId="17" borderId="57" xfId="2" applyFont="1" applyFill="1" applyBorder="1" applyAlignment="1" applyProtection="1">
      <alignment horizontal="right" vertical="center"/>
    </xf>
    <xf numFmtId="38" fontId="26" fillId="17" borderId="43" xfId="2" applyFont="1" applyFill="1" applyBorder="1" applyAlignment="1" applyProtection="1">
      <alignment horizontal="right" vertical="center"/>
    </xf>
    <xf numFmtId="38" fontId="26" fillId="17" borderId="52" xfId="2" applyFont="1" applyFill="1" applyBorder="1" applyAlignment="1" applyProtection="1">
      <alignment horizontal="right" vertical="center"/>
    </xf>
    <xf numFmtId="0" fontId="4" fillId="4" borderId="40" xfId="0" applyFont="1" applyFill="1" applyBorder="1" applyAlignment="1" applyProtection="1">
      <alignment horizontal="center" vertical="center" readingOrder="1"/>
    </xf>
    <xf numFmtId="0" fontId="4" fillId="4" borderId="22" xfId="0" applyFont="1" applyFill="1" applyBorder="1" applyAlignment="1" applyProtection="1">
      <alignment horizontal="center" vertical="center" readingOrder="1"/>
    </xf>
    <xf numFmtId="0" fontId="4" fillId="4" borderId="51" xfId="0" applyFont="1" applyFill="1" applyBorder="1" applyAlignment="1" applyProtection="1">
      <alignment horizontal="center" vertical="center" readingOrder="1"/>
    </xf>
    <xf numFmtId="38" fontId="26" fillId="4" borderId="125" xfId="2" applyFont="1" applyFill="1" applyBorder="1" applyAlignment="1" applyProtection="1">
      <alignment horizontal="right" vertical="center"/>
    </xf>
    <xf numFmtId="38" fontId="26" fillId="4" borderId="108" xfId="2" applyFont="1" applyFill="1" applyBorder="1" applyAlignment="1" applyProtection="1">
      <alignment horizontal="right" vertical="center"/>
    </xf>
    <xf numFmtId="38" fontId="26" fillId="4" borderId="110" xfId="2" applyFont="1" applyFill="1" applyBorder="1" applyAlignment="1" applyProtection="1">
      <alignment horizontal="right" vertical="center"/>
    </xf>
    <xf numFmtId="38" fontId="26" fillId="4" borderId="126" xfId="2" applyFont="1" applyFill="1" applyBorder="1" applyAlignment="1" applyProtection="1">
      <alignment horizontal="right" vertical="center"/>
    </xf>
    <xf numFmtId="38" fontId="26" fillId="4" borderId="35" xfId="2" applyFont="1" applyFill="1" applyBorder="1" applyAlignment="1" applyProtection="1">
      <alignment horizontal="right" vertical="center"/>
    </xf>
    <xf numFmtId="38" fontId="26" fillId="4" borderId="59" xfId="2" applyFont="1" applyFill="1" applyBorder="1" applyAlignment="1" applyProtection="1">
      <alignment horizontal="right" vertical="center"/>
    </xf>
    <xf numFmtId="38" fontId="26" fillId="4" borderId="127" xfId="2" applyFont="1" applyFill="1" applyBorder="1" applyAlignment="1" applyProtection="1">
      <alignment horizontal="right" vertical="center"/>
    </xf>
    <xf numFmtId="38" fontId="26" fillId="4" borderId="105" xfId="2" applyFont="1" applyFill="1" applyBorder="1" applyAlignment="1" applyProtection="1">
      <alignment horizontal="right" vertical="center"/>
    </xf>
    <xf numFmtId="38" fontId="26" fillId="4" borderId="111" xfId="2" applyFont="1" applyFill="1" applyBorder="1" applyAlignment="1" applyProtection="1">
      <alignment horizontal="right" vertical="center"/>
    </xf>
    <xf numFmtId="0" fontId="7" fillId="4" borderId="13" xfId="0" applyFont="1" applyFill="1" applyBorder="1" applyAlignment="1" applyProtection="1">
      <alignment horizontal="left" vertical="center" indent="1"/>
      <protection locked="0"/>
    </xf>
    <xf numFmtId="0" fontId="7" fillId="4" borderId="7" xfId="0" applyFont="1" applyFill="1" applyBorder="1" applyAlignment="1" applyProtection="1">
      <alignment horizontal="left" vertical="center" indent="1"/>
      <protection locked="0"/>
    </xf>
    <xf numFmtId="0" fontId="7" fillId="3" borderId="13" xfId="0" applyFont="1" applyFill="1" applyBorder="1" applyAlignment="1" applyProtection="1">
      <alignment horizontal="center" vertical="center" textRotation="255"/>
      <protection locked="0"/>
    </xf>
    <xf numFmtId="0" fontId="7" fillId="3" borderId="0" xfId="0" applyFont="1" applyFill="1" applyAlignment="1" applyProtection="1">
      <alignment horizontal="center" vertical="center" textRotation="255"/>
      <protection locked="0"/>
    </xf>
    <xf numFmtId="38" fontId="26" fillId="5" borderId="91" xfId="2" applyFont="1" applyFill="1" applyBorder="1" applyAlignment="1" applyProtection="1">
      <alignment horizontal="center" vertical="center"/>
      <protection locked="0"/>
    </xf>
    <xf numFmtId="0" fontId="7" fillId="4" borderId="40" xfId="0" applyFont="1" applyFill="1" applyBorder="1" applyAlignment="1" applyProtection="1">
      <alignment horizontal="center" vertical="center"/>
    </xf>
    <xf numFmtId="0" fontId="7" fillId="4" borderId="22" xfId="0" applyFont="1" applyFill="1" applyBorder="1" applyAlignment="1" applyProtection="1">
      <alignment horizontal="center" vertical="center"/>
    </xf>
    <xf numFmtId="0" fontId="7" fillId="4" borderId="51" xfId="0" applyFont="1" applyFill="1" applyBorder="1" applyAlignment="1" applyProtection="1">
      <alignment horizontal="center" vertical="center"/>
    </xf>
    <xf numFmtId="0" fontId="7" fillId="4" borderId="69" xfId="0" applyFont="1" applyFill="1" applyBorder="1" applyAlignment="1" applyProtection="1">
      <alignment horizontal="center" vertical="center"/>
    </xf>
    <xf numFmtId="0" fontId="7" fillId="4" borderId="0" xfId="0" applyFont="1" applyFill="1" applyAlignment="1" applyProtection="1">
      <alignment horizontal="center" vertical="center"/>
    </xf>
    <xf numFmtId="0" fontId="7" fillId="4" borderId="9" xfId="0" applyFont="1" applyFill="1" applyBorder="1" applyAlignment="1" applyProtection="1">
      <alignment horizontal="center" vertical="center"/>
    </xf>
    <xf numFmtId="0" fontId="7" fillId="4" borderId="42" xfId="0" applyFont="1" applyFill="1" applyBorder="1" applyAlignment="1" applyProtection="1">
      <alignment horizontal="center" vertical="center"/>
    </xf>
    <xf numFmtId="0" fontId="7" fillId="4" borderId="43" xfId="0" applyFont="1" applyFill="1" applyBorder="1" applyAlignment="1" applyProtection="1">
      <alignment horizontal="center" vertical="center"/>
    </xf>
    <xf numFmtId="0" fontId="7" fillId="4" borderId="52" xfId="0" applyFont="1" applyFill="1" applyBorder="1" applyAlignment="1" applyProtection="1">
      <alignment horizontal="center" vertical="center"/>
    </xf>
    <xf numFmtId="38" fontId="26" fillId="17" borderId="56" xfId="2" applyFont="1" applyFill="1" applyBorder="1" applyAlignment="1" applyProtection="1">
      <alignment horizontal="right" vertical="center"/>
    </xf>
    <xf numFmtId="38" fontId="26" fillId="17" borderId="22" xfId="2" applyFont="1" applyFill="1" applyBorder="1" applyAlignment="1" applyProtection="1">
      <alignment horizontal="right" vertical="center"/>
    </xf>
    <xf numFmtId="38" fontId="26" fillId="17" borderId="51" xfId="2" applyFont="1" applyFill="1" applyBorder="1" applyAlignment="1" applyProtection="1">
      <alignment horizontal="right" vertical="center"/>
    </xf>
    <xf numFmtId="0" fontId="7" fillId="0" borderId="84" xfId="0" applyFont="1" applyBorder="1" applyAlignment="1" applyProtection="1">
      <alignment horizontal="left" vertical="center"/>
    </xf>
    <xf numFmtId="0" fontId="7" fillId="0" borderId="20" xfId="0" applyFont="1" applyBorder="1" applyAlignment="1" applyProtection="1">
      <alignment horizontal="left" vertical="center"/>
    </xf>
    <xf numFmtId="0" fontId="22" fillId="16" borderId="28" xfId="0" applyFont="1" applyFill="1" applyBorder="1" applyAlignment="1" applyProtection="1">
      <alignment horizontal="center" vertical="center" shrinkToFit="1"/>
    </xf>
    <xf numFmtId="0" fontId="22" fillId="16" borderId="20" xfId="0" applyFont="1" applyFill="1" applyBorder="1" applyAlignment="1" applyProtection="1">
      <alignment horizontal="center" vertical="center" shrinkToFit="1"/>
    </xf>
    <xf numFmtId="0" fontId="22" fillId="16" borderId="85" xfId="0" applyFont="1" applyFill="1" applyBorder="1" applyAlignment="1" applyProtection="1">
      <alignment horizontal="center" vertical="center" shrinkToFit="1"/>
    </xf>
    <xf numFmtId="38" fontId="26" fillId="17" borderId="0" xfId="2" applyFont="1" applyFill="1" applyBorder="1" applyAlignment="1" applyProtection="1">
      <alignment horizontal="right" vertical="center"/>
    </xf>
    <xf numFmtId="0" fontId="7" fillId="0" borderId="84"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85" xfId="0" applyFont="1" applyBorder="1" applyAlignment="1" applyProtection="1">
      <alignment horizontal="center" vertical="center"/>
      <protection locked="0"/>
    </xf>
    <xf numFmtId="0" fontId="7" fillId="0" borderId="86" xfId="0" applyFont="1" applyBorder="1" applyAlignment="1" applyProtection="1">
      <alignment horizontal="center" vertical="center"/>
      <protection locked="0"/>
    </xf>
    <xf numFmtId="0" fontId="7" fillId="0" borderId="87" xfId="0" applyFont="1" applyBorder="1" applyAlignment="1" applyProtection="1">
      <alignment horizontal="center" vertical="center"/>
      <protection locked="0"/>
    </xf>
    <xf numFmtId="0" fontId="7" fillId="0" borderId="88" xfId="0" applyFont="1" applyBorder="1" applyAlignment="1" applyProtection="1">
      <alignment horizontal="center" vertical="center"/>
      <protection locked="0"/>
    </xf>
    <xf numFmtId="177" fontId="27" fillId="0" borderId="84" xfId="0" applyNumberFormat="1" applyFont="1" applyBorder="1" applyAlignment="1" applyProtection="1">
      <alignment horizontal="right" vertical="center"/>
      <protection locked="0"/>
    </xf>
    <xf numFmtId="177" fontId="27" fillId="0" borderId="20" xfId="0" applyNumberFormat="1" applyFont="1" applyBorder="1" applyAlignment="1" applyProtection="1">
      <alignment horizontal="right" vertical="center"/>
      <protection locked="0"/>
    </xf>
    <xf numFmtId="177" fontId="27" fillId="0" borderId="85" xfId="0" applyNumberFormat="1" applyFont="1" applyBorder="1" applyAlignment="1" applyProtection="1">
      <alignment horizontal="right" vertical="center"/>
      <protection locked="0"/>
    </xf>
    <xf numFmtId="177" fontId="27" fillId="0" borderId="86" xfId="0" applyNumberFormat="1" applyFont="1" applyBorder="1" applyAlignment="1" applyProtection="1">
      <alignment horizontal="right" vertical="center"/>
      <protection locked="0"/>
    </xf>
    <xf numFmtId="177" fontId="27" fillId="0" borderId="87" xfId="0" applyNumberFormat="1" applyFont="1" applyBorder="1" applyAlignment="1" applyProtection="1">
      <alignment horizontal="right" vertical="center"/>
      <protection locked="0"/>
    </xf>
    <xf numFmtId="177" fontId="27" fillId="0" borderId="88" xfId="0" applyNumberFormat="1" applyFont="1" applyBorder="1" applyAlignment="1" applyProtection="1">
      <alignment horizontal="right" vertical="center"/>
      <protection locked="0"/>
    </xf>
    <xf numFmtId="38" fontId="26" fillId="17" borderId="84" xfId="2" applyFont="1" applyFill="1" applyBorder="1" applyAlignment="1" applyProtection="1">
      <alignment horizontal="right" vertical="center"/>
    </xf>
    <xf numFmtId="38" fontId="26" fillId="17" borderId="20" xfId="2" applyFont="1" applyFill="1" applyBorder="1" applyAlignment="1" applyProtection="1">
      <alignment horizontal="right" vertical="center"/>
    </xf>
    <xf numFmtId="38" fontId="26" fillId="17" borderId="85" xfId="2" applyFont="1" applyFill="1" applyBorder="1" applyAlignment="1" applyProtection="1">
      <alignment horizontal="right" vertical="center"/>
    </xf>
    <xf numFmtId="38" fontId="26" fillId="17" borderId="86" xfId="2" applyFont="1" applyFill="1" applyBorder="1" applyAlignment="1" applyProtection="1">
      <alignment horizontal="right" vertical="center"/>
    </xf>
    <xf numFmtId="38" fontId="26" fillId="17" borderId="87" xfId="2" applyFont="1" applyFill="1" applyBorder="1" applyAlignment="1" applyProtection="1">
      <alignment horizontal="right" vertical="center"/>
    </xf>
    <xf numFmtId="38" fontId="26" fillId="17" borderId="88" xfId="2" applyFont="1" applyFill="1" applyBorder="1" applyAlignment="1" applyProtection="1">
      <alignment horizontal="right" vertical="center"/>
    </xf>
    <xf numFmtId="0" fontId="7" fillId="0" borderId="56" xfId="0" applyFont="1" applyBorder="1" applyAlignment="1" applyProtection="1">
      <alignment horizontal="left" vertical="center"/>
    </xf>
    <xf numFmtId="0" fontId="7" fillId="0" borderId="22" xfId="0" applyFont="1" applyBorder="1" applyAlignment="1" applyProtection="1">
      <alignment horizontal="left" vertical="center"/>
    </xf>
    <xf numFmtId="0" fontId="7" fillId="0" borderId="55"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31" xfId="0" applyFont="1" applyBorder="1" applyAlignment="1" applyProtection="1">
      <alignment horizontal="left" vertical="center"/>
    </xf>
    <xf numFmtId="0" fontId="7" fillId="0" borderId="57" xfId="0" applyFont="1" applyBorder="1" applyAlignment="1" applyProtection="1">
      <alignment horizontal="left" vertical="center"/>
    </xf>
    <xf numFmtId="0" fontId="7" fillId="0" borderId="43" xfId="0" applyFont="1" applyBorder="1" applyAlignment="1" applyProtection="1">
      <alignment horizontal="left" vertical="center"/>
    </xf>
    <xf numFmtId="0" fontId="7" fillId="0" borderId="45" xfId="0" applyFont="1" applyBorder="1" applyAlignment="1" applyProtection="1">
      <alignment horizontal="left" vertical="center"/>
    </xf>
    <xf numFmtId="0" fontId="22" fillId="16" borderId="54" xfId="0" applyFont="1" applyFill="1" applyBorder="1" applyAlignment="1" applyProtection="1">
      <alignment horizontal="center" vertical="center"/>
    </xf>
    <xf numFmtId="0" fontId="22" fillId="16" borderId="22" xfId="0" applyFont="1" applyFill="1" applyBorder="1" applyAlignment="1" applyProtection="1">
      <alignment horizontal="center" vertical="center"/>
    </xf>
    <xf numFmtId="0" fontId="22" fillId="16" borderId="51" xfId="0" applyFont="1" applyFill="1" applyBorder="1" applyAlignment="1" applyProtection="1">
      <alignment horizontal="center" vertical="center"/>
    </xf>
    <xf numFmtId="0" fontId="22" fillId="16" borderId="32" xfId="0" applyFont="1" applyFill="1" applyBorder="1" applyAlignment="1" applyProtection="1">
      <alignment horizontal="center" vertical="center"/>
    </xf>
    <xf numFmtId="0" fontId="22" fillId="16" borderId="0" xfId="0" applyFont="1" applyFill="1" applyBorder="1" applyAlignment="1" applyProtection="1">
      <alignment horizontal="center" vertical="center"/>
    </xf>
    <xf numFmtId="0" fontId="22" fillId="16" borderId="9" xfId="0" applyFont="1" applyFill="1" applyBorder="1" applyAlignment="1" applyProtection="1">
      <alignment horizontal="center" vertical="center"/>
    </xf>
    <xf numFmtId="0" fontId="22" fillId="16" borderId="46" xfId="0" applyFont="1" applyFill="1" applyBorder="1" applyAlignment="1" applyProtection="1">
      <alignment horizontal="center" vertical="center"/>
    </xf>
    <xf numFmtId="0" fontId="22" fillId="16" borderId="43" xfId="0" applyFont="1" applyFill="1" applyBorder="1" applyAlignment="1" applyProtection="1">
      <alignment horizontal="center" vertical="center"/>
    </xf>
    <xf numFmtId="0" fontId="22" fillId="16" borderId="52" xfId="0" applyFont="1" applyFill="1" applyBorder="1" applyAlignment="1" applyProtection="1">
      <alignment horizontal="center" vertical="center"/>
    </xf>
    <xf numFmtId="0" fontId="7" fillId="3" borderId="6" xfId="0" applyFont="1" applyFill="1" applyBorder="1" applyAlignment="1" applyProtection="1">
      <alignment horizontal="center" vertical="center" textRotation="255"/>
    </xf>
    <xf numFmtId="0" fontId="7" fillId="3" borderId="7" xfId="0" applyFont="1" applyFill="1" applyBorder="1" applyAlignment="1" applyProtection="1">
      <alignment horizontal="center" vertical="center" textRotation="255"/>
    </xf>
    <xf numFmtId="0" fontId="7" fillId="3" borderId="8" xfId="0" applyFont="1" applyFill="1" applyBorder="1" applyAlignment="1" applyProtection="1">
      <alignment horizontal="center" vertical="center" textRotation="255"/>
    </xf>
    <xf numFmtId="0" fontId="7" fillId="3" borderId="9" xfId="0" applyFont="1" applyFill="1" applyBorder="1" applyAlignment="1" applyProtection="1">
      <alignment horizontal="center" vertical="center" textRotation="255"/>
    </xf>
    <xf numFmtId="0" fontId="7" fillId="3" borderId="0" xfId="0" applyFont="1" applyFill="1" applyAlignment="1" applyProtection="1">
      <alignment horizontal="center" vertical="center" textRotation="255"/>
    </xf>
    <xf numFmtId="181" fontId="22" fillId="0" borderId="54" xfId="0" applyNumberFormat="1" applyFont="1" applyBorder="1" applyAlignment="1" applyProtection="1">
      <alignment horizontal="center" vertical="center" shrinkToFit="1"/>
    </xf>
    <xf numFmtId="181" fontId="22" fillId="0" borderId="22" xfId="0" applyNumberFormat="1" applyFont="1" applyBorder="1" applyAlignment="1" applyProtection="1">
      <alignment horizontal="center" vertical="center" shrinkToFit="1"/>
    </xf>
    <xf numFmtId="181" fontId="22" fillId="0" borderId="51" xfId="0" applyNumberFormat="1" applyFont="1" applyBorder="1" applyAlignment="1" applyProtection="1">
      <alignment horizontal="center" vertical="center" shrinkToFit="1"/>
    </xf>
    <xf numFmtId="181" fontId="22" fillId="0" borderId="116" xfId="0" applyNumberFormat="1" applyFont="1" applyBorder="1" applyAlignment="1" applyProtection="1">
      <alignment horizontal="center" vertical="center" shrinkToFit="1"/>
    </xf>
    <xf numFmtId="181" fontId="22" fillId="0" borderId="66" xfId="0" applyNumberFormat="1" applyFont="1" applyBorder="1" applyAlignment="1" applyProtection="1">
      <alignment horizontal="center" vertical="center" shrinkToFit="1"/>
    </xf>
    <xf numFmtId="181" fontId="22" fillId="0" borderId="65" xfId="0" applyNumberFormat="1" applyFont="1" applyBorder="1" applyAlignment="1" applyProtection="1">
      <alignment horizontal="center" vertical="center" shrinkToFit="1"/>
    </xf>
    <xf numFmtId="0" fontId="22" fillId="16" borderId="114" xfId="0" applyFont="1" applyFill="1" applyBorder="1" applyAlignment="1" applyProtection="1">
      <alignment horizontal="center" vertical="center" shrinkToFit="1"/>
    </xf>
    <xf numFmtId="0" fontId="22" fillId="16" borderId="67" xfId="0" applyFont="1" applyFill="1" applyBorder="1" applyAlignment="1" applyProtection="1">
      <alignment horizontal="center" vertical="center" shrinkToFit="1"/>
    </xf>
    <xf numFmtId="0" fontId="22" fillId="16" borderId="32" xfId="0" applyFont="1" applyFill="1" applyBorder="1" applyAlignment="1" applyProtection="1">
      <alignment horizontal="center" vertical="center" shrinkToFit="1"/>
    </xf>
    <xf numFmtId="0" fontId="22" fillId="16" borderId="0" xfId="0" applyFont="1" applyFill="1" applyBorder="1" applyAlignment="1" applyProtection="1">
      <alignment horizontal="center" vertical="center" shrinkToFit="1"/>
    </xf>
    <xf numFmtId="0" fontId="22" fillId="16" borderId="46" xfId="0" applyFont="1" applyFill="1" applyBorder="1" applyAlignment="1" applyProtection="1">
      <alignment horizontal="center" vertical="center" shrinkToFit="1"/>
    </xf>
    <xf numFmtId="0" fontId="22" fillId="16" borderId="43" xfId="0" applyFont="1" applyFill="1" applyBorder="1" applyAlignment="1" applyProtection="1">
      <alignment horizontal="center" vertical="center" shrinkToFit="1"/>
    </xf>
    <xf numFmtId="0" fontId="22" fillId="16" borderId="64" xfId="0" applyFont="1" applyFill="1" applyBorder="1" applyAlignment="1" applyProtection="1">
      <alignment horizontal="center" vertical="center" shrinkToFit="1"/>
    </xf>
    <xf numFmtId="0" fontId="22" fillId="16" borderId="9" xfId="0" applyFont="1" applyFill="1" applyBorder="1" applyAlignment="1" applyProtection="1">
      <alignment horizontal="center" vertical="center" shrinkToFit="1"/>
    </xf>
    <xf numFmtId="0" fontId="22" fillId="16" borderId="52" xfId="0" applyFont="1" applyFill="1" applyBorder="1" applyAlignment="1" applyProtection="1">
      <alignment horizontal="center" vertical="center" shrinkToFit="1"/>
    </xf>
    <xf numFmtId="0" fontId="22" fillId="16" borderId="28" xfId="0" applyFont="1" applyFill="1" applyBorder="1" applyAlignment="1" applyProtection="1">
      <alignment horizontal="center" vertical="center"/>
    </xf>
    <xf numFmtId="0" fontId="22" fillId="16" borderId="20" xfId="0" applyFont="1" applyFill="1" applyBorder="1" applyAlignment="1" applyProtection="1">
      <alignment horizontal="center" vertical="center"/>
    </xf>
    <xf numFmtId="0" fontId="22" fillId="16" borderId="85" xfId="0" applyFont="1" applyFill="1" applyBorder="1" applyAlignment="1" applyProtection="1">
      <alignment horizontal="center" vertical="center"/>
    </xf>
    <xf numFmtId="0" fontId="7" fillId="0" borderId="85" xfId="0" applyFont="1" applyBorder="1" applyAlignment="1" applyProtection="1">
      <alignment horizontal="left" vertical="center"/>
    </xf>
    <xf numFmtId="0" fontId="7" fillId="0" borderId="6" xfId="0" applyFont="1" applyBorder="1" applyAlignment="1" applyProtection="1">
      <alignment horizontal="left" vertical="center"/>
    </xf>
    <xf numFmtId="0" fontId="7" fillId="0" borderId="13" xfId="0" applyFont="1" applyBorder="1" applyAlignment="1" applyProtection="1">
      <alignment horizontal="left" vertical="center"/>
    </xf>
    <xf numFmtId="0" fontId="47" fillId="16" borderId="67" xfId="0" applyFont="1" applyFill="1" applyBorder="1" applyAlignment="1" applyProtection="1">
      <alignment horizontal="center" vertical="center"/>
    </xf>
    <xf numFmtId="0" fontId="47" fillId="16" borderId="64" xfId="0" applyFont="1" applyFill="1" applyBorder="1" applyAlignment="1" applyProtection="1">
      <alignment horizontal="center" vertical="center"/>
    </xf>
    <xf numFmtId="0" fontId="47" fillId="16" borderId="0" xfId="0" applyFont="1" applyFill="1" applyBorder="1" applyAlignment="1" applyProtection="1">
      <alignment horizontal="center" vertical="center"/>
    </xf>
    <xf numFmtId="0" fontId="47" fillId="16" borderId="9" xfId="0" applyFont="1" applyFill="1" applyBorder="1" applyAlignment="1" applyProtection="1">
      <alignment horizontal="center" vertical="center"/>
    </xf>
    <xf numFmtId="0" fontId="47" fillId="16" borderId="43" xfId="0" applyFont="1" applyFill="1" applyBorder="1" applyAlignment="1" applyProtection="1">
      <alignment horizontal="center" vertical="center"/>
    </xf>
    <xf numFmtId="0" fontId="47" fillId="16" borderId="52" xfId="0" applyFont="1" applyFill="1" applyBorder="1" applyAlignment="1" applyProtection="1">
      <alignment horizontal="center" vertical="center"/>
    </xf>
    <xf numFmtId="0" fontId="47" fillId="16" borderId="124" xfId="0" applyFont="1" applyFill="1" applyBorder="1" applyAlignment="1" applyProtection="1">
      <alignment horizontal="center" vertical="center"/>
    </xf>
    <xf numFmtId="0" fontId="47" fillId="16" borderId="31" xfId="0" applyFont="1" applyFill="1" applyBorder="1" applyAlignment="1" applyProtection="1">
      <alignment horizontal="center" vertical="center"/>
    </xf>
    <xf numFmtId="0" fontId="47" fillId="16" borderId="45" xfId="0" applyFont="1" applyFill="1" applyBorder="1" applyAlignment="1" applyProtection="1">
      <alignment horizontal="center" vertical="center"/>
    </xf>
    <xf numFmtId="0" fontId="4" fillId="3" borderId="56" xfId="0"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41"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29" xfId="0" applyFont="1" applyFill="1" applyBorder="1" applyAlignment="1" applyProtection="1">
      <alignment horizontal="center" vertical="center"/>
    </xf>
    <xf numFmtId="0" fontId="22" fillId="18" borderId="40" xfId="0" applyFont="1" applyFill="1" applyBorder="1" applyAlignment="1" applyProtection="1">
      <alignment horizontal="center" vertical="center" wrapText="1"/>
    </xf>
    <xf numFmtId="0" fontId="22" fillId="18" borderId="22" xfId="0" applyFont="1" applyFill="1" applyBorder="1" applyAlignment="1" applyProtection="1">
      <alignment horizontal="center" vertical="center" wrapText="1"/>
    </xf>
    <xf numFmtId="0" fontId="22" fillId="18" borderId="0" xfId="0" applyFont="1" applyFill="1" applyBorder="1" applyAlignment="1" applyProtection="1">
      <alignment horizontal="center" vertical="center" wrapText="1"/>
    </xf>
    <xf numFmtId="0" fontId="22" fillId="18" borderId="51" xfId="0" applyFont="1" applyFill="1" applyBorder="1" applyAlignment="1" applyProtection="1">
      <alignment horizontal="center" vertical="center" wrapText="1"/>
    </xf>
    <xf numFmtId="0" fontId="22" fillId="18" borderId="30" xfId="0" applyFont="1" applyFill="1" applyBorder="1" applyAlignment="1" applyProtection="1">
      <alignment horizontal="center" vertical="center" wrapText="1"/>
    </xf>
    <xf numFmtId="0" fontId="22" fillId="18" borderId="1" xfId="0" applyFont="1" applyFill="1" applyBorder="1" applyAlignment="1" applyProtection="1">
      <alignment horizontal="center" vertical="center" wrapText="1"/>
    </xf>
    <xf numFmtId="0" fontId="22" fillId="18" borderId="11" xfId="0" applyFont="1" applyFill="1" applyBorder="1" applyAlignment="1" applyProtection="1">
      <alignment horizontal="center" vertical="center" wrapText="1"/>
    </xf>
    <xf numFmtId="0" fontId="48" fillId="0" borderId="118" xfId="0" applyFont="1" applyFill="1" applyBorder="1" applyAlignment="1" applyProtection="1">
      <alignment horizontal="center" vertical="center" shrinkToFit="1"/>
    </xf>
    <xf numFmtId="0" fontId="48" fillId="0" borderId="122" xfId="0" applyFont="1" applyFill="1" applyBorder="1" applyAlignment="1" applyProtection="1">
      <alignment horizontal="center" vertical="center" shrinkToFit="1"/>
    </xf>
    <xf numFmtId="0" fontId="22" fillId="16" borderId="118" xfId="0" applyFont="1" applyFill="1" applyBorder="1" applyAlignment="1" applyProtection="1">
      <alignment horizontal="center" vertical="center"/>
    </xf>
    <xf numFmtId="0" fontId="22" fillId="16" borderId="120" xfId="0" applyFont="1" applyFill="1" applyBorder="1" applyAlignment="1" applyProtection="1">
      <alignment horizontal="center" vertical="center"/>
    </xf>
    <xf numFmtId="0" fontId="22" fillId="16" borderId="121" xfId="0" applyFont="1" applyFill="1" applyBorder="1" applyAlignment="1" applyProtection="1">
      <alignment horizontal="center" vertical="center"/>
    </xf>
    <xf numFmtId="0" fontId="4" fillId="0" borderId="19" xfId="0" applyFont="1" applyFill="1" applyBorder="1" applyAlignment="1" applyProtection="1">
      <alignment horizontal="left" vertical="center" shrinkToFit="1"/>
    </xf>
    <xf numFmtId="0" fontId="4" fillId="0" borderId="20" xfId="0" applyFont="1" applyFill="1" applyBorder="1" applyAlignment="1" applyProtection="1">
      <alignment horizontal="left" vertical="center" shrinkToFit="1"/>
    </xf>
    <xf numFmtId="0" fontId="4" fillId="0" borderId="21" xfId="0" applyFont="1" applyFill="1" applyBorder="1" applyAlignment="1" applyProtection="1">
      <alignment horizontal="left" vertical="center" shrinkToFit="1"/>
    </xf>
    <xf numFmtId="0" fontId="7" fillId="0" borderId="81" xfId="0" applyFont="1" applyBorder="1" applyAlignment="1" applyProtection="1">
      <alignment horizontal="left" vertical="center"/>
    </xf>
    <xf numFmtId="0" fontId="7" fillId="0" borderId="82" xfId="0" applyFont="1" applyBorder="1" applyAlignment="1" applyProtection="1">
      <alignment horizontal="left" vertical="center"/>
    </xf>
    <xf numFmtId="0" fontId="7" fillId="0" borderId="83" xfId="0" applyFont="1" applyBorder="1" applyAlignment="1" applyProtection="1">
      <alignment horizontal="left" vertical="center"/>
    </xf>
    <xf numFmtId="38" fontId="26" fillId="17" borderId="81" xfId="2" applyFont="1" applyFill="1" applyBorder="1" applyAlignment="1" applyProtection="1">
      <alignment horizontal="right" vertical="center"/>
    </xf>
    <xf numFmtId="38" fontId="26" fillId="17" borderId="82" xfId="2" applyFont="1" applyFill="1" applyBorder="1" applyAlignment="1" applyProtection="1">
      <alignment horizontal="right" vertical="center"/>
    </xf>
    <xf numFmtId="38" fontId="26" fillId="17" borderId="83" xfId="2" applyFont="1" applyFill="1" applyBorder="1" applyAlignment="1" applyProtection="1">
      <alignment horizontal="right" vertical="center"/>
    </xf>
    <xf numFmtId="0" fontId="47" fillId="0" borderId="118" xfId="0" applyFont="1" applyFill="1" applyBorder="1" applyAlignment="1" applyProtection="1">
      <alignment horizontal="center" vertical="center" shrinkToFit="1"/>
    </xf>
    <xf numFmtId="0" fontId="47" fillId="0" borderId="119" xfId="0" applyFont="1" applyFill="1" applyBorder="1" applyAlignment="1" applyProtection="1">
      <alignment horizontal="center" vertical="center" shrinkToFit="1"/>
    </xf>
    <xf numFmtId="0" fontId="47" fillId="0" borderId="122" xfId="0" applyFont="1" applyFill="1" applyBorder="1" applyAlignment="1" applyProtection="1">
      <alignment horizontal="center" vertical="center" shrinkToFit="1"/>
    </xf>
    <xf numFmtId="0" fontId="47" fillId="0" borderId="123" xfId="0" applyFont="1" applyFill="1" applyBorder="1" applyAlignment="1" applyProtection="1">
      <alignment horizontal="center" vertical="center" shrinkToFit="1"/>
    </xf>
    <xf numFmtId="0" fontId="22" fillId="16" borderId="95" xfId="0" applyFont="1" applyFill="1" applyBorder="1" applyAlignment="1" applyProtection="1">
      <alignment horizontal="left" vertical="center"/>
    </xf>
    <xf numFmtId="0" fontId="22" fillId="16" borderId="2" xfId="0" applyFont="1" applyFill="1" applyBorder="1" applyAlignment="1" applyProtection="1">
      <alignment horizontal="left" vertical="center"/>
    </xf>
    <xf numFmtId="0" fontId="22" fillId="16" borderId="96" xfId="0" applyFont="1" applyFill="1" applyBorder="1" applyAlignment="1" applyProtection="1">
      <alignment horizontal="left" vertical="center"/>
    </xf>
    <xf numFmtId="0" fontId="7" fillId="3" borderId="2"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center"/>
      <protection locked="0"/>
    </xf>
    <xf numFmtId="0" fontId="4" fillId="4" borderId="40" xfId="0" applyFont="1" applyFill="1" applyBorder="1" applyAlignment="1" applyProtection="1">
      <alignment horizontal="center" vertical="center" shrinkToFit="1"/>
    </xf>
    <xf numFmtId="0" fontId="4" fillId="4" borderId="22" xfId="0" applyFont="1" applyFill="1" applyBorder="1" applyAlignment="1" applyProtection="1">
      <alignment horizontal="center" vertical="center" shrinkToFit="1"/>
    </xf>
    <xf numFmtId="0" fontId="4" fillId="4" borderId="30" xfId="0" applyFont="1" applyFill="1" applyBorder="1" applyAlignment="1" applyProtection="1">
      <alignment horizontal="center" vertical="center" shrinkToFit="1"/>
    </xf>
    <xf numFmtId="0" fontId="4" fillId="4" borderId="1" xfId="0" applyFont="1" applyFill="1" applyBorder="1" applyAlignment="1" applyProtection="1">
      <alignment horizontal="center" vertical="center" shrinkToFit="1"/>
    </xf>
    <xf numFmtId="0" fontId="22" fillId="16" borderId="22" xfId="0" applyFont="1" applyFill="1" applyBorder="1" applyAlignment="1" applyProtection="1">
      <alignment horizontal="center" vertical="center" shrinkToFit="1"/>
    </xf>
    <xf numFmtId="0" fontId="22" fillId="16" borderId="1" xfId="0" applyFont="1" applyFill="1" applyBorder="1" applyAlignment="1" applyProtection="1">
      <alignment horizontal="center" vertical="center" shrinkToFit="1"/>
    </xf>
    <xf numFmtId="0" fontId="7" fillId="4" borderId="22" xfId="0" applyFont="1" applyFill="1" applyBorder="1" applyAlignment="1" applyProtection="1">
      <alignment horizontal="center" vertical="center" shrinkToFit="1"/>
    </xf>
    <xf numFmtId="0" fontId="7" fillId="4" borderId="1" xfId="0" applyFont="1" applyFill="1" applyBorder="1" applyAlignment="1" applyProtection="1">
      <alignment horizontal="center" vertical="center" shrinkToFit="1"/>
    </xf>
    <xf numFmtId="0" fontId="22" fillId="16" borderId="40" xfId="0" applyFont="1" applyFill="1" applyBorder="1" applyAlignment="1" applyProtection="1">
      <alignment horizontal="center" vertical="center"/>
    </xf>
    <xf numFmtId="0" fontId="22" fillId="16" borderId="41" xfId="0" applyFont="1" applyFill="1" applyBorder="1" applyAlignment="1" applyProtection="1">
      <alignment horizontal="center" vertical="center"/>
    </xf>
    <xf numFmtId="0" fontId="22" fillId="16" borderId="30" xfId="0" applyFont="1" applyFill="1" applyBorder="1" applyAlignment="1" applyProtection="1">
      <alignment horizontal="center" vertical="center"/>
    </xf>
    <xf numFmtId="0" fontId="22" fillId="16" borderId="1" xfId="0" applyFont="1" applyFill="1" applyBorder="1" applyAlignment="1" applyProtection="1">
      <alignment horizontal="center" vertical="center"/>
    </xf>
    <xf numFmtId="0" fontId="22" fillId="16" borderId="29" xfId="0" applyFont="1" applyFill="1" applyBorder="1" applyAlignment="1" applyProtection="1">
      <alignment horizontal="center" vertical="center"/>
    </xf>
    <xf numFmtId="0" fontId="34" fillId="3" borderId="69" xfId="0" applyFont="1" applyFill="1" applyBorder="1" applyAlignment="1" applyProtection="1">
      <alignment horizontal="center" vertical="center" wrapText="1"/>
    </xf>
    <xf numFmtId="0" fontId="34" fillId="3" borderId="0" xfId="0" applyFont="1" applyFill="1" applyBorder="1" applyAlignment="1" applyProtection="1">
      <alignment horizontal="center" vertical="center" wrapText="1"/>
    </xf>
    <xf numFmtId="0" fontId="34" fillId="3" borderId="68" xfId="0" applyFont="1" applyFill="1" applyBorder="1" applyAlignment="1" applyProtection="1">
      <alignment horizontal="center" vertical="center" wrapText="1"/>
    </xf>
    <xf numFmtId="0" fontId="34" fillId="3" borderId="30" xfId="0" applyFont="1" applyFill="1" applyBorder="1" applyAlignment="1" applyProtection="1">
      <alignment horizontal="center" vertical="center" wrapText="1"/>
    </xf>
    <xf numFmtId="0" fontId="34" fillId="3" borderId="1" xfId="0" applyFont="1" applyFill="1" applyBorder="1" applyAlignment="1" applyProtection="1">
      <alignment horizontal="center" vertical="center" wrapText="1"/>
    </xf>
    <xf numFmtId="0" fontId="34" fillId="3" borderId="29" xfId="0" applyFont="1" applyFill="1" applyBorder="1" applyAlignment="1" applyProtection="1">
      <alignment horizontal="center" vertical="center" wrapText="1"/>
    </xf>
    <xf numFmtId="0" fontId="4" fillId="4" borderId="61" xfId="0" applyFont="1" applyFill="1" applyBorder="1" applyAlignment="1" applyProtection="1">
      <alignment horizontal="center" vertical="center" shrinkToFit="1"/>
    </xf>
    <xf numFmtId="0" fontId="4" fillId="4" borderId="13" xfId="0" applyFont="1" applyFill="1" applyBorder="1" applyAlignment="1" applyProtection="1">
      <alignment horizontal="center" vertical="center" shrinkToFit="1"/>
    </xf>
    <xf numFmtId="0" fontId="4" fillId="4" borderId="42" xfId="0" applyFont="1" applyFill="1" applyBorder="1" applyAlignment="1" applyProtection="1">
      <alignment horizontal="center" vertical="center" shrinkToFit="1"/>
    </xf>
    <xf numFmtId="0" fontId="4" fillId="4" borderId="43" xfId="0" applyFont="1" applyFill="1" applyBorder="1" applyAlignment="1" applyProtection="1">
      <alignment horizontal="center" vertical="center" shrinkToFit="1"/>
    </xf>
    <xf numFmtId="0" fontId="22" fillId="16" borderId="40" xfId="0" applyFont="1" applyFill="1" applyBorder="1" applyAlignment="1" applyProtection="1">
      <alignment horizontal="left" vertical="center"/>
    </xf>
    <xf numFmtId="0" fontId="22" fillId="16" borderId="22" xfId="0" applyFont="1" applyFill="1" applyBorder="1" applyAlignment="1" applyProtection="1">
      <alignment horizontal="left" vertical="center"/>
    </xf>
    <xf numFmtId="0" fontId="22" fillId="16" borderId="51" xfId="0" applyFont="1" applyFill="1" applyBorder="1" applyAlignment="1" applyProtection="1">
      <alignment horizontal="left" vertical="center"/>
    </xf>
    <xf numFmtId="0" fontId="22" fillId="16" borderId="69" xfId="0" applyFont="1" applyFill="1" applyBorder="1" applyAlignment="1" applyProtection="1">
      <alignment horizontal="left" vertical="center"/>
    </xf>
    <xf numFmtId="0" fontId="22" fillId="16" borderId="0" xfId="0" applyFont="1" applyFill="1" applyAlignment="1" applyProtection="1">
      <alignment horizontal="left" vertical="center"/>
    </xf>
    <xf numFmtId="0" fontId="22" fillId="16" borderId="9" xfId="0" applyFont="1" applyFill="1" applyBorder="1" applyAlignment="1" applyProtection="1">
      <alignment horizontal="left" vertical="center"/>
    </xf>
    <xf numFmtId="0" fontId="22" fillId="16" borderId="30" xfId="0" applyFont="1" applyFill="1" applyBorder="1" applyAlignment="1" applyProtection="1">
      <alignment horizontal="left" vertical="center"/>
    </xf>
    <xf numFmtId="0" fontId="22" fillId="16" borderId="1" xfId="0" applyFont="1" applyFill="1" applyBorder="1" applyAlignment="1" applyProtection="1">
      <alignment horizontal="left" vertical="center"/>
    </xf>
    <xf numFmtId="0" fontId="22" fillId="16" borderId="11" xfId="0" applyFont="1" applyFill="1" applyBorder="1" applyAlignment="1" applyProtection="1">
      <alignment horizontal="left" vertical="center"/>
    </xf>
    <xf numFmtId="0" fontId="4" fillId="4" borderId="41" xfId="0" applyFont="1" applyFill="1" applyBorder="1" applyAlignment="1" applyProtection="1">
      <alignment horizontal="center" vertical="center" shrinkToFit="1"/>
    </xf>
    <xf numFmtId="0" fontId="4" fillId="4" borderId="44" xfId="0" applyFont="1" applyFill="1" applyBorder="1" applyAlignment="1" applyProtection="1">
      <alignment horizontal="center" vertical="center" shrinkToFit="1"/>
    </xf>
    <xf numFmtId="0" fontId="22" fillId="16" borderId="15" xfId="0" applyFont="1" applyFill="1" applyBorder="1" applyAlignment="1" applyProtection="1">
      <alignment horizontal="left" vertical="center"/>
    </xf>
    <xf numFmtId="0" fontId="22" fillId="16" borderId="12" xfId="0" applyFont="1" applyFill="1" applyBorder="1" applyAlignment="1" applyProtection="1">
      <alignment horizontal="left" vertical="center"/>
    </xf>
    <xf numFmtId="0" fontId="7" fillId="3" borderId="15"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51" fillId="2" borderId="0" xfId="0" applyFont="1" applyFill="1" applyAlignment="1" applyProtection="1">
      <alignment horizontal="center" vertical="center" wrapText="1"/>
      <protection locked="0"/>
    </xf>
    <xf numFmtId="0" fontId="22" fillId="16" borderId="42" xfId="0" applyFont="1" applyFill="1" applyBorder="1" applyAlignment="1" applyProtection="1">
      <alignment horizontal="center" vertical="center"/>
    </xf>
    <xf numFmtId="0" fontId="22" fillId="16" borderId="44" xfId="0" applyFont="1" applyFill="1" applyBorder="1" applyAlignment="1" applyProtection="1">
      <alignment horizontal="center" vertical="center"/>
    </xf>
    <xf numFmtId="0" fontId="7" fillId="3" borderId="40" xfId="0" applyFont="1" applyFill="1" applyBorder="1" applyAlignment="1" applyProtection="1">
      <alignment horizontal="center" vertical="center"/>
    </xf>
    <xf numFmtId="0" fontId="7" fillId="3" borderId="22" xfId="0" applyFont="1" applyFill="1" applyBorder="1" applyAlignment="1" applyProtection="1">
      <alignment horizontal="center" vertical="center"/>
    </xf>
    <xf numFmtId="0" fontId="7" fillId="3" borderId="41" xfId="0" applyFont="1" applyFill="1" applyBorder="1" applyAlignment="1" applyProtection="1">
      <alignment horizontal="center" vertical="center"/>
    </xf>
    <xf numFmtId="0" fontId="7" fillId="3" borderId="69" xfId="0" applyFont="1" applyFill="1" applyBorder="1" applyAlignment="1" applyProtection="1">
      <alignment horizontal="center" vertical="center"/>
    </xf>
    <xf numFmtId="0" fontId="7" fillId="3" borderId="68" xfId="0" applyFont="1" applyFill="1" applyBorder="1" applyAlignment="1" applyProtection="1">
      <alignment horizontal="center" vertical="center"/>
    </xf>
    <xf numFmtId="0" fontId="7" fillId="3" borderId="30"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22" fillId="16" borderId="69" xfId="0" applyFont="1" applyFill="1" applyBorder="1" applyAlignment="1" applyProtection="1">
      <alignment horizontal="center" vertical="center"/>
    </xf>
    <xf numFmtId="0" fontId="22" fillId="16" borderId="0" xfId="0" applyFont="1" applyFill="1" applyAlignment="1" applyProtection="1">
      <alignment horizontal="center" vertical="center"/>
    </xf>
    <xf numFmtId="0" fontId="7" fillId="3" borderId="25" xfId="0" applyFont="1" applyFill="1" applyBorder="1" applyAlignment="1" applyProtection="1">
      <alignment horizontal="center" vertical="center"/>
    </xf>
    <xf numFmtId="0" fontId="7" fillId="3" borderId="18" xfId="0" applyFont="1" applyFill="1" applyBorder="1" applyAlignment="1" applyProtection="1">
      <alignment horizontal="center" vertical="center"/>
    </xf>
    <xf numFmtId="0" fontId="7" fillId="3" borderId="36" xfId="0" applyFont="1" applyFill="1" applyBorder="1" applyAlignment="1" applyProtection="1">
      <alignment horizontal="center" vertical="center"/>
    </xf>
    <xf numFmtId="0" fontId="7" fillId="3" borderId="37"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24" xfId="0" applyFont="1" applyFill="1" applyBorder="1" applyAlignment="1" applyProtection="1">
      <alignment horizontal="center" vertical="center"/>
    </xf>
    <xf numFmtId="0" fontId="12" fillId="4" borderId="40" xfId="0" applyFont="1" applyFill="1" applyBorder="1" applyAlignment="1" applyProtection="1">
      <alignment horizontal="center" vertical="center" wrapText="1" shrinkToFit="1"/>
    </xf>
    <xf numFmtId="0" fontId="12" fillId="4" borderId="22" xfId="0" applyFont="1" applyFill="1" applyBorder="1" applyAlignment="1" applyProtection="1">
      <alignment horizontal="center" vertical="center" wrapText="1" shrinkToFit="1"/>
    </xf>
    <xf numFmtId="0" fontId="12" fillId="4" borderId="42" xfId="0" applyFont="1" applyFill="1" applyBorder="1" applyAlignment="1" applyProtection="1">
      <alignment horizontal="center" vertical="center" wrapText="1" shrinkToFit="1"/>
    </xf>
    <xf numFmtId="0" fontId="12" fillId="4" borderId="43" xfId="0" applyFont="1" applyFill="1" applyBorder="1" applyAlignment="1" applyProtection="1">
      <alignment horizontal="center" vertical="center" wrapText="1" shrinkToFit="1"/>
    </xf>
    <xf numFmtId="176" fontId="22" fillId="18" borderId="40" xfId="0" applyNumberFormat="1" applyFont="1" applyFill="1" applyBorder="1" applyAlignment="1" applyProtection="1">
      <alignment horizontal="center" vertical="center"/>
    </xf>
    <xf numFmtId="176" fontId="22" fillId="18" borderId="22" xfId="0" applyNumberFormat="1" applyFont="1" applyFill="1" applyBorder="1" applyAlignment="1" applyProtection="1">
      <alignment horizontal="center" vertical="center"/>
    </xf>
    <xf numFmtId="176" fontId="22" fillId="18" borderId="41" xfId="0" applyNumberFormat="1" applyFont="1" applyFill="1" applyBorder="1" applyAlignment="1" applyProtection="1">
      <alignment horizontal="center" vertical="center"/>
    </xf>
    <xf numFmtId="176" fontId="22" fillId="18" borderId="69" xfId="0" applyNumberFormat="1" applyFont="1" applyFill="1" applyBorder="1" applyAlignment="1" applyProtection="1">
      <alignment horizontal="center" vertical="center"/>
    </xf>
    <xf numFmtId="176" fontId="22" fillId="18" borderId="0" xfId="0" applyNumberFormat="1" applyFont="1" applyFill="1" applyAlignment="1" applyProtection="1">
      <alignment horizontal="center" vertical="center"/>
    </xf>
    <xf numFmtId="176" fontId="22" fillId="18" borderId="68" xfId="0" applyNumberFormat="1" applyFont="1" applyFill="1" applyBorder="1" applyAlignment="1" applyProtection="1">
      <alignment horizontal="center" vertical="center"/>
    </xf>
    <xf numFmtId="176" fontId="22" fillId="18" borderId="30" xfId="0" applyNumberFormat="1" applyFont="1" applyFill="1" applyBorder="1" applyAlignment="1" applyProtection="1">
      <alignment horizontal="center" vertical="center"/>
    </xf>
    <xf numFmtId="176" fontId="22" fillId="18" borderId="1" xfId="0" applyNumberFormat="1" applyFont="1" applyFill="1" applyBorder="1" applyAlignment="1" applyProtection="1">
      <alignment horizontal="center" vertical="center"/>
    </xf>
    <xf numFmtId="176" fontId="22" fillId="18" borderId="29" xfId="0" applyNumberFormat="1"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22" fillId="18" borderId="40" xfId="0" applyFont="1" applyFill="1" applyBorder="1" applyAlignment="1" applyProtection="1">
      <alignment horizontal="center" vertical="center"/>
    </xf>
    <xf numFmtId="0" fontId="22" fillId="18" borderId="22" xfId="0" applyFont="1" applyFill="1" applyBorder="1" applyAlignment="1" applyProtection="1">
      <alignment horizontal="center" vertical="center"/>
    </xf>
    <xf numFmtId="0" fontId="22" fillId="18" borderId="69" xfId="0" applyFont="1" applyFill="1" applyBorder="1" applyAlignment="1" applyProtection="1">
      <alignment horizontal="center" vertical="center"/>
    </xf>
    <xf numFmtId="0" fontId="22" fillId="18" borderId="0" xfId="0" applyFont="1" applyFill="1" applyAlignment="1" applyProtection="1">
      <alignment horizontal="center" vertical="center"/>
    </xf>
    <xf numFmtId="0" fontId="22" fillId="18" borderId="30" xfId="0" applyFont="1" applyFill="1" applyBorder="1" applyAlignment="1" applyProtection="1">
      <alignment horizontal="center" vertical="center"/>
    </xf>
    <xf numFmtId="0" fontId="22" fillId="18" borderId="1"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0" fontId="7" fillId="4" borderId="11" xfId="0" applyFont="1" applyFill="1" applyBorder="1" applyAlignment="1" applyProtection="1">
      <alignment horizontal="center" vertical="center"/>
    </xf>
    <xf numFmtId="0" fontId="21" fillId="6" borderId="98" xfId="0" applyFont="1" applyFill="1" applyBorder="1" applyAlignment="1" applyProtection="1">
      <alignment horizontal="center" vertical="center"/>
      <protection locked="0"/>
    </xf>
    <xf numFmtId="0" fontId="21" fillId="6" borderId="99" xfId="0" applyFont="1" applyFill="1" applyBorder="1" applyAlignment="1" applyProtection="1">
      <alignment horizontal="center" vertical="center"/>
      <protection locked="0"/>
    </xf>
    <xf numFmtId="0" fontId="21" fillId="6" borderId="100" xfId="0" applyFont="1" applyFill="1" applyBorder="1" applyAlignment="1" applyProtection="1">
      <alignment horizontal="center" vertical="center"/>
      <protection locked="0"/>
    </xf>
    <xf numFmtId="0" fontId="21" fillId="6" borderId="101" xfId="0" applyFont="1" applyFill="1" applyBorder="1" applyAlignment="1" applyProtection="1">
      <alignment horizontal="center" vertical="center"/>
      <protection locked="0"/>
    </xf>
    <xf numFmtId="0" fontId="21" fillId="6" borderId="102" xfId="0" applyFont="1" applyFill="1" applyBorder="1" applyAlignment="1" applyProtection="1">
      <alignment horizontal="center" vertical="center"/>
      <protection locked="0"/>
    </xf>
    <xf numFmtId="0" fontId="21" fillId="6" borderId="103" xfId="0" applyFont="1" applyFill="1" applyBorder="1" applyAlignment="1" applyProtection="1">
      <alignment horizontal="center" vertical="center"/>
      <protection locked="0"/>
    </xf>
    <xf numFmtId="0" fontId="7" fillId="3" borderId="14"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49" xfId="0" applyFont="1" applyFill="1" applyBorder="1" applyAlignment="1" applyProtection="1">
      <alignment horizontal="center" vertical="center"/>
    </xf>
    <xf numFmtId="0" fontId="7" fillId="3" borderId="27" xfId="0" applyFont="1" applyFill="1" applyBorder="1" applyAlignment="1" applyProtection="1">
      <alignment horizontal="center" vertical="center"/>
    </xf>
    <xf numFmtId="0" fontId="7" fillId="3" borderId="23" xfId="0" applyFont="1" applyFill="1" applyBorder="1" applyAlignment="1" applyProtection="1">
      <alignment horizontal="center" vertical="center"/>
    </xf>
    <xf numFmtId="0" fontId="7" fillId="3" borderId="50" xfId="0" applyFont="1" applyFill="1" applyBorder="1" applyAlignment="1" applyProtection="1">
      <alignment horizontal="center" vertical="center"/>
    </xf>
    <xf numFmtId="180" fontId="22" fillId="18" borderId="61" xfId="0" applyNumberFormat="1" applyFont="1" applyFill="1" applyBorder="1" applyAlignment="1" applyProtection="1">
      <alignment horizontal="center" vertical="center"/>
    </xf>
    <xf numFmtId="180" fontId="22" fillId="18" borderId="13" xfId="0" applyNumberFormat="1" applyFont="1" applyFill="1" applyBorder="1" applyAlignment="1" applyProtection="1">
      <alignment horizontal="center" vertical="center"/>
    </xf>
    <xf numFmtId="180" fontId="22" fillId="18" borderId="7" xfId="0" applyNumberFormat="1" applyFont="1" applyFill="1" applyBorder="1" applyAlignment="1" applyProtection="1">
      <alignment horizontal="center" vertical="center"/>
    </xf>
    <xf numFmtId="180" fontId="22" fillId="18" borderId="42" xfId="0" applyNumberFormat="1" applyFont="1" applyFill="1" applyBorder="1" applyAlignment="1" applyProtection="1">
      <alignment horizontal="center" vertical="center"/>
    </xf>
    <xf numFmtId="180" fontId="22" fillId="18" borderId="43" xfId="0" applyNumberFormat="1" applyFont="1" applyFill="1" applyBorder="1" applyAlignment="1" applyProtection="1">
      <alignment horizontal="center" vertical="center"/>
    </xf>
    <xf numFmtId="180" fontId="22" fillId="18" borderId="52" xfId="0" applyNumberFormat="1" applyFont="1" applyFill="1" applyBorder="1" applyAlignment="1" applyProtection="1">
      <alignment horizontal="center" vertical="center"/>
    </xf>
    <xf numFmtId="0" fontId="7" fillId="3" borderId="10" xfId="0" applyFont="1" applyFill="1" applyBorder="1" applyAlignment="1" applyProtection="1">
      <alignment horizontal="center" vertical="center" textRotation="255"/>
    </xf>
    <xf numFmtId="0" fontId="7" fillId="3" borderId="11" xfId="0" applyFont="1" applyFill="1" applyBorder="1" applyAlignment="1" applyProtection="1">
      <alignment horizontal="center" vertical="center" textRotation="255"/>
    </xf>
    <xf numFmtId="0" fontId="6" fillId="3" borderId="6" xfId="0" applyFont="1" applyFill="1" applyBorder="1" applyAlignment="1" applyProtection="1">
      <alignment horizontal="center" vertical="center" wrapText="1" shrinkToFit="1"/>
    </xf>
    <xf numFmtId="0" fontId="6" fillId="3" borderId="13" xfId="0" applyFont="1" applyFill="1" applyBorder="1" applyAlignment="1" applyProtection="1">
      <alignment horizontal="center" vertical="center" wrapText="1" shrinkToFit="1"/>
    </xf>
    <xf numFmtId="0" fontId="6" fillId="3" borderId="60" xfId="0" applyFont="1" applyFill="1" applyBorder="1" applyAlignment="1" applyProtection="1">
      <alignment horizontal="center" vertical="center" wrapText="1" shrinkToFit="1"/>
    </xf>
    <xf numFmtId="0" fontId="6" fillId="3" borderId="57" xfId="0" applyFont="1" applyFill="1" applyBorder="1" applyAlignment="1" applyProtection="1">
      <alignment horizontal="center" vertical="center" wrapText="1" shrinkToFit="1"/>
    </xf>
    <xf numFmtId="0" fontId="6" fillId="3" borderId="43" xfId="0" applyFont="1" applyFill="1" applyBorder="1" applyAlignment="1" applyProtection="1">
      <alignment horizontal="center" vertical="center" wrapText="1" shrinkToFit="1"/>
    </xf>
    <xf numFmtId="0" fontId="6" fillId="3" borderId="44" xfId="0" applyFont="1" applyFill="1" applyBorder="1" applyAlignment="1" applyProtection="1">
      <alignment horizontal="center" vertical="center" wrapText="1" shrinkToFit="1"/>
    </xf>
    <xf numFmtId="180" fontId="27" fillId="16" borderId="61" xfId="0" applyNumberFormat="1" applyFont="1" applyFill="1" applyBorder="1" applyAlignment="1" applyProtection="1">
      <alignment horizontal="center" vertical="center"/>
    </xf>
    <xf numFmtId="180" fontId="27" fillId="16" borderId="13" xfId="0" applyNumberFormat="1" applyFont="1" applyFill="1" applyBorder="1" applyAlignment="1" applyProtection="1">
      <alignment horizontal="center" vertical="center"/>
    </xf>
    <xf numFmtId="180" fontId="27" fillId="16" borderId="60" xfId="0" applyNumberFormat="1" applyFont="1" applyFill="1" applyBorder="1" applyAlignment="1" applyProtection="1">
      <alignment horizontal="center" vertical="center"/>
    </xf>
    <xf numFmtId="180" fontId="27" fillId="16" borderId="42" xfId="0" applyNumberFormat="1" applyFont="1" applyFill="1" applyBorder="1" applyAlignment="1" applyProtection="1">
      <alignment horizontal="center" vertical="center"/>
    </xf>
    <xf numFmtId="180" fontId="27" fillId="16" borderId="43" xfId="0" applyNumberFormat="1" applyFont="1" applyFill="1" applyBorder="1" applyAlignment="1" applyProtection="1">
      <alignment horizontal="center" vertical="center"/>
    </xf>
    <xf numFmtId="180" fontId="27" fillId="16" borderId="44" xfId="0" applyNumberFormat="1" applyFont="1" applyFill="1" applyBorder="1" applyAlignment="1" applyProtection="1">
      <alignment horizontal="center" vertical="center"/>
    </xf>
    <xf numFmtId="0" fontId="6" fillId="3" borderId="47" xfId="0" applyFont="1" applyFill="1" applyBorder="1" applyAlignment="1" applyProtection="1">
      <alignment horizontal="center" vertical="center" wrapText="1"/>
    </xf>
    <xf numFmtId="0" fontId="6" fillId="3" borderId="47" xfId="0" applyFont="1" applyFill="1" applyBorder="1" applyAlignment="1" applyProtection="1">
      <alignment horizontal="center" vertical="center"/>
    </xf>
    <xf numFmtId="0" fontId="4" fillId="2" borderId="70" xfId="0" applyFont="1" applyFill="1" applyBorder="1" applyAlignment="1" applyProtection="1">
      <alignment horizontal="center" vertical="center"/>
    </xf>
    <xf numFmtId="0" fontId="4" fillId="2" borderId="58" xfId="0" applyFont="1" applyFill="1" applyBorder="1" applyAlignment="1" applyProtection="1">
      <alignment horizontal="center" vertical="center"/>
    </xf>
    <xf numFmtId="0" fontId="4" fillId="2" borderId="35" xfId="0" applyFont="1" applyFill="1" applyBorder="1" applyAlignment="1" applyProtection="1">
      <alignment horizontal="center" vertical="center"/>
    </xf>
    <xf numFmtId="0" fontId="4" fillId="2" borderId="59" xfId="0" applyFont="1" applyFill="1" applyBorder="1" applyAlignment="1" applyProtection="1">
      <alignment horizontal="center" vertical="center"/>
    </xf>
    <xf numFmtId="0" fontId="4" fillId="2" borderId="71" xfId="0" applyFont="1" applyFill="1" applyBorder="1" applyAlignment="1" applyProtection="1">
      <alignment horizontal="center" vertical="center"/>
    </xf>
    <xf numFmtId="0" fontId="7" fillId="3" borderId="56" xfId="0" applyFont="1" applyFill="1" applyBorder="1" applyAlignment="1" applyProtection="1">
      <alignment horizontal="center" vertical="center"/>
    </xf>
    <xf numFmtId="0" fontId="7" fillId="3" borderId="57" xfId="0" applyFont="1" applyFill="1" applyBorder="1" applyAlignment="1" applyProtection="1">
      <alignment horizontal="center" vertical="center"/>
    </xf>
    <xf numFmtId="0" fontId="7" fillId="3" borderId="43" xfId="0" applyFont="1" applyFill="1" applyBorder="1" applyAlignment="1" applyProtection="1">
      <alignment horizontal="center" vertical="center"/>
    </xf>
    <xf numFmtId="0" fontId="7" fillId="3" borderId="44" xfId="0" applyFont="1" applyFill="1" applyBorder="1" applyAlignment="1" applyProtection="1">
      <alignment horizontal="center" vertical="center"/>
    </xf>
    <xf numFmtId="57" fontId="12" fillId="4" borderId="69" xfId="0" applyNumberFormat="1" applyFont="1" applyFill="1" applyBorder="1" applyAlignment="1" applyProtection="1">
      <alignment horizontal="center" vertical="center"/>
    </xf>
    <xf numFmtId="57" fontId="12" fillId="4" borderId="0" xfId="0" applyNumberFormat="1" applyFont="1" applyFill="1" applyAlignment="1" applyProtection="1">
      <alignment horizontal="center" vertical="center"/>
    </xf>
    <xf numFmtId="57" fontId="12" fillId="4" borderId="68" xfId="0" applyNumberFormat="1" applyFont="1" applyFill="1" applyBorder="1" applyAlignment="1" applyProtection="1">
      <alignment horizontal="center" vertical="center"/>
    </xf>
    <xf numFmtId="38" fontId="22" fillId="0" borderId="107" xfId="2" applyFont="1" applyFill="1" applyBorder="1" applyAlignment="1" applyProtection="1">
      <alignment horizontal="right" vertical="center"/>
    </xf>
    <xf numFmtId="38" fontId="22" fillId="0" borderId="108" xfId="2" applyFont="1" applyFill="1" applyBorder="1" applyAlignment="1" applyProtection="1">
      <alignment horizontal="right" vertical="center"/>
    </xf>
    <xf numFmtId="38" fontId="22" fillId="0" borderId="110" xfId="2" applyFont="1" applyFill="1" applyBorder="1" applyAlignment="1" applyProtection="1">
      <alignment horizontal="right" vertical="center"/>
    </xf>
    <xf numFmtId="38" fontId="22" fillId="0" borderId="104" xfId="2" applyFont="1" applyFill="1" applyBorder="1" applyAlignment="1" applyProtection="1">
      <alignment horizontal="right" vertical="center"/>
    </xf>
    <xf numFmtId="38" fontId="22" fillId="0" borderId="105" xfId="2" applyFont="1" applyFill="1" applyBorder="1" applyAlignment="1" applyProtection="1">
      <alignment horizontal="right" vertical="center"/>
    </xf>
    <xf numFmtId="38" fontId="22" fillId="0" borderId="111" xfId="2" applyFont="1" applyFill="1" applyBorder="1" applyAlignment="1" applyProtection="1">
      <alignment horizontal="right" vertical="center"/>
    </xf>
    <xf numFmtId="0" fontId="7" fillId="0" borderId="56" xfId="0" applyFont="1" applyFill="1" applyBorder="1" applyAlignment="1" applyProtection="1">
      <alignment horizontal="left" vertical="center"/>
    </xf>
    <xf numFmtId="0" fontId="7" fillId="0" borderId="22" xfId="0" applyFont="1" applyFill="1" applyBorder="1" applyAlignment="1" applyProtection="1">
      <alignment horizontal="left" vertical="center"/>
    </xf>
    <xf numFmtId="0" fontId="7" fillId="0" borderId="8"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57" xfId="0" applyFont="1" applyFill="1" applyBorder="1" applyAlignment="1" applyProtection="1">
      <alignment horizontal="left" vertical="center"/>
    </xf>
    <xf numFmtId="0" fontId="7" fillId="0" borderId="43" xfId="0" applyFont="1" applyFill="1" applyBorder="1" applyAlignment="1" applyProtection="1">
      <alignment horizontal="left" vertical="center"/>
    </xf>
    <xf numFmtId="0" fontId="4" fillId="3" borderId="57" xfId="0" applyFont="1" applyFill="1" applyBorder="1" applyAlignment="1" applyProtection="1">
      <alignment horizontal="center" vertical="center"/>
    </xf>
    <xf numFmtId="0" fontId="4" fillId="3" borderId="43" xfId="0" applyFont="1" applyFill="1" applyBorder="1" applyAlignment="1" applyProtection="1">
      <alignment horizontal="center" vertical="center"/>
    </xf>
    <xf numFmtId="0" fontId="4" fillId="3" borderId="44" xfId="0" applyFont="1" applyFill="1" applyBorder="1" applyAlignment="1" applyProtection="1">
      <alignment horizontal="center" vertical="center"/>
    </xf>
    <xf numFmtId="0" fontId="7" fillId="3" borderId="0" xfId="0" applyFont="1" applyFill="1" applyAlignment="1" applyProtection="1">
      <alignment horizontal="center" vertical="center" wrapText="1"/>
    </xf>
    <xf numFmtId="0" fontId="50" fillId="6" borderId="18" xfId="0" applyFont="1" applyFill="1" applyBorder="1" applyAlignment="1" applyProtection="1">
      <alignment horizontal="center" vertical="center"/>
      <protection locked="0"/>
    </xf>
    <xf numFmtId="0" fontId="7" fillId="3" borderId="56" xfId="0" applyFont="1" applyFill="1" applyBorder="1" applyAlignment="1" applyProtection="1">
      <alignment horizontal="center" vertical="center" wrapText="1" shrinkToFit="1"/>
    </xf>
    <xf numFmtId="0" fontId="7" fillId="3" borderId="22" xfId="0" applyFont="1" applyFill="1" applyBorder="1" applyAlignment="1" applyProtection="1">
      <alignment horizontal="center" vertical="center" wrapText="1" shrinkToFit="1"/>
    </xf>
    <xf numFmtId="0" fontId="7" fillId="3" borderId="41" xfId="0" applyFont="1" applyFill="1" applyBorder="1" applyAlignment="1" applyProtection="1">
      <alignment horizontal="center" vertical="center" wrapText="1" shrinkToFit="1"/>
    </xf>
    <xf numFmtId="0" fontId="7" fillId="3" borderId="8" xfId="0" applyFont="1" applyFill="1" applyBorder="1" applyAlignment="1" applyProtection="1">
      <alignment horizontal="center" vertical="center" wrapText="1" shrinkToFit="1"/>
    </xf>
    <xf numFmtId="0" fontId="7" fillId="3" borderId="0" xfId="0" applyFont="1" applyFill="1" applyAlignment="1" applyProtection="1">
      <alignment horizontal="center" vertical="center" wrapText="1" shrinkToFit="1"/>
    </xf>
    <xf numFmtId="0" fontId="7" fillId="3" borderId="68" xfId="0" applyFont="1" applyFill="1" applyBorder="1" applyAlignment="1" applyProtection="1">
      <alignment horizontal="center" vertical="center" wrapText="1" shrinkToFit="1"/>
    </xf>
    <xf numFmtId="0" fontId="7" fillId="3" borderId="57" xfId="0" applyFont="1" applyFill="1" applyBorder="1" applyAlignment="1" applyProtection="1">
      <alignment horizontal="center" vertical="center" wrapText="1" shrinkToFit="1"/>
    </xf>
    <xf numFmtId="0" fontId="7" fillId="3" borderId="43" xfId="0" applyFont="1" applyFill="1" applyBorder="1" applyAlignment="1" applyProtection="1">
      <alignment horizontal="center" vertical="center" wrapText="1" shrinkToFit="1"/>
    </xf>
    <xf numFmtId="0" fontId="7" fillId="3" borderId="44" xfId="0" applyFont="1" applyFill="1" applyBorder="1" applyAlignment="1" applyProtection="1">
      <alignment horizontal="center" vertical="center" wrapText="1" shrinkToFit="1"/>
    </xf>
    <xf numFmtId="0" fontId="22" fillId="18" borderId="40" xfId="0" applyFont="1" applyFill="1" applyBorder="1" applyAlignment="1" applyProtection="1">
      <alignment horizontal="center" vertical="center" shrinkToFit="1"/>
    </xf>
    <xf numFmtId="0" fontId="22" fillId="18" borderId="22" xfId="0" applyFont="1" applyFill="1" applyBorder="1" applyAlignment="1" applyProtection="1">
      <alignment horizontal="center" vertical="center" shrinkToFit="1"/>
    </xf>
    <xf numFmtId="0" fontId="22" fillId="18" borderId="41" xfId="0" applyFont="1" applyFill="1" applyBorder="1" applyAlignment="1" applyProtection="1">
      <alignment horizontal="center" vertical="center" shrinkToFit="1"/>
    </xf>
    <xf numFmtId="0" fontId="22" fillId="18" borderId="69" xfId="0" applyFont="1" applyFill="1" applyBorder="1" applyAlignment="1" applyProtection="1">
      <alignment horizontal="center" vertical="center" shrinkToFit="1"/>
    </xf>
    <xf numFmtId="0" fontId="22" fillId="18" borderId="0" xfId="0" applyFont="1" applyFill="1" applyAlignment="1" applyProtection="1">
      <alignment horizontal="center" vertical="center" shrinkToFit="1"/>
    </xf>
    <xf numFmtId="0" fontId="22" fillId="18" borderId="68" xfId="0" applyFont="1" applyFill="1" applyBorder="1" applyAlignment="1" applyProtection="1">
      <alignment horizontal="center" vertical="center" shrinkToFit="1"/>
    </xf>
    <xf numFmtId="0" fontId="22" fillId="18" borderId="42" xfId="0" applyFont="1" applyFill="1" applyBorder="1" applyAlignment="1" applyProtection="1">
      <alignment horizontal="center" vertical="center" shrinkToFit="1"/>
    </xf>
    <xf numFmtId="0" fontId="22" fillId="18" borderId="43" xfId="0" applyFont="1" applyFill="1" applyBorder="1" applyAlignment="1" applyProtection="1">
      <alignment horizontal="center" vertical="center" shrinkToFit="1"/>
    </xf>
    <xf numFmtId="0" fontId="22" fillId="18" borderId="44" xfId="0" applyFont="1" applyFill="1" applyBorder="1" applyAlignment="1" applyProtection="1">
      <alignment horizontal="center" vertical="center" shrinkToFit="1"/>
    </xf>
    <xf numFmtId="0" fontId="27" fillId="16" borderId="40" xfId="0" applyFont="1" applyFill="1" applyBorder="1" applyAlignment="1" applyProtection="1">
      <alignment horizontal="center" vertical="center" wrapText="1"/>
    </xf>
    <xf numFmtId="0" fontId="27" fillId="16" borderId="22" xfId="0" applyFont="1" applyFill="1" applyBorder="1" applyAlignment="1" applyProtection="1">
      <alignment horizontal="center" vertical="center" wrapText="1"/>
    </xf>
    <xf numFmtId="0" fontId="27" fillId="16" borderId="51" xfId="0" applyFont="1" applyFill="1" applyBorder="1" applyAlignment="1" applyProtection="1">
      <alignment horizontal="center" vertical="center" wrapText="1"/>
    </xf>
    <xf numFmtId="0" fontId="27" fillId="16" borderId="69" xfId="0" applyFont="1" applyFill="1" applyBorder="1" applyAlignment="1" applyProtection="1">
      <alignment horizontal="center" vertical="center" wrapText="1"/>
    </xf>
    <xf numFmtId="0" fontId="27" fillId="16" borderId="0" xfId="0" applyFont="1" applyFill="1" applyAlignment="1" applyProtection="1">
      <alignment horizontal="center" vertical="center" wrapText="1"/>
    </xf>
    <xf numFmtId="0" fontId="27" fillId="16" borderId="9" xfId="0" applyFont="1" applyFill="1" applyBorder="1" applyAlignment="1" applyProtection="1">
      <alignment horizontal="center" vertical="center" wrapText="1"/>
    </xf>
    <xf numFmtId="0" fontId="27" fillId="16" borderId="42" xfId="0" applyFont="1" applyFill="1" applyBorder="1" applyAlignment="1" applyProtection="1">
      <alignment horizontal="center" vertical="center" wrapText="1"/>
    </xf>
    <xf numFmtId="0" fontId="27" fillId="16" borderId="43" xfId="0" applyFont="1" applyFill="1" applyBorder="1" applyAlignment="1" applyProtection="1">
      <alignment horizontal="center" vertical="center" wrapText="1"/>
    </xf>
    <xf numFmtId="0" fontId="27" fillId="16" borderId="52"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shrinkToFit="1"/>
    </xf>
    <xf numFmtId="0" fontId="4" fillId="3" borderId="61"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4" fillId="3" borderId="60" xfId="0" applyFont="1" applyFill="1" applyBorder="1" applyAlignment="1" applyProtection="1">
      <alignment horizontal="center" vertical="center"/>
    </xf>
    <xf numFmtId="0" fontId="4" fillId="3" borderId="42" xfId="0" applyFont="1" applyFill="1" applyBorder="1" applyAlignment="1" applyProtection="1">
      <alignment horizontal="center" vertical="center"/>
    </xf>
    <xf numFmtId="0" fontId="7" fillId="16" borderId="0" xfId="0" applyFont="1" applyFill="1" applyBorder="1" applyAlignment="1" applyProtection="1">
      <alignment horizontal="center" vertical="center"/>
    </xf>
    <xf numFmtId="0" fontId="7" fillId="16" borderId="68" xfId="0" applyFont="1" applyFill="1" applyBorder="1" applyAlignment="1" applyProtection="1">
      <alignment horizontal="center" vertical="center"/>
    </xf>
    <xf numFmtId="0" fontId="7" fillId="16" borderId="43" xfId="0" applyFont="1" applyFill="1" applyBorder="1" applyAlignment="1" applyProtection="1">
      <alignment horizontal="center" vertical="center"/>
    </xf>
    <xf numFmtId="57" fontId="12" fillId="4" borderId="0" xfId="0" applyNumberFormat="1" applyFont="1" applyFill="1" applyBorder="1" applyAlignment="1" applyProtection="1">
      <alignment horizontal="center" vertical="center"/>
    </xf>
    <xf numFmtId="57" fontId="12" fillId="4" borderId="9" xfId="0" applyNumberFormat="1" applyFont="1" applyFill="1" applyBorder="1" applyAlignment="1" applyProtection="1">
      <alignment horizontal="center" vertical="center"/>
    </xf>
    <xf numFmtId="0" fontId="7" fillId="4" borderId="78" xfId="0" applyFont="1" applyFill="1" applyBorder="1" applyAlignment="1" applyProtection="1">
      <alignment horizontal="center" vertical="center"/>
    </xf>
    <xf numFmtId="0" fontId="7" fillId="4" borderId="92" xfId="0" applyFont="1" applyFill="1" applyBorder="1" applyAlignment="1" applyProtection="1">
      <alignment horizontal="center" vertical="center"/>
    </xf>
    <xf numFmtId="0" fontId="7" fillId="4" borderId="112" xfId="0" applyFont="1" applyFill="1" applyBorder="1" applyAlignment="1" applyProtection="1">
      <alignment horizontal="center" vertical="center"/>
    </xf>
    <xf numFmtId="0" fontId="7" fillId="4" borderId="97" xfId="0" applyFont="1" applyFill="1" applyBorder="1" applyAlignment="1" applyProtection="1">
      <alignment horizontal="center" vertical="center"/>
    </xf>
    <xf numFmtId="0" fontId="7" fillId="4" borderId="93" xfId="0" applyFont="1" applyFill="1" applyBorder="1" applyAlignment="1" applyProtection="1">
      <alignment horizontal="center" vertical="center"/>
    </xf>
    <xf numFmtId="0" fontId="7" fillId="4" borderId="113" xfId="0" applyFont="1" applyFill="1" applyBorder="1" applyAlignment="1" applyProtection="1">
      <alignment horizontal="center" vertical="center"/>
    </xf>
    <xf numFmtId="0" fontId="7" fillId="3" borderId="42" xfId="0" applyFont="1" applyFill="1" applyBorder="1" applyAlignment="1" applyProtection="1">
      <alignment horizontal="center" vertical="center"/>
    </xf>
    <xf numFmtId="0" fontId="7" fillId="0" borderId="107" xfId="0" applyFont="1" applyBorder="1" applyAlignment="1" applyProtection="1">
      <alignment horizontal="center" vertical="center" shrinkToFit="1"/>
    </xf>
    <xf numFmtId="0" fontId="7" fillId="0" borderId="108" xfId="0" applyFont="1" applyBorder="1" applyAlignment="1" applyProtection="1">
      <alignment horizontal="center" vertical="center" shrinkToFit="1"/>
    </xf>
    <xf numFmtId="0" fontId="7" fillId="0" borderId="109" xfId="0" applyFont="1" applyBorder="1" applyAlignment="1" applyProtection="1">
      <alignment horizontal="center" vertical="center" shrinkToFit="1"/>
    </xf>
    <xf numFmtId="0" fontId="7" fillId="0" borderId="71" xfId="0" applyFont="1" applyBorder="1" applyAlignment="1" applyProtection="1">
      <alignment horizontal="center" vertical="center" shrinkToFit="1"/>
    </xf>
    <xf numFmtId="0" fontId="7" fillId="0" borderId="35" xfId="0" applyFont="1" applyBorder="1" applyAlignment="1" applyProtection="1">
      <alignment horizontal="center" vertical="center" shrinkToFit="1"/>
    </xf>
    <xf numFmtId="0" fontId="7" fillId="0" borderId="115" xfId="0" applyFont="1" applyBorder="1" applyAlignment="1" applyProtection="1">
      <alignment horizontal="center" vertical="center" shrinkToFit="1"/>
    </xf>
    <xf numFmtId="0" fontId="7" fillId="0" borderId="104" xfId="0" applyFont="1" applyBorder="1" applyAlignment="1" applyProtection="1">
      <alignment horizontal="center" vertical="center" shrinkToFit="1"/>
    </xf>
    <xf numFmtId="0" fontId="7" fillId="0" borderId="105" xfId="0" applyFont="1" applyBorder="1" applyAlignment="1" applyProtection="1">
      <alignment horizontal="center" vertical="center" shrinkToFit="1"/>
    </xf>
    <xf numFmtId="0" fontId="7" fillId="0" borderId="106" xfId="0" applyFont="1" applyBorder="1" applyAlignment="1" applyProtection="1">
      <alignment horizontal="center" vertical="center" shrinkToFit="1"/>
    </xf>
    <xf numFmtId="0" fontId="7" fillId="4" borderId="41" xfId="0" applyFont="1" applyFill="1" applyBorder="1" applyAlignment="1" applyProtection="1">
      <alignment horizontal="center" vertical="center"/>
    </xf>
    <xf numFmtId="0" fontId="7" fillId="4" borderId="68" xfId="0" applyFont="1" applyFill="1" applyBorder="1" applyAlignment="1" applyProtection="1">
      <alignment horizontal="center" vertical="center"/>
    </xf>
    <xf numFmtId="0" fontId="7" fillId="4" borderId="29" xfId="0" applyFont="1" applyFill="1" applyBorder="1" applyAlignment="1" applyProtection="1">
      <alignment horizontal="center" vertical="center"/>
    </xf>
    <xf numFmtId="0" fontId="22" fillId="17" borderId="22" xfId="0" applyFont="1" applyFill="1" applyBorder="1" applyAlignment="1" applyProtection="1">
      <alignment horizontal="center" vertical="center" shrinkToFit="1"/>
    </xf>
    <xf numFmtId="0" fontId="22" fillId="17" borderId="43" xfId="0" applyFont="1" applyFill="1" applyBorder="1" applyAlignment="1" applyProtection="1">
      <alignment horizontal="center" vertical="center" shrinkToFit="1"/>
    </xf>
    <xf numFmtId="0" fontId="4" fillId="4" borderId="18" xfId="0" applyFont="1" applyFill="1" applyBorder="1" applyAlignment="1" applyProtection="1">
      <alignment horizontal="left" vertical="center" shrinkToFit="1"/>
      <protection locked="0"/>
    </xf>
    <xf numFmtId="0" fontId="5" fillId="2" borderId="0" xfId="0" applyFont="1" applyFill="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0" fillId="3" borderId="16" xfId="0" applyFont="1" applyFill="1" applyBorder="1" applyAlignment="1" applyProtection="1">
      <alignment horizontal="center" vertical="center" shrinkToFit="1"/>
    </xf>
    <xf numFmtId="0" fontId="10" fillId="3" borderId="17" xfId="0" applyFont="1" applyFill="1" applyBorder="1" applyAlignment="1" applyProtection="1">
      <alignment horizontal="center" vertical="center" shrinkToFit="1"/>
    </xf>
    <xf numFmtId="0" fontId="10" fillId="3" borderId="53" xfId="0" applyFont="1" applyFill="1" applyBorder="1" applyAlignment="1" applyProtection="1">
      <alignment horizontal="center" vertical="center" shrinkToFit="1"/>
    </xf>
    <xf numFmtId="0" fontId="10" fillId="3" borderId="47" xfId="0" applyFont="1" applyFill="1" applyBorder="1" applyAlignment="1" applyProtection="1">
      <alignment horizontal="center" vertical="center" shrinkToFit="1"/>
    </xf>
    <xf numFmtId="0" fontId="10" fillId="3" borderId="25" xfId="0" applyFont="1" applyFill="1" applyBorder="1" applyAlignment="1" applyProtection="1">
      <alignment horizontal="center" vertical="center" shrinkToFit="1"/>
    </xf>
    <xf numFmtId="0" fontId="10" fillId="3" borderId="18" xfId="0" applyFont="1" applyFill="1" applyBorder="1" applyAlignment="1" applyProtection="1">
      <alignment horizontal="center" vertical="center" shrinkToFit="1"/>
    </xf>
    <xf numFmtId="176" fontId="22" fillId="18" borderId="17" xfId="0" applyNumberFormat="1" applyFont="1" applyFill="1" applyBorder="1" applyAlignment="1" applyProtection="1">
      <alignment horizontal="center" vertical="center" shrinkToFit="1"/>
    </xf>
    <xf numFmtId="176" fontId="22" fillId="18" borderId="47" xfId="0" applyNumberFormat="1" applyFont="1" applyFill="1" applyBorder="1" applyAlignment="1" applyProtection="1">
      <alignment horizontal="center" vertical="center" shrinkToFit="1"/>
    </xf>
    <xf numFmtId="176" fontId="22" fillId="18" borderId="18" xfId="0" applyNumberFormat="1" applyFont="1" applyFill="1" applyBorder="1" applyAlignment="1" applyProtection="1">
      <alignment horizontal="center" vertical="center" shrinkToFit="1"/>
    </xf>
    <xf numFmtId="0" fontId="10" fillId="3" borderId="61" xfId="0" applyFont="1" applyFill="1" applyBorder="1" applyAlignment="1" applyProtection="1">
      <alignment horizontal="center" vertical="center" shrinkToFit="1"/>
    </xf>
    <xf numFmtId="0" fontId="10" fillId="3" borderId="13" xfId="0" applyFont="1" applyFill="1" applyBorder="1" applyAlignment="1" applyProtection="1">
      <alignment horizontal="center" vertical="center" shrinkToFit="1"/>
    </xf>
    <xf numFmtId="0" fontId="10" fillId="3" borderId="60" xfId="0" applyFont="1" applyFill="1" applyBorder="1" applyAlignment="1" applyProtection="1">
      <alignment horizontal="center" vertical="center" shrinkToFit="1"/>
    </xf>
    <xf numFmtId="0" fontId="10" fillId="3" borderId="69" xfId="0" applyFont="1" applyFill="1" applyBorder="1" applyAlignment="1" applyProtection="1">
      <alignment horizontal="center" vertical="center" shrinkToFit="1"/>
    </xf>
    <xf numFmtId="0" fontId="10" fillId="3" borderId="0" xfId="0" applyFont="1" applyFill="1" applyAlignment="1" applyProtection="1">
      <alignment horizontal="center" vertical="center" shrinkToFit="1"/>
    </xf>
    <xf numFmtId="0" fontId="10" fillId="3" borderId="68" xfId="0" applyFont="1" applyFill="1" applyBorder="1" applyAlignment="1" applyProtection="1">
      <alignment horizontal="center" vertical="center" shrinkToFit="1"/>
    </xf>
    <xf numFmtId="0" fontId="10" fillId="3" borderId="42" xfId="0" applyFont="1" applyFill="1" applyBorder="1" applyAlignment="1" applyProtection="1">
      <alignment horizontal="center" vertical="center" shrinkToFit="1"/>
    </xf>
    <xf numFmtId="0" fontId="10" fillId="3" borderId="43" xfId="0" applyFont="1" applyFill="1" applyBorder="1" applyAlignment="1" applyProtection="1">
      <alignment horizontal="center" vertical="center" shrinkToFit="1"/>
    </xf>
    <xf numFmtId="0" fontId="10" fillId="3" borderId="44" xfId="0" applyFont="1" applyFill="1" applyBorder="1" applyAlignment="1" applyProtection="1">
      <alignment horizontal="center" vertical="center" shrinkToFit="1"/>
    </xf>
    <xf numFmtId="57" fontId="12" fillId="4" borderId="61" xfId="0" applyNumberFormat="1" applyFont="1" applyFill="1" applyBorder="1" applyAlignment="1" applyProtection="1">
      <alignment horizontal="center" vertical="center"/>
    </xf>
    <xf numFmtId="57" fontId="12" fillId="4" borderId="13" xfId="0" applyNumberFormat="1" applyFont="1" applyFill="1" applyBorder="1" applyAlignment="1" applyProtection="1">
      <alignment horizontal="center" vertical="center"/>
    </xf>
    <xf numFmtId="57" fontId="12" fillId="4" borderId="60" xfId="0" applyNumberFormat="1" applyFont="1" applyFill="1" applyBorder="1" applyAlignment="1" applyProtection="1">
      <alignment horizontal="center" vertical="center"/>
    </xf>
    <xf numFmtId="57" fontId="12" fillId="4" borderId="7" xfId="0" applyNumberFormat="1" applyFont="1" applyFill="1" applyBorder="1" applyAlignment="1" applyProtection="1">
      <alignment horizontal="center" vertical="center"/>
    </xf>
    <xf numFmtId="0" fontId="7" fillId="3" borderId="56" xfId="0" applyFont="1" applyFill="1" applyBorder="1" applyAlignment="1" applyProtection="1">
      <alignment horizontal="center" vertical="center" shrinkToFit="1"/>
    </xf>
    <xf numFmtId="0" fontId="7" fillId="3" borderId="22" xfId="0" applyFont="1" applyFill="1" applyBorder="1" applyAlignment="1" applyProtection="1">
      <alignment horizontal="center" vertical="center" shrinkToFit="1"/>
    </xf>
    <xf numFmtId="0" fontId="7" fillId="3" borderId="41" xfId="0" applyFont="1" applyFill="1" applyBorder="1" applyAlignment="1" applyProtection="1">
      <alignment horizontal="center" vertical="center" shrinkToFit="1"/>
    </xf>
    <xf numFmtId="0" fontId="7" fillId="3" borderId="57" xfId="0" applyFont="1" applyFill="1" applyBorder="1" applyAlignment="1" applyProtection="1">
      <alignment horizontal="center" vertical="center" shrinkToFit="1"/>
    </xf>
    <xf numFmtId="0" fontId="7" fillId="3" borderId="43" xfId="0" applyFont="1" applyFill="1" applyBorder="1" applyAlignment="1" applyProtection="1">
      <alignment horizontal="center" vertical="center" shrinkToFit="1"/>
    </xf>
    <xf numFmtId="0" fontId="7" fillId="3" borderId="44" xfId="0" applyFont="1" applyFill="1" applyBorder="1" applyAlignment="1" applyProtection="1">
      <alignment horizontal="center" vertical="center" shrinkToFit="1"/>
    </xf>
    <xf numFmtId="180" fontId="29" fillId="18" borderId="40" xfId="0" applyNumberFormat="1" applyFont="1" applyFill="1" applyBorder="1" applyAlignment="1" applyProtection="1">
      <alignment horizontal="center" vertical="center"/>
    </xf>
    <xf numFmtId="180" fontId="29" fillId="18" borderId="22" xfId="0" applyNumberFormat="1" applyFont="1" applyFill="1" applyBorder="1" applyAlignment="1" applyProtection="1">
      <alignment horizontal="center" vertical="center"/>
    </xf>
    <xf numFmtId="180" fontId="29" fillId="18" borderId="51" xfId="0" applyNumberFormat="1" applyFont="1" applyFill="1" applyBorder="1" applyAlignment="1" applyProtection="1">
      <alignment horizontal="center" vertical="center"/>
    </xf>
    <xf numFmtId="180" fontId="29" fillId="18" borderId="69" xfId="0" applyNumberFormat="1" applyFont="1" applyFill="1" applyBorder="1" applyAlignment="1" applyProtection="1">
      <alignment horizontal="center" vertical="center"/>
    </xf>
    <xf numFmtId="180" fontId="29" fillId="18" borderId="0" xfId="0" applyNumberFormat="1" applyFont="1" applyFill="1" applyAlignment="1" applyProtection="1">
      <alignment horizontal="center" vertical="center"/>
    </xf>
    <xf numFmtId="180" fontId="29" fillId="18" borderId="9" xfId="0" applyNumberFormat="1" applyFont="1" applyFill="1" applyBorder="1" applyAlignment="1" applyProtection="1">
      <alignment horizontal="center" vertical="center"/>
    </xf>
    <xf numFmtId="180" fontId="29" fillId="18" borderId="42" xfId="0" applyNumberFormat="1" applyFont="1" applyFill="1" applyBorder="1" applyAlignment="1" applyProtection="1">
      <alignment horizontal="center" vertical="center"/>
    </xf>
    <xf numFmtId="180" fontId="29" fillId="18" borderId="43" xfId="0" applyNumberFormat="1" applyFont="1" applyFill="1" applyBorder="1" applyAlignment="1" applyProtection="1">
      <alignment horizontal="center" vertical="center"/>
    </xf>
    <xf numFmtId="180" fontId="29" fillId="18" borderId="52" xfId="0" applyNumberFormat="1" applyFont="1" applyFill="1" applyBorder="1" applyAlignment="1" applyProtection="1">
      <alignment horizontal="center" vertical="center"/>
    </xf>
    <xf numFmtId="0" fontId="7" fillId="3" borderId="68" xfId="0" applyFont="1" applyFill="1" applyBorder="1" applyAlignment="1" applyProtection="1">
      <alignment horizontal="center" vertical="center" wrapText="1"/>
    </xf>
    <xf numFmtId="0" fontId="7" fillId="3" borderId="43"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6" fillId="3" borderId="16"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22" fillId="16" borderId="54" xfId="0" applyFont="1" applyFill="1" applyBorder="1" applyAlignment="1" applyProtection="1">
      <alignment horizontal="center" vertical="center" shrinkToFit="1"/>
    </xf>
    <xf numFmtId="0" fontId="22" fillId="16" borderId="55" xfId="0" applyFont="1" applyFill="1" applyBorder="1" applyAlignment="1" applyProtection="1">
      <alignment horizontal="center" vertical="center" shrinkToFit="1"/>
    </xf>
    <xf numFmtId="0" fontId="22" fillId="16" borderId="31" xfId="0" applyFont="1" applyFill="1" applyBorder="1" applyAlignment="1" applyProtection="1">
      <alignment horizontal="center" vertical="center" shrinkToFit="1"/>
    </xf>
    <xf numFmtId="0" fontId="22" fillId="16" borderId="45" xfId="0" applyFont="1" applyFill="1" applyBorder="1" applyAlignment="1" applyProtection="1">
      <alignment horizontal="center" vertical="center" shrinkToFit="1"/>
    </xf>
    <xf numFmtId="0" fontId="7" fillId="2" borderId="0" xfId="0" applyFont="1" applyFill="1" applyBorder="1" applyAlignment="1" applyProtection="1">
      <alignment horizontal="center" vertical="center" shrinkToFit="1"/>
      <protection locked="0"/>
    </xf>
    <xf numFmtId="177" fontId="27" fillId="0" borderId="84" xfId="0" applyNumberFormat="1" applyFont="1" applyFill="1" applyBorder="1" applyAlignment="1" applyProtection="1">
      <alignment horizontal="right" vertical="center"/>
      <protection locked="0"/>
    </xf>
    <xf numFmtId="177" fontId="27" fillId="0" borderId="20" xfId="0" applyNumberFormat="1" applyFont="1" applyFill="1" applyBorder="1" applyAlignment="1" applyProtection="1">
      <alignment horizontal="right" vertical="center"/>
      <protection locked="0"/>
    </xf>
    <xf numFmtId="177" fontId="27" fillId="0" borderId="85" xfId="0" applyNumberFormat="1" applyFont="1" applyFill="1" applyBorder="1" applyAlignment="1" applyProtection="1">
      <alignment horizontal="right" vertical="center"/>
      <protection locked="0"/>
    </xf>
    <xf numFmtId="0" fontId="7" fillId="0" borderId="0" xfId="0" applyFont="1" applyFill="1" applyBorder="1" applyAlignment="1" applyProtection="1">
      <alignment horizontal="center" vertical="center"/>
      <protection locked="0"/>
    </xf>
    <xf numFmtId="0" fontId="7" fillId="0" borderId="56" xfId="0"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protection locked="0"/>
    </xf>
    <xf numFmtId="0" fontId="7" fillId="0" borderId="51"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xf>
    <xf numFmtId="0" fontId="7" fillId="4" borderId="0" xfId="0" applyFont="1" applyFill="1" applyBorder="1" applyAlignment="1" applyProtection="1">
      <alignment horizontal="left" vertical="center" indent="1"/>
      <protection locked="0"/>
    </xf>
    <xf numFmtId="0" fontId="7" fillId="0" borderId="0" xfId="0" applyFont="1" applyFill="1" applyBorder="1" applyAlignment="1" applyProtection="1">
      <alignment horizontal="center" vertical="center" shrinkToFit="1"/>
      <protection locked="0"/>
    </xf>
    <xf numFmtId="177" fontId="0" fillId="17" borderId="81" xfId="0" applyNumberFormat="1" applyFont="1" applyFill="1" applyBorder="1" applyAlignment="1" applyProtection="1">
      <alignment horizontal="right" vertical="center"/>
    </xf>
    <xf numFmtId="177" fontId="0" fillId="17" borderId="82" xfId="0" applyNumberFormat="1" applyFont="1" applyFill="1" applyBorder="1" applyAlignment="1" applyProtection="1">
      <alignment horizontal="right" vertical="center"/>
    </xf>
    <xf numFmtId="177" fontId="0" fillId="17" borderId="83" xfId="0" applyNumberFormat="1" applyFont="1" applyFill="1" applyBorder="1" applyAlignment="1" applyProtection="1">
      <alignment horizontal="right" vertical="center"/>
    </xf>
    <xf numFmtId="177" fontId="0" fillId="17" borderId="84" xfId="0" applyNumberFormat="1" applyFont="1" applyFill="1" applyBorder="1" applyAlignment="1" applyProtection="1">
      <alignment horizontal="right" vertical="center"/>
    </xf>
    <xf numFmtId="177" fontId="0" fillId="17" borderId="20" xfId="0" applyNumberFormat="1" applyFont="1" applyFill="1" applyBorder="1" applyAlignment="1" applyProtection="1">
      <alignment horizontal="right" vertical="center"/>
    </xf>
    <xf numFmtId="177" fontId="0" fillId="17" borderId="85" xfId="0" applyNumberFormat="1" applyFont="1" applyFill="1" applyBorder="1" applyAlignment="1" applyProtection="1">
      <alignment horizontal="right" vertical="center"/>
    </xf>
    <xf numFmtId="177" fontId="0" fillId="17" borderId="86" xfId="0" applyNumberFormat="1" applyFont="1" applyFill="1" applyBorder="1" applyAlignment="1" applyProtection="1">
      <alignment horizontal="right" vertical="center"/>
    </xf>
    <xf numFmtId="177" fontId="0" fillId="17" borderId="87" xfId="0" applyNumberFormat="1" applyFont="1" applyFill="1" applyBorder="1" applyAlignment="1" applyProtection="1">
      <alignment horizontal="right" vertical="center"/>
    </xf>
    <xf numFmtId="177" fontId="0" fillId="17" borderId="88" xfId="0" applyNumberFormat="1" applyFont="1" applyFill="1" applyBorder="1" applyAlignment="1" applyProtection="1">
      <alignment horizontal="right" vertical="center"/>
    </xf>
    <xf numFmtId="0" fontId="9" fillId="3" borderId="0" xfId="0" applyFont="1" applyFill="1" applyBorder="1" applyAlignment="1" applyProtection="1">
      <alignment horizontal="center" vertical="center"/>
    </xf>
    <xf numFmtId="0" fontId="7" fillId="3" borderId="0"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textRotation="255"/>
      <protection locked="0"/>
    </xf>
    <xf numFmtId="0" fontId="4" fillId="4" borderId="0" xfId="0" applyFont="1" applyFill="1" applyBorder="1" applyAlignment="1" applyProtection="1">
      <alignment horizontal="center" vertical="center" readingOrder="1"/>
    </xf>
    <xf numFmtId="0" fontId="4" fillId="5" borderId="0" xfId="0" applyFont="1" applyFill="1" applyBorder="1" applyAlignment="1" applyProtection="1">
      <alignment horizontal="center" vertical="center" readingOrder="1"/>
      <protection locked="0"/>
    </xf>
    <xf numFmtId="0" fontId="7" fillId="4" borderId="0" xfId="0" applyFont="1" applyFill="1" applyBorder="1" applyAlignment="1" applyProtection="1">
      <alignment horizontal="center" vertical="center"/>
    </xf>
    <xf numFmtId="0" fontId="4" fillId="4" borderId="0" xfId="0" applyFont="1" applyFill="1" applyBorder="1" applyAlignment="1" applyProtection="1">
      <alignment horizontal="center" vertical="center" readingOrder="1"/>
      <protection locked="0"/>
    </xf>
    <xf numFmtId="0" fontId="7" fillId="3" borderId="0" xfId="0" applyFont="1" applyFill="1" applyBorder="1" applyAlignment="1" applyProtection="1">
      <alignment horizontal="center" vertical="center" textRotation="255"/>
      <protection locked="0"/>
    </xf>
    <xf numFmtId="38" fontId="26" fillId="4" borderId="0" xfId="2" applyFont="1" applyFill="1" applyBorder="1" applyAlignment="1" applyProtection="1">
      <alignment horizontal="right" vertical="center"/>
      <protection locked="0"/>
    </xf>
    <xf numFmtId="38" fontId="26" fillId="5" borderId="56" xfId="2" applyFont="1" applyFill="1" applyBorder="1" applyAlignment="1" applyProtection="1">
      <alignment horizontal="center" vertical="center"/>
      <protection locked="0"/>
    </xf>
    <xf numFmtId="38" fontId="26" fillId="5" borderId="22" xfId="2" applyFont="1" applyFill="1" applyBorder="1" applyAlignment="1" applyProtection="1">
      <alignment horizontal="center" vertical="center"/>
      <protection locked="0"/>
    </xf>
    <xf numFmtId="38" fontId="26" fillId="5" borderId="51" xfId="2" applyFont="1" applyFill="1" applyBorder="1" applyAlignment="1" applyProtection="1">
      <alignment horizontal="center" vertical="center"/>
      <protection locked="0"/>
    </xf>
    <xf numFmtId="38" fontId="26" fillId="5" borderId="8" xfId="2" applyFont="1" applyFill="1" applyBorder="1" applyAlignment="1" applyProtection="1">
      <alignment horizontal="center" vertical="center"/>
      <protection locked="0"/>
    </xf>
    <xf numFmtId="38" fontId="26" fillId="5" borderId="0" xfId="2" applyFont="1" applyFill="1" applyBorder="1" applyAlignment="1" applyProtection="1">
      <alignment horizontal="center" vertical="center"/>
      <protection locked="0"/>
    </xf>
    <xf numFmtId="38" fontId="26" fillId="5" borderId="9" xfId="2" applyFont="1" applyFill="1" applyBorder="1" applyAlignment="1" applyProtection="1">
      <alignment horizontal="center" vertical="center"/>
      <protection locked="0"/>
    </xf>
    <xf numFmtId="38" fontId="26" fillId="5" borderId="128" xfId="2" applyFont="1" applyFill="1" applyBorder="1" applyAlignment="1" applyProtection="1">
      <alignment horizontal="center" vertical="center"/>
      <protection locked="0"/>
    </xf>
    <xf numFmtId="38" fontId="26" fillId="5" borderId="66" xfId="2" applyFont="1" applyFill="1" applyBorder="1" applyAlignment="1" applyProtection="1">
      <alignment horizontal="center" vertical="center"/>
      <protection locked="0"/>
    </xf>
    <xf numFmtId="38" fontId="26" fillId="5" borderId="65" xfId="2" applyFont="1" applyFill="1" applyBorder="1" applyAlignment="1" applyProtection="1">
      <alignment horizontal="center" vertical="center"/>
      <protection locked="0"/>
    </xf>
    <xf numFmtId="38" fontId="26" fillId="5" borderId="129" xfId="2" applyFont="1" applyFill="1" applyBorder="1" applyAlignment="1" applyProtection="1">
      <alignment horizontal="center" vertical="center"/>
      <protection locked="0"/>
    </xf>
    <xf numFmtId="38" fontId="26" fillId="5" borderId="67" xfId="2" applyFont="1" applyFill="1" applyBorder="1" applyAlignment="1" applyProtection="1">
      <alignment horizontal="center" vertical="center"/>
      <protection locked="0"/>
    </xf>
    <xf numFmtId="38" fontId="26" fillId="5" borderId="64" xfId="2" applyFont="1" applyFill="1" applyBorder="1" applyAlignment="1" applyProtection="1">
      <alignment horizontal="center" vertical="center"/>
      <protection locked="0"/>
    </xf>
    <xf numFmtId="38" fontId="26" fillId="5" borderId="10" xfId="2" applyFont="1" applyFill="1" applyBorder="1" applyAlignment="1" applyProtection="1">
      <alignment horizontal="center" vertical="center"/>
      <protection locked="0"/>
    </xf>
    <xf numFmtId="38" fontId="26" fillId="5" borderId="1" xfId="2" applyFont="1" applyFill="1" applyBorder="1" applyAlignment="1" applyProtection="1">
      <alignment horizontal="center" vertical="center"/>
      <protection locked="0"/>
    </xf>
    <xf numFmtId="38" fontId="26" fillId="5" borderId="11" xfId="2" applyFont="1" applyFill="1" applyBorder="1" applyAlignment="1" applyProtection="1">
      <alignment horizontal="center" vertical="center"/>
      <protection locked="0"/>
    </xf>
    <xf numFmtId="0" fontId="7" fillId="0" borderId="84"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85" xfId="0" applyFont="1" applyFill="1" applyBorder="1" applyAlignment="1" applyProtection="1">
      <alignment horizontal="left" vertical="center"/>
      <protection locked="0"/>
    </xf>
    <xf numFmtId="0" fontId="7" fillId="0" borderId="86" xfId="0" applyFont="1" applyFill="1" applyBorder="1" applyAlignment="1" applyProtection="1">
      <alignment horizontal="left" vertical="center"/>
      <protection locked="0"/>
    </xf>
    <xf numFmtId="0" fontId="7" fillId="0" borderId="87" xfId="0" applyFont="1" applyFill="1" applyBorder="1" applyAlignment="1" applyProtection="1">
      <alignment horizontal="left" vertical="center"/>
      <protection locked="0"/>
    </xf>
    <xf numFmtId="0" fontId="7" fillId="0" borderId="88" xfId="0" applyFont="1" applyFill="1" applyBorder="1" applyAlignment="1" applyProtection="1">
      <alignment horizontal="left" vertical="center"/>
      <protection locked="0"/>
    </xf>
    <xf numFmtId="38" fontId="26" fillId="0" borderId="20" xfId="2" applyFont="1" applyFill="1" applyBorder="1" applyAlignment="1" applyProtection="1">
      <alignment horizontal="right" vertical="center"/>
      <protection locked="0"/>
    </xf>
    <xf numFmtId="38" fontId="26" fillId="0" borderId="85" xfId="2" applyFont="1" applyFill="1" applyBorder="1" applyAlignment="1" applyProtection="1">
      <alignment horizontal="right" vertical="center"/>
      <protection locked="0"/>
    </xf>
    <xf numFmtId="38" fontId="26" fillId="0" borderId="87" xfId="2" applyFont="1" applyFill="1" applyBorder="1" applyAlignment="1" applyProtection="1">
      <alignment horizontal="right" vertical="center"/>
      <protection locked="0"/>
    </xf>
    <xf numFmtId="38" fontId="26" fillId="0" borderId="88" xfId="2" applyFont="1" applyFill="1" applyBorder="1" applyAlignment="1" applyProtection="1">
      <alignment horizontal="right" vertical="center"/>
      <protection locked="0"/>
    </xf>
    <xf numFmtId="0" fontId="7" fillId="0" borderId="10"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177" fontId="27" fillId="0" borderId="86" xfId="0" applyNumberFormat="1" applyFont="1" applyFill="1" applyBorder="1" applyAlignment="1" applyProtection="1">
      <alignment horizontal="right" vertical="center"/>
      <protection locked="0"/>
    </xf>
    <xf numFmtId="177" fontId="27" fillId="0" borderId="87" xfId="0" applyNumberFormat="1" applyFont="1" applyFill="1" applyBorder="1" applyAlignment="1" applyProtection="1">
      <alignment horizontal="right" vertical="center"/>
      <protection locked="0"/>
    </xf>
    <xf numFmtId="177" fontId="27" fillId="0" borderId="88" xfId="0" applyNumberFormat="1" applyFont="1" applyFill="1" applyBorder="1" applyAlignment="1" applyProtection="1">
      <alignment horizontal="right" vertical="center"/>
      <protection locked="0"/>
    </xf>
    <xf numFmtId="0" fontId="7" fillId="0" borderId="84"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48" fillId="0" borderId="23" xfId="0" applyFont="1" applyFill="1" applyBorder="1" applyAlignment="1" applyProtection="1">
      <alignment horizontal="center" vertical="center" shrinkToFit="1"/>
    </xf>
    <xf numFmtId="0" fontId="47" fillId="0" borderId="23" xfId="0" applyFont="1" applyFill="1" applyBorder="1" applyAlignment="1" applyProtection="1">
      <alignment horizontal="center" vertical="center" shrinkToFit="1"/>
    </xf>
    <xf numFmtId="0" fontId="47" fillId="0" borderId="131" xfId="0" applyFont="1" applyFill="1" applyBorder="1" applyAlignment="1" applyProtection="1">
      <alignment horizontal="center" vertical="center" shrinkToFit="1"/>
    </xf>
    <xf numFmtId="0" fontId="47" fillId="16" borderId="20" xfId="0" applyFont="1" applyFill="1" applyBorder="1" applyAlignment="1" applyProtection="1">
      <alignment horizontal="center" vertical="center"/>
    </xf>
    <xf numFmtId="0" fontId="47" fillId="16" borderId="130" xfId="0" applyFont="1" applyFill="1" applyBorder="1" applyAlignment="1" applyProtection="1">
      <alignment horizontal="center" vertical="center"/>
    </xf>
    <xf numFmtId="0" fontId="47" fillId="16" borderId="85" xfId="0" applyFont="1" applyFill="1" applyBorder="1" applyAlignment="1" applyProtection="1">
      <alignment horizontal="center" vertical="center"/>
    </xf>
    <xf numFmtId="0" fontId="7" fillId="3" borderId="6"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7" fillId="0" borderId="81" xfId="0" applyFont="1" applyFill="1" applyBorder="1" applyAlignment="1" applyProtection="1">
      <alignment horizontal="left" vertical="center"/>
    </xf>
    <xf numFmtId="0" fontId="7" fillId="0" borderId="82" xfId="0" applyFont="1" applyFill="1" applyBorder="1" applyAlignment="1" applyProtection="1">
      <alignment horizontal="left" vertical="center"/>
    </xf>
    <xf numFmtId="0" fontId="7" fillId="0" borderId="83" xfId="0" applyFont="1" applyFill="1" applyBorder="1" applyAlignment="1" applyProtection="1">
      <alignment horizontal="left" vertical="center"/>
    </xf>
    <xf numFmtId="0" fontId="7" fillId="0" borderId="85" xfId="0" applyFont="1" applyFill="1" applyBorder="1" applyAlignment="1" applyProtection="1">
      <alignment horizontal="left" vertical="center"/>
    </xf>
    <xf numFmtId="177" fontId="27" fillId="0" borderId="81" xfId="0" applyNumberFormat="1" applyFont="1" applyFill="1" applyBorder="1" applyAlignment="1" applyProtection="1">
      <alignment horizontal="right" vertical="center"/>
      <protection locked="0"/>
    </xf>
    <xf numFmtId="177" fontId="27" fillId="0" borderId="82" xfId="0" applyNumberFormat="1" applyFont="1" applyFill="1" applyBorder="1" applyAlignment="1" applyProtection="1">
      <alignment horizontal="right" vertical="center"/>
      <protection locked="0"/>
    </xf>
    <xf numFmtId="177" fontId="27" fillId="0" borderId="83" xfId="0" applyNumberFormat="1" applyFont="1" applyFill="1" applyBorder="1" applyAlignment="1" applyProtection="1">
      <alignment horizontal="right" vertical="center"/>
      <protection locked="0"/>
    </xf>
    <xf numFmtId="0" fontId="7" fillId="0" borderId="6"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57" xfId="0" applyFont="1" applyFill="1" applyBorder="1" applyAlignment="1" applyProtection="1">
      <alignment horizontal="center" vertical="center"/>
      <protection locked="0"/>
    </xf>
    <xf numFmtId="0" fontId="7" fillId="0" borderId="43" xfId="0" applyFont="1" applyFill="1" applyBorder="1" applyAlignment="1" applyProtection="1">
      <alignment horizontal="center" vertical="center"/>
      <protection locked="0"/>
    </xf>
    <xf numFmtId="0" fontId="7" fillId="0" borderId="52" xfId="0" applyFont="1" applyFill="1" applyBorder="1" applyAlignment="1" applyProtection="1">
      <alignment horizontal="center" vertical="center"/>
      <protection locked="0"/>
    </xf>
    <xf numFmtId="0" fontId="7" fillId="0" borderId="130" xfId="0" applyFont="1" applyFill="1" applyBorder="1" applyAlignment="1" applyProtection="1">
      <alignment horizontal="left" vertical="center"/>
    </xf>
    <xf numFmtId="0" fontId="22" fillId="16" borderId="0" xfId="0" applyFont="1" applyFill="1" applyBorder="1" applyAlignment="1" applyProtection="1">
      <alignment horizontal="left" vertical="center"/>
    </xf>
    <xf numFmtId="38" fontId="22" fillId="18" borderId="40" xfId="2" applyFont="1" applyFill="1" applyBorder="1" applyAlignment="1" applyProtection="1">
      <alignment horizontal="center" vertical="center"/>
    </xf>
    <xf numFmtId="38" fontId="22" fillId="18" borderId="22" xfId="2" applyFont="1" applyFill="1" applyBorder="1" applyAlignment="1" applyProtection="1">
      <alignment horizontal="center" vertical="center"/>
    </xf>
    <xf numFmtId="38" fontId="22" fillId="18" borderId="51" xfId="2" applyFont="1" applyFill="1" applyBorder="1" applyAlignment="1" applyProtection="1">
      <alignment horizontal="center" vertical="center"/>
    </xf>
    <xf numFmtId="38" fontId="22" fillId="18" borderId="42" xfId="2" applyFont="1" applyFill="1" applyBorder="1" applyAlignment="1" applyProtection="1">
      <alignment horizontal="center" vertical="center"/>
    </xf>
    <xf numFmtId="38" fontId="22" fillId="18" borderId="43" xfId="2" applyFont="1" applyFill="1" applyBorder="1" applyAlignment="1" applyProtection="1">
      <alignment horizontal="center" vertical="center"/>
    </xf>
    <xf numFmtId="38" fontId="22" fillId="18" borderId="52" xfId="2" applyFont="1" applyFill="1" applyBorder="1" applyAlignment="1" applyProtection="1">
      <alignment horizontal="center" vertical="center"/>
    </xf>
    <xf numFmtId="0" fontId="7" fillId="3" borderId="25" xfId="0" applyFont="1" applyFill="1" applyBorder="1" applyAlignment="1" applyProtection="1">
      <alignment horizontal="center" vertical="center" wrapText="1" shrinkToFit="1"/>
    </xf>
    <xf numFmtId="0" fontId="7" fillId="3" borderId="18" xfId="0" applyFont="1" applyFill="1" applyBorder="1" applyAlignment="1" applyProtection="1">
      <alignment horizontal="center" vertical="center" shrinkToFit="1"/>
    </xf>
    <xf numFmtId="0" fontId="7" fillId="3" borderId="25" xfId="0" applyFont="1" applyFill="1" applyBorder="1" applyAlignment="1" applyProtection="1">
      <alignment horizontal="center" vertical="center" shrinkToFit="1"/>
    </xf>
    <xf numFmtId="0" fontId="22" fillId="18" borderId="18" xfId="0" applyFont="1" applyFill="1" applyBorder="1" applyAlignment="1" applyProtection="1">
      <alignment horizontal="center" vertical="center" shrinkToFit="1"/>
    </xf>
    <xf numFmtId="0" fontId="6" fillId="3" borderId="18" xfId="0" applyFont="1" applyFill="1" applyBorder="1" applyAlignment="1" applyProtection="1">
      <alignment horizontal="center" vertical="center" wrapText="1"/>
    </xf>
    <xf numFmtId="0" fontId="22" fillId="18" borderId="18" xfId="0" applyNumberFormat="1" applyFont="1" applyFill="1" applyBorder="1" applyAlignment="1" applyProtection="1">
      <alignment horizontal="center" vertical="center" shrinkToFit="1"/>
    </xf>
    <xf numFmtId="0" fontId="7" fillId="3" borderId="36" xfId="0" applyFont="1" applyFill="1" applyBorder="1" applyAlignment="1" applyProtection="1">
      <alignment horizontal="center" vertical="center" shrinkToFit="1"/>
    </xf>
    <xf numFmtId="0" fontId="7" fillId="3" borderId="37" xfId="0" applyFont="1" applyFill="1" applyBorder="1" applyAlignment="1" applyProtection="1">
      <alignment horizontal="center" vertical="center" shrinkToFit="1"/>
    </xf>
    <xf numFmtId="0" fontId="7" fillId="4" borderId="79" xfId="0" applyFont="1" applyFill="1" applyBorder="1" applyAlignment="1" applyProtection="1">
      <alignment horizontal="center" vertical="center"/>
    </xf>
    <xf numFmtId="0" fontId="7" fillId="4" borderId="80" xfId="0" applyFont="1" applyFill="1" applyBorder="1" applyAlignment="1" applyProtection="1">
      <alignment horizontal="center" vertical="center"/>
    </xf>
    <xf numFmtId="0" fontId="5" fillId="2" borderId="0"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xf>
    <xf numFmtId="0" fontId="7" fillId="2" borderId="33"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34" xfId="0" applyFont="1" applyFill="1" applyBorder="1" applyAlignment="1" applyProtection="1">
      <alignment horizontal="center" vertical="center"/>
    </xf>
    <xf numFmtId="0" fontId="10" fillId="3" borderId="0" xfId="0" applyFont="1" applyFill="1" applyBorder="1" applyAlignment="1" applyProtection="1">
      <alignment horizontal="center" vertical="center" shrinkToFit="1"/>
    </xf>
    <xf numFmtId="0" fontId="7" fillId="3" borderId="0" xfId="0" applyFont="1" applyFill="1" applyBorder="1" applyAlignment="1" applyProtection="1">
      <alignment horizontal="center" vertical="center" wrapText="1"/>
    </xf>
    <xf numFmtId="0" fontId="29" fillId="16" borderId="40" xfId="0" applyFont="1" applyFill="1" applyBorder="1" applyAlignment="1" applyProtection="1">
      <alignment horizontal="center" vertical="center" wrapText="1"/>
    </xf>
    <xf numFmtId="0" fontId="29" fillId="16" borderId="22" xfId="0" applyFont="1" applyFill="1" applyBorder="1" applyAlignment="1" applyProtection="1">
      <alignment horizontal="center" vertical="center" wrapText="1"/>
    </xf>
    <xf numFmtId="0" fontId="29" fillId="16" borderId="51" xfId="0" applyFont="1" applyFill="1" applyBorder="1" applyAlignment="1" applyProtection="1">
      <alignment horizontal="center" vertical="center" wrapText="1"/>
    </xf>
    <xf numFmtId="0" fontId="29" fillId="16" borderId="69" xfId="0" applyFont="1" applyFill="1" applyBorder="1" applyAlignment="1" applyProtection="1">
      <alignment horizontal="center" vertical="center" wrapText="1"/>
    </xf>
    <xf numFmtId="0" fontId="29" fillId="16" borderId="0" xfId="0" applyFont="1" applyFill="1" applyBorder="1" applyAlignment="1" applyProtection="1">
      <alignment horizontal="center" vertical="center" wrapText="1"/>
    </xf>
    <xf numFmtId="0" fontId="29" fillId="16" borderId="9" xfId="0" applyFont="1" applyFill="1" applyBorder="1" applyAlignment="1" applyProtection="1">
      <alignment horizontal="center" vertical="center" wrapText="1"/>
    </xf>
    <xf numFmtId="0" fontId="29" fillId="16" borderId="42" xfId="0" applyFont="1" applyFill="1" applyBorder="1" applyAlignment="1" applyProtection="1">
      <alignment horizontal="center" vertical="center" wrapText="1"/>
    </xf>
    <xf numFmtId="0" fontId="29" fillId="16" borderId="43" xfId="0" applyFont="1" applyFill="1" applyBorder="1" applyAlignment="1" applyProtection="1">
      <alignment horizontal="center" vertical="center" wrapText="1"/>
    </xf>
    <xf numFmtId="0" fontId="29" fillId="16" borderId="52" xfId="0" applyFont="1" applyFill="1" applyBorder="1" applyAlignment="1" applyProtection="1">
      <alignment horizontal="center" vertical="center" wrapText="1"/>
    </xf>
    <xf numFmtId="0" fontId="7" fillId="0" borderId="84" xfId="0" applyFont="1" applyBorder="1" applyAlignment="1" applyProtection="1">
      <alignment horizontal="left" vertical="center" wrapText="1"/>
    </xf>
    <xf numFmtId="0" fontId="22" fillId="16" borderId="23" xfId="0" applyFont="1" applyFill="1" applyBorder="1" applyAlignment="1" applyProtection="1">
      <alignment horizontal="center" vertical="center"/>
    </xf>
    <xf numFmtId="0" fontId="7" fillId="16" borderId="61" xfId="0" applyFont="1" applyFill="1" applyBorder="1" applyAlignment="1" applyProtection="1">
      <alignment horizontal="center" vertical="center"/>
    </xf>
    <xf numFmtId="0" fontId="7" fillId="16" borderId="13" xfId="0" applyFont="1" applyFill="1" applyBorder="1" applyAlignment="1" applyProtection="1">
      <alignment horizontal="center" vertical="center"/>
    </xf>
    <xf numFmtId="0" fontId="7" fillId="16" borderId="60" xfId="0" applyFont="1" applyFill="1" applyBorder="1" applyAlignment="1" applyProtection="1">
      <alignment horizontal="center" vertical="center"/>
    </xf>
    <xf numFmtId="0" fontId="7" fillId="16" borderId="42" xfId="0" applyFont="1" applyFill="1" applyBorder="1" applyAlignment="1" applyProtection="1">
      <alignment horizontal="center" vertical="center"/>
    </xf>
    <xf numFmtId="0" fontId="7" fillId="16" borderId="44"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6" fillId="3" borderId="17" xfId="0" applyFont="1" applyFill="1" applyBorder="1" applyAlignment="1" applyProtection="1">
      <alignment horizontal="center" vertical="center"/>
    </xf>
    <xf numFmtId="0" fontId="6" fillId="3" borderId="26" xfId="0" applyFont="1" applyFill="1" applyBorder="1" applyAlignment="1" applyProtection="1">
      <alignment horizontal="center" vertical="center"/>
    </xf>
    <xf numFmtId="0" fontId="7" fillId="2" borderId="38" xfId="0" applyFont="1" applyFill="1" applyBorder="1" applyAlignment="1" applyProtection="1">
      <alignment horizontal="center" vertical="center"/>
    </xf>
    <xf numFmtId="0" fontId="7" fillId="2" borderId="39" xfId="0" applyFont="1" applyFill="1" applyBorder="1" applyAlignment="1" applyProtection="1">
      <alignment horizontal="center" vertical="center"/>
    </xf>
    <xf numFmtId="176" fontId="22" fillId="18" borderId="0" xfId="0" applyNumberFormat="1" applyFont="1" applyFill="1" applyBorder="1" applyAlignment="1" applyProtection="1">
      <alignment horizontal="center" vertical="center"/>
    </xf>
    <xf numFmtId="0" fontId="22" fillId="18" borderId="0" xfId="0" applyFont="1" applyFill="1" applyBorder="1" applyAlignment="1" applyProtection="1">
      <alignment horizontal="center" vertical="center"/>
    </xf>
    <xf numFmtId="180" fontId="29" fillId="18" borderId="0" xfId="0" applyNumberFormat="1" applyFont="1" applyFill="1" applyBorder="1" applyAlignment="1" applyProtection="1">
      <alignment horizontal="center" vertical="center"/>
    </xf>
    <xf numFmtId="0" fontId="22" fillId="16" borderId="40" xfId="0" applyNumberFormat="1" applyFont="1" applyFill="1" applyBorder="1" applyAlignment="1" applyProtection="1">
      <alignment horizontal="center" vertical="center"/>
    </xf>
    <xf numFmtId="0" fontId="22" fillId="16" borderId="22" xfId="0" applyNumberFormat="1" applyFont="1" applyFill="1" applyBorder="1" applyAlignment="1" applyProtection="1">
      <alignment horizontal="center" vertical="center"/>
    </xf>
    <xf numFmtId="0" fontId="22" fillId="16" borderId="69" xfId="0" applyNumberFormat="1" applyFont="1" applyFill="1" applyBorder="1" applyAlignment="1" applyProtection="1">
      <alignment horizontal="center" vertical="center"/>
    </xf>
    <xf numFmtId="0" fontId="22" fillId="16" borderId="0" xfId="0" applyNumberFormat="1" applyFont="1" applyFill="1" applyBorder="1" applyAlignment="1" applyProtection="1">
      <alignment horizontal="center" vertical="center"/>
    </xf>
    <xf numFmtId="0" fontId="22" fillId="16" borderId="30" xfId="0" applyNumberFormat="1" applyFont="1" applyFill="1" applyBorder="1" applyAlignment="1" applyProtection="1">
      <alignment horizontal="center" vertical="center"/>
    </xf>
    <xf numFmtId="0" fontId="22" fillId="16" borderId="1" xfId="0" applyNumberFormat="1" applyFont="1" applyFill="1" applyBorder="1" applyAlignment="1" applyProtection="1">
      <alignment horizontal="center" vertical="center"/>
    </xf>
    <xf numFmtId="0" fontId="7" fillId="4" borderId="13" xfId="0" applyFont="1" applyFill="1" applyBorder="1" applyAlignment="1" applyProtection="1">
      <alignment horizontal="center" vertical="center"/>
    </xf>
    <xf numFmtId="0" fontId="0" fillId="0" borderId="18" xfId="0" applyBorder="1" applyAlignment="1">
      <alignment horizontal="left" vertical="center"/>
    </xf>
  </cellXfs>
  <cellStyles count="6">
    <cellStyle name="桁区切り" xfId="2" builtinId="6"/>
    <cellStyle name="桁区切り 2" xfId="4" xr:uid="{00000000-0005-0000-0000-000001000000}"/>
    <cellStyle name="標準" xfId="0" builtinId="0"/>
    <cellStyle name="標準 2 3" xfId="5" xr:uid="{00000000-0005-0000-0000-000003000000}"/>
    <cellStyle name="標準 4 2" xfId="3" xr:uid="{00000000-0005-0000-0000-000004000000}"/>
    <cellStyle name="標準_請求書・明細書等" xfId="1" xr:uid="{00000000-0005-0000-0000-000005000000}"/>
  </cellStyles>
  <dxfs count="839">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0070C0"/>
      </font>
    </dxf>
    <dxf>
      <font>
        <color rgb="FFFF0000"/>
      </font>
      <fill>
        <patternFill>
          <bgColor rgb="FFFFFF99"/>
        </patternFill>
      </fill>
    </dxf>
    <dxf>
      <font>
        <color rgb="FF0070C0"/>
      </font>
      <fill>
        <patternFill>
          <bgColor rgb="FFFFFF99"/>
        </patternFill>
      </fill>
    </dxf>
  </dxfs>
  <tableStyles count="0" defaultTableStyle="TableStyleMedium2" defaultPivotStyle="PivotStyleLight16"/>
  <colors>
    <mruColors>
      <color rgb="FFCCFFCC"/>
      <color rgb="FFFFFFCC"/>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130493</xdr:colOff>
      <xdr:row>10</xdr:row>
      <xdr:rowOff>26670</xdr:rowOff>
    </xdr:from>
    <xdr:to>
      <xdr:col>7</xdr:col>
      <xdr:colOff>799148</xdr:colOff>
      <xdr:row>17</xdr:row>
      <xdr:rowOff>82869</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5369243" y="2065020"/>
          <a:ext cx="2297430" cy="1256349"/>
        </a:xfrm>
        <a:prstGeom prst="wedgeRoundRectCallout">
          <a:avLst>
            <a:gd name="adj1" fmla="val -57278"/>
            <a:gd name="adj2" fmla="val 25533"/>
            <a:gd name="adj3" fmla="val 16667"/>
          </a:avLst>
        </a:prstGeom>
        <a:solidFill>
          <a:sysClr val="window" lastClr="FFFFFF">
            <a:alpha val="85000"/>
          </a:sys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200">
              <a:solidFill>
                <a:srgbClr val="FF0000"/>
              </a:solidFill>
            </a:rPr>
            <a:t>♦黄色セルに施設情報を入力してください</a:t>
          </a:r>
          <a:endParaRPr kumimoji="1" lang="en-US" altLang="ja-JP"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428625</xdr:colOff>
      <xdr:row>25</xdr:row>
      <xdr:rowOff>23812</xdr:rowOff>
    </xdr:from>
    <xdr:to>
      <xdr:col>10</xdr:col>
      <xdr:colOff>266700</xdr:colOff>
      <xdr:row>36</xdr:row>
      <xdr:rowOff>66675</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666750" y="4148137"/>
          <a:ext cx="7948613" cy="1824038"/>
        </a:xfrm>
        <a:prstGeom prst="wedgeRoundRectCallout">
          <a:avLst>
            <a:gd name="adj1" fmla="val -15353"/>
            <a:gd name="adj2" fmla="val -65664"/>
            <a:gd name="adj3" fmla="val 16667"/>
          </a:avLst>
        </a:prstGeom>
        <a:solidFill>
          <a:sysClr val="window" lastClr="FFFFFF">
            <a:alpha val="85000"/>
          </a:sys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200">
              <a:solidFill>
                <a:srgbClr val="FF0000"/>
              </a:solidFill>
            </a:rPr>
            <a:t>♦黄色セルに児童情報を入力してください</a:t>
          </a:r>
          <a:endParaRPr kumimoji="1" lang="en-US" altLang="ja-JP" sz="1200">
            <a:solidFill>
              <a:srgbClr val="FF0000"/>
            </a:solidFill>
          </a:endParaRPr>
        </a:p>
        <a:p>
          <a:pPr algn="l"/>
          <a:r>
            <a:rPr kumimoji="1" lang="ja-JP" altLang="en-US" sz="1200">
              <a:solidFill>
                <a:srgbClr val="FF0000"/>
              </a:solidFill>
            </a:rPr>
            <a:t>♦請求金額は、「明細書</a:t>
          </a:r>
          <a:r>
            <a:rPr kumimoji="1" lang="en-US" altLang="ja-JP" sz="1200">
              <a:solidFill>
                <a:srgbClr val="FF0000"/>
              </a:solidFill>
            </a:rPr>
            <a:t>【</a:t>
          </a:r>
          <a:r>
            <a:rPr kumimoji="1" lang="ja-JP" altLang="en-US" sz="1200">
              <a:solidFill>
                <a:srgbClr val="FF0000"/>
              </a:solidFill>
            </a:rPr>
            <a:t>１号</a:t>
          </a:r>
          <a:r>
            <a:rPr kumimoji="1" lang="en-US" altLang="ja-JP" sz="1200">
              <a:solidFill>
                <a:srgbClr val="FF0000"/>
              </a:solidFill>
            </a:rPr>
            <a:t>】</a:t>
          </a:r>
          <a:r>
            <a:rPr kumimoji="1" lang="ja-JP" altLang="en-US" sz="1200">
              <a:solidFill>
                <a:srgbClr val="FF0000"/>
              </a:solidFill>
            </a:rPr>
            <a:t>」</a:t>
          </a:r>
          <a:r>
            <a:rPr kumimoji="1" lang="en-US" altLang="ja-JP" sz="1200">
              <a:solidFill>
                <a:srgbClr val="FF0000"/>
              </a:solidFill>
            </a:rPr>
            <a:t>or</a:t>
          </a:r>
          <a:r>
            <a:rPr kumimoji="1" lang="ja-JP" altLang="en-US" sz="1200">
              <a:solidFill>
                <a:srgbClr val="FF0000"/>
              </a:solidFill>
            </a:rPr>
            <a:t>「明細書</a:t>
          </a:r>
          <a:r>
            <a:rPr kumimoji="1" lang="en-US" altLang="ja-JP" sz="1200">
              <a:solidFill>
                <a:srgbClr val="FF0000"/>
              </a:solidFill>
            </a:rPr>
            <a:t>【</a:t>
          </a:r>
          <a:r>
            <a:rPr kumimoji="1" lang="ja-JP" altLang="en-US" sz="1200">
              <a:solidFill>
                <a:srgbClr val="FF0000"/>
              </a:solidFill>
            </a:rPr>
            <a:t>２・３号</a:t>
          </a:r>
          <a:r>
            <a:rPr kumimoji="1" lang="en-US" altLang="ja-JP" sz="1200">
              <a:solidFill>
                <a:srgbClr val="FF0000"/>
              </a:solidFill>
            </a:rPr>
            <a:t>】</a:t>
          </a:r>
          <a:r>
            <a:rPr kumimoji="1" lang="ja-JP" altLang="en-US" sz="1200">
              <a:solidFill>
                <a:srgbClr val="FF0000"/>
              </a:solidFill>
            </a:rPr>
            <a:t>」シートで各児童ごとの請求金額を算出後、転記します</a:t>
          </a:r>
          <a:endParaRPr kumimoji="1" lang="en-US" altLang="ja-JP" sz="1200">
            <a:solidFill>
              <a:srgbClr val="FF0000"/>
            </a:solidFill>
          </a:endParaRPr>
        </a:p>
        <a:p>
          <a:pPr algn="l"/>
          <a:r>
            <a:rPr kumimoji="1" lang="ja-JP" altLang="en-US" sz="1200">
              <a:solidFill>
                <a:srgbClr val="FF0000"/>
              </a:solidFill>
            </a:rPr>
            <a:t>　「１号」　 　 ⇒　明細書</a:t>
          </a:r>
          <a:r>
            <a:rPr kumimoji="1" lang="en-US" altLang="ja-JP" sz="1200">
              <a:solidFill>
                <a:srgbClr val="FF0000"/>
              </a:solidFill>
            </a:rPr>
            <a:t>【</a:t>
          </a:r>
          <a:r>
            <a:rPr kumimoji="1" lang="ja-JP" altLang="en-US" sz="1200">
              <a:solidFill>
                <a:srgbClr val="FF0000"/>
              </a:solidFill>
            </a:rPr>
            <a:t>１号</a:t>
          </a:r>
          <a:r>
            <a:rPr kumimoji="1" lang="en-US" altLang="ja-JP" sz="1200">
              <a:solidFill>
                <a:srgbClr val="FF0000"/>
              </a:solidFill>
            </a:rPr>
            <a:t>】</a:t>
          </a:r>
          <a:r>
            <a:rPr kumimoji="1" lang="ja-JP" altLang="en-US" sz="1200">
              <a:solidFill>
                <a:srgbClr val="FF0000"/>
              </a:solidFill>
            </a:rPr>
            <a:t>を使用</a:t>
          </a:r>
        </a:p>
        <a:p>
          <a:pPr algn="l"/>
          <a:r>
            <a:rPr kumimoji="1" lang="ja-JP" altLang="en-US" sz="1200">
              <a:solidFill>
                <a:srgbClr val="FF0000"/>
              </a:solidFill>
            </a:rPr>
            <a:t>　「２・３号」　⇒　明細書</a:t>
          </a:r>
          <a:r>
            <a:rPr kumimoji="1" lang="en-US" altLang="ja-JP" sz="1200">
              <a:solidFill>
                <a:srgbClr val="FF0000"/>
              </a:solidFill>
            </a:rPr>
            <a:t>【</a:t>
          </a:r>
          <a:r>
            <a:rPr kumimoji="1" lang="ja-JP" altLang="en-US" sz="1200">
              <a:solidFill>
                <a:srgbClr val="FF0000"/>
              </a:solidFill>
            </a:rPr>
            <a:t>２・３号</a:t>
          </a:r>
          <a:r>
            <a:rPr kumimoji="1" lang="en-US" altLang="ja-JP" sz="1200">
              <a:solidFill>
                <a:srgbClr val="FF0000"/>
              </a:solidFill>
            </a:rPr>
            <a:t>】</a:t>
          </a:r>
          <a:r>
            <a:rPr kumimoji="1" lang="ja-JP" altLang="en-US" sz="1200">
              <a:solidFill>
                <a:srgbClr val="FF0000"/>
              </a:solidFill>
            </a:rPr>
            <a:t>を使用</a:t>
          </a:r>
        </a:p>
        <a:p>
          <a:pPr algn="l"/>
          <a:r>
            <a:rPr kumimoji="1" lang="ja-JP" altLang="en-US" sz="1200">
              <a:solidFill>
                <a:srgbClr val="FF0000"/>
              </a:solidFill>
            </a:rPr>
            <a:t>　♦すべての児童の請求金額を転記したら、算出された請求合計額を請求書に転記し、</a:t>
          </a:r>
          <a:endParaRPr kumimoji="1" lang="en-US" altLang="ja-JP" sz="1200">
            <a:solidFill>
              <a:srgbClr val="FF0000"/>
            </a:solidFill>
          </a:endParaRPr>
        </a:p>
        <a:p>
          <a:pPr algn="l"/>
          <a:r>
            <a:rPr kumimoji="1" lang="ja-JP" altLang="en-US" sz="1200">
              <a:solidFill>
                <a:srgbClr val="FF0000"/>
              </a:solidFill>
            </a:rPr>
            <a:t>　本</a:t>
          </a:r>
          <a:r>
            <a:rPr kumimoji="1" lang="en-US" altLang="ja-JP" sz="1200">
              <a:solidFill>
                <a:srgbClr val="FF0000"/>
              </a:solidFill>
            </a:rPr>
            <a:t>Excel</a:t>
          </a:r>
          <a:r>
            <a:rPr kumimoji="1" lang="ja-JP" altLang="en-US" sz="1200">
              <a:solidFill>
                <a:srgbClr val="FF0000"/>
              </a:solidFill>
            </a:rPr>
            <a:t>ファイルと合わせて横浜市に提出してください</a:t>
          </a:r>
          <a:endParaRPr kumimoji="1" lang="en-US" altLang="ja-JP" sz="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94</xdr:col>
      <xdr:colOff>9525</xdr:colOff>
      <xdr:row>0</xdr:row>
      <xdr:rowOff>109535</xdr:rowOff>
    </xdr:from>
    <xdr:to>
      <xdr:col>143</xdr:col>
      <xdr:colOff>76199</xdr:colOff>
      <xdr:row>14</xdr:row>
      <xdr:rowOff>4762</xdr:rowOff>
    </xdr:to>
    <xdr:sp macro="" textlink="">
      <xdr:nvSpPr>
        <xdr:cNvPr id="2" name="吹き出し: 角を丸めた四角形 1">
          <a:extLst>
            <a:ext uri="{FF2B5EF4-FFF2-40B4-BE49-F238E27FC236}">
              <a16:creationId xmlns:a16="http://schemas.microsoft.com/office/drawing/2014/main" id="{00000000-0008-0000-0200-000002000000}"/>
            </a:ext>
          </a:extLst>
        </xdr:cNvPr>
        <xdr:cNvSpPr/>
      </xdr:nvSpPr>
      <xdr:spPr>
        <a:xfrm>
          <a:off x="7610475" y="109535"/>
          <a:ext cx="4033837" cy="1995490"/>
        </a:xfrm>
        <a:prstGeom prst="wedgeRoundRectCallout">
          <a:avLst>
            <a:gd name="adj1" fmla="val -57201"/>
            <a:gd name="adj2" fmla="val -14285"/>
            <a:gd name="adj3" fmla="val 16667"/>
          </a:avLst>
        </a:prstGeom>
        <a:solidFill>
          <a:sysClr val="window" lastClr="FFFFFF">
            <a:alpha val="85000"/>
          </a:sys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rgbClr val="FF0000"/>
              </a:solidFill>
              <a:latin typeface="+mn-ea"/>
              <a:ea typeface="+mn-ea"/>
            </a:rPr>
            <a:t>①　児童情報の番号を入力</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②　自動計算された単価を確認</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③　合計額を「児童情報」シートの請求金額に転記</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④　次の児童情報の番号を入力</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⑤　自動計算された単価を確認</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⑥　合計額を「児童情報」シートの請求金額に転記</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　　　（以下、繰り返し）</a:t>
          </a:r>
          <a:endParaRPr kumimoji="1" lang="en-US" altLang="ja-JP" sz="1100">
            <a:solidFill>
              <a:srgbClr val="FF0000"/>
            </a:solidFill>
            <a:latin typeface="+mn-ea"/>
            <a:ea typeface="+mn-ea"/>
          </a:endParaRPr>
        </a:p>
      </xdr:txBody>
    </xdr:sp>
    <xdr:clientData/>
  </xdr:twoCellAnchor>
  <xdr:twoCellAnchor editAs="oneCell">
    <xdr:from>
      <xdr:col>94</xdr:col>
      <xdr:colOff>23812</xdr:colOff>
      <xdr:row>31</xdr:row>
      <xdr:rowOff>33338</xdr:rowOff>
    </xdr:from>
    <xdr:to>
      <xdr:col>141</xdr:col>
      <xdr:colOff>76199</xdr:colOff>
      <xdr:row>57</xdr:row>
      <xdr:rowOff>38102</xdr:rowOff>
    </xdr:to>
    <xdr:sp macro="" textlink="">
      <xdr:nvSpPr>
        <xdr:cNvPr id="3" name="吹き出し: 角を丸めた四角形 2">
          <a:extLst>
            <a:ext uri="{FF2B5EF4-FFF2-40B4-BE49-F238E27FC236}">
              <a16:creationId xmlns:a16="http://schemas.microsoft.com/office/drawing/2014/main" id="{00000000-0008-0000-0200-000003000000}"/>
            </a:ext>
          </a:extLst>
        </xdr:cNvPr>
        <xdr:cNvSpPr/>
      </xdr:nvSpPr>
      <xdr:spPr>
        <a:xfrm>
          <a:off x="7624762" y="4238626"/>
          <a:ext cx="3857625" cy="1738314"/>
        </a:xfrm>
        <a:prstGeom prst="wedgeRoundRectCallout">
          <a:avLst>
            <a:gd name="adj1" fmla="val -56862"/>
            <a:gd name="adj2" fmla="val 20899"/>
            <a:gd name="adj3" fmla="val 16667"/>
          </a:avLst>
        </a:prstGeom>
        <a:solidFill>
          <a:sysClr val="window" lastClr="FFFFFF">
            <a:alpha val="85000"/>
          </a:sys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rgbClr val="FF0000"/>
              </a:solidFill>
              <a:latin typeface="+mj-ea"/>
              <a:ea typeface="+mj-ea"/>
            </a:rPr>
            <a:t>♦請求内容は公定価格の基本的な項目を載せています。</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♦記載済みの項目以外の加算がある場合は、</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　適宜、請求内容と金額を追記してください。</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　（金額は公定価格表を基に施設にて算出をお願いします）</a:t>
          </a:r>
          <a:endParaRPr kumimoji="1" lang="en-US" altLang="ja-JP" sz="1100">
            <a:solidFill>
              <a:srgbClr val="FF0000"/>
            </a:solidFill>
            <a:latin typeface="+mj-ea"/>
            <a:ea typeface="+mj-ea"/>
          </a:endParaRPr>
        </a:p>
        <a:p>
          <a:pPr algn="l"/>
          <a:endParaRPr kumimoji="1" lang="en-US" altLang="ja-JP" sz="900">
            <a:solidFill>
              <a:srgbClr val="FF0000"/>
            </a:solidFill>
          </a:endParaRPr>
        </a:p>
      </xdr:txBody>
    </xdr:sp>
    <xdr:clientData/>
  </xdr:twoCellAnchor>
  <xdr:twoCellAnchor editAs="oneCell">
    <xdr:from>
      <xdr:col>94</xdr:col>
      <xdr:colOff>23812</xdr:colOff>
      <xdr:row>112</xdr:row>
      <xdr:rowOff>42861</xdr:rowOff>
    </xdr:from>
    <xdr:to>
      <xdr:col>129</xdr:col>
      <xdr:colOff>38100</xdr:colOff>
      <xdr:row>128</xdr:row>
      <xdr:rowOff>33337</xdr:rowOff>
    </xdr:to>
    <xdr:sp macro="" textlink="">
      <xdr:nvSpPr>
        <xdr:cNvPr id="4" name="吹き出し: 角を丸めた四角形 3">
          <a:extLst>
            <a:ext uri="{FF2B5EF4-FFF2-40B4-BE49-F238E27FC236}">
              <a16:creationId xmlns:a16="http://schemas.microsoft.com/office/drawing/2014/main" id="{00000000-0008-0000-0200-000004000000}"/>
            </a:ext>
          </a:extLst>
        </xdr:cNvPr>
        <xdr:cNvSpPr/>
      </xdr:nvSpPr>
      <xdr:spPr>
        <a:xfrm>
          <a:off x="7624762" y="9648824"/>
          <a:ext cx="2847976" cy="1057276"/>
        </a:xfrm>
        <a:prstGeom prst="wedgeRoundRectCallout">
          <a:avLst>
            <a:gd name="adj1" fmla="val -56862"/>
            <a:gd name="adj2" fmla="val 20899"/>
            <a:gd name="adj3" fmla="val 16667"/>
          </a:avLst>
        </a:prstGeom>
        <a:solidFill>
          <a:sysClr val="window" lastClr="FFFFFF">
            <a:alpha val="85000"/>
          </a:sys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rgbClr val="FF0000"/>
              </a:solidFill>
              <a:latin typeface="+mn-ea"/>
              <a:ea typeface="+mn-ea"/>
            </a:rPr>
            <a:t>♦市町村により独自助成がある場合は、</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　「市町村助成明細欄」にご記入ください。</a:t>
          </a:r>
          <a:endParaRPr kumimoji="1" lang="en-US" altLang="ja-JP" sz="1100">
            <a:solidFill>
              <a:srgbClr val="FF0000"/>
            </a:solidFill>
            <a:latin typeface="+mn-ea"/>
            <a:ea typeface="+mn-ea"/>
          </a:endParaRPr>
        </a:p>
      </xdr:txBody>
    </xdr:sp>
    <xdr:clientData/>
  </xdr:twoCellAnchor>
  <xdr:twoCellAnchor>
    <xdr:from>
      <xdr:col>0</xdr:col>
      <xdr:colOff>38100</xdr:colOff>
      <xdr:row>0</xdr:row>
      <xdr:rowOff>71435</xdr:rowOff>
    </xdr:from>
    <xdr:to>
      <xdr:col>13</xdr:col>
      <xdr:colOff>42862</xdr:colOff>
      <xdr:row>2</xdr:row>
      <xdr:rowOff>200023</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38100" y="71435"/>
          <a:ext cx="1047750" cy="533401"/>
        </a:xfrm>
        <a:prstGeom prst="rect">
          <a:avLst/>
        </a:prstGeom>
        <a:solidFill>
          <a:sysClr val="window" lastClr="FFFFFF">
            <a:alpha val="85000"/>
          </a:sys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solidFill>
                <a:srgbClr val="FF0000"/>
              </a:solidFill>
              <a:latin typeface="+mj-ea"/>
              <a:ea typeface="+mj-ea"/>
            </a:rPr>
            <a:t>認定こども園</a:t>
          </a:r>
          <a:endParaRPr kumimoji="1" lang="en-US" altLang="ja-JP" sz="1200">
            <a:solidFill>
              <a:srgbClr val="FF0000"/>
            </a:solidFill>
            <a:latin typeface="+mj-ea"/>
            <a:ea typeface="+mj-ea"/>
          </a:endParaRPr>
        </a:p>
        <a:p>
          <a:pPr algn="ctr"/>
          <a:r>
            <a:rPr kumimoji="1" lang="en-US" altLang="ja-JP" sz="1200">
              <a:solidFill>
                <a:srgbClr val="FF0000"/>
              </a:solidFill>
              <a:latin typeface="+mj-ea"/>
              <a:ea typeface="+mj-ea"/>
            </a:rPr>
            <a:t>【</a:t>
          </a:r>
          <a:r>
            <a:rPr kumimoji="1" lang="ja-JP" altLang="en-US" sz="1200">
              <a:solidFill>
                <a:srgbClr val="FF0000"/>
              </a:solidFill>
              <a:latin typeface="+mj-ea"/>
              <a:ea typeface="+mj-ea"/>
            </a:rPr>
            <a:t>１号</a:t>
          </a:r>
          <a:r>
            <a:rPr kumimoji="1" lang="en-US" altLang="ja-JP" sz="1200">
              <a:solidFill>
                <a:srgbClr val="FF0000"/>
              </a:solidFill>
              <a:effectLst/>
              <a:latin typeface="+mj-ea"/>
              <a:ea typeface="+mj-ea"/>
              <a:cs typeface="+mn-cs"/>
            </a:rPr>
            <a:t>】</a:t>
          </a:r>
          <a:endParaRPr kumimoji="1" lang="ja-JP" altLang="en-US" sz="1200">
            <a:solidFill>
              <a:srgbClr val="FF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94</xdr:col>
      <xdr:colOff>9525</xdr:colOff>
      <xdr:row>0</xdr:row>
      <xdr:rowOff>109535</xdr:rowOff>
    </xdr:from>
    <xdr:to>
      <xdr:col>143</xdr:col>
      <xdr:colOff>76199</xdr:colOff>
      <xdr:row>13</xdr:row>
      <xdr:rowOff>119062</xdr:rowOff>
    </xdr:to>
    <xdr:sp macro="" textlink="">
      <xdr:nvSpPr>
        <xdr:cNvPr id="2" name="吹き出し: 角を丸めた四角形 1">
          <a:extLst>
            <a:ext uri="{FF2B5EF4-FFF2-40B4-BE49-F238E27FC236}">
              <a16:creationId xmlns:a16="http://schemas.microsoft.com/office/drawing/2014/main" id="{00000000-0008-0000-0300-000002000000}"/>
            </a:ext>
          </a:extLst>
        </xdr:cNvPr>
        <xdr:cNvSpPr/>
      </xdr:nvSpPr>
      <xdr:spPr>
        <a:xfrm>
          <a:off x="7610475" y="109535"/>
          <a:ext cx="4033837" cy="1995490"/>
        </a:xfrm>
        <a:prstGeom prst="wedgeRoundRectCallout">
          <a:avLst>
            <a:gd name="adj1" fmla="val -57201"/>
            <a:gd name="adj2" fmla="val -14285"/>
            <a:gd name="adj3" fmla="val 16667"/>
          </a:avLst>
        </a:prstGeom>
        <a:solidFill>
          <a:sysClr val="window" lastClr="FFFFFF">
            <a:alpha val="85000"/>
          </a:sys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rgbClr val="FF0000"/>
              </a:solidFill>
              <a:latin typeface="+mn-ea"/>
              <a:ea typeface="+mn-ea"/>
            </a:rPr>
            <a:t>①　児童情報の番号を入力</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②　自動計算された単価を確認</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③　合計額を「児童情報」シートの請求金額に転記</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④　次の児童情報の番号を入力</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⑤　自動計算された単価を確認</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⑥　合計額を「児童情報」シートの請求金額に転記</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　　　（以下、繰り返し）</a:t>
          </a:r>
          <a:endParaRPr kumimoji="1" lang="en-US" altLang="ja-JP" sz="1100">
            <a:solidFill>
              <a:srgbClr val="FF0000"/>
            </a:solidFill>
            <a:latin typeface="+mn-ea"/>
            <a:ea typeface="+mn-ea"/>
          </a:endParaRPr>
        </a:p>
      </xdr:txBody>
    </xdr:sp>
    <xdr:clientData/>
  </xdr:twoCellAnchor>
  <xdr:twoCellAnchor editAs="oneCell">
    <xdr:from>
      <xdr:col>94</xdr:col>
      <xdr:colOff>23812</xdr:colOff>
      <xdr:row>31</xdr:row>
      <xdr:rowOff>33338</xdr:rowOff>
    </xdr:from>
    <xdr:to>
      <xdr:col>141</xdr:col>
      <xdr:colOff>76199</xdr:colOff>
      <xdr:row>57</xdr:row>
      <xdr:rowOff>38102</xdr:rowOff>
    </xdr:to>
    <xdr:sp macro="" textlink="">
      <xdr:nvSpPr>
        <xdr:cNvPr id="3" name="吹き出し: 角を丸めた四角形 2">
          <a:extLst>
            <a:ext uri="{FF2B5EF4-FFF2-40B4-BE49-F238E27FC236}">
              <a16:creationId xmlns:a16="http://schemas.microsoft.com/office/drawing/2014/main" id="{00000000-0008-0000-0300-000003000000}"/>
            </a:ext>
          </a:extLst>
        </xdr:cNvPr>
        <xdr:cNvSpPr/>
      </xdr:nvSpPr>
      <xdr:spPr>
        <a:xfrm>
          <a:off x="7624762" y="4229101"/>
          <a:ext cx="3857625" cy="1738314"/>
        </a:xfrm>
        <a:prstGeom prst="wedgeRoundRectCallout">
          <a:avLst>
            <a:gd name="adj1" fmla="val -56862"/>
            <a:gd name="adj2" fmla="val 20899"/>
            <a:gd name="adj3" fmla="val 16667"/>
          </a:avLst>
        </a:prstGeom>
        <a:solidFill>
          <a:sysClr val="window" lastClr="FFFFFF">
            <a:alpha val="85000"/>
          </a:sys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rgbClr val="FF0000"/>
              </a:solidFill>
              <a:latin typeface="+mj-ea"/>
              <a:ea typeface="+mj-ea"/>
            </a:rPr>
            <a:t>♦請求内容は公定価格の基本的な項目を載せています。</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♦記載済みの項目以外の加算がある場合は、</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　適宜、請求内容と金額を追記してください。</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　（金額は公定価格表を基に施設にて算出をお願いします）</a:t>
          </a:r>
          <a:endParaRPr kumimoji="1" lang="en-US" altLang="ja-JP" sz="1100">
            <a:solidFill>
              <a:srgbClr val="FF0000"/>
            </a:solidFill>
            <a:latin typeface="+mj-ea"/>
            <a:ea typeface="+mj-ea"/>
          </a:endParaRPr>
        </a:p>
        <a:p>
          <a:pPr algn="l"/>
          <a:endParaRPr kumimoji="1" lang="en-US" altLang="ja-JP" sz="900">
            <a:solidFill>
              <a:srgbClr val="FF0000"/>
            </a:solidFill>
          </a:endParaRPr>
        </a:p>
      </xdr:txBody>
    </xdr:sp>
    <xdr:clientData/>
  </xdr:twoCellAnchor>
  <xdr:twoCellAnchor editAs="oneCell">
    <xdr:from>
      <xdr:col>94</xdr:col>
      <xdr:colOff>23812</xdr:colOff>
      <xdr:row>112</xdr:row>
      <xdr:rowOff>42861</xdr:rowOff>
    </xdr:from>
    <xdr:to>
      <xdr:col>129</xdr:col>
      <xdr:colOff>38100</xdr:colOff>
      <xdr:row>128</xdr:row>
      <xdr:rowOff>33337</xdr:rowOff>
    </xdr:to>
    <xdr:sp macro="" textlink="">
      <xdr:nvSpPr>
        <xdr:cNvPr id="4" name="吹き出し: 角を丸めた四角形 3">
          <a:extLst>
            <a:ext uri="{FF2B5EF4-FFF2-40B4-BE49-F238E27FC236}">
              <a16:creationId xmlns:a16="http://schemas.microsoft.com/office/drawing/2014/main" id="{00000000-0008-0000-0300-000004000000}"/>
            </a:ext>
          </a:extLst>
        </xdr:cNvPr>
        <xdr:cNvSpPr/>
      </xdr:nvSpPr>
      <xdr:spPr>
        <a:xfrm>
          <a:off x="7624762" y="9639299"/>
          <a:ext cx="2847976" cy="1057276"/>
        </a:xfrm>
        <a:prstGeom prst="wedgeRoundRectCallout">
          <a:avLst>
            <a:gd name="adj1" fmla="val -56862"/>
            <a:gd name="adj2" fmla="val 20899"/>
            <a:gd name="adj3" fmla="val 16667"/>
          </a:avLst>
        </a:prstGeom>
        <a:solidFill>
          <a:sysClr val="window" lastClr="FFFFFF">
            <a:alpha val="85000"/>
          </a:sys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rgbClr val="FF0000"/>
              </a:solidFill>
              <a:latin typeface="+mn-ea"/>
              <a:ea typeface="+mn-ea"/>
            </a:rPr>
            <a:t>♦市町村により独自助成がある場合は、</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　「市町村助成明細欄」にご記入ください。</a:t>
          </a:r>
          <a:endParaRPr kumimoji="1" lang="en-US" altLang="ja-JP" sz="1100">
            <a:solidFill>
              <a:srgbClr val="FF0000"/>
            </a:solidFill>
            <a:latin typeface="+mn-ea"/>
            <a:ea typeface="+mn-ea"/>
          </a:endParaRPr>
        </a:p>
      </xdr:txBody>
    </xdr:sp>
    <xdr:clientData/>
  </xdr:twoCellAnchor>
  <xdr:twoCellAnchor>
    <xdr:from>
      <xdr:col>0</xdr:col>
      <xdr:colOff>42863</xdr:colOff>
      <xdr:row>0</xdr:row>
      <xdr:rowOff>95250</xdr:rowOff>
    </xdr:from>
    <xdr:to>
      <xdr:col>13</xdr:col>
      <xdr:colOff>47625</xdr:colOff>
      <xdr:row>2</xdr:row>
      <xdr:rowOff>223838</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2863" y="95250"/>
          <a:ext cx="1047750" cy="533401"/>
        </a:xfrm>
        <a:prstGeom prst="rect">
          <a:avLst/>
        </a:prstGeom>
        <a:solidFill>
          <a:sysClr val="window" lastClr="FFFFFF">
            <a:alpha val="85000"/>
          </a:sys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50">
              <a:solidFill>
                <a:srgbClr val="FF0000"/>
              </a:solidFill>
              <a:latin typeface="+mj-ea"/>
              <a:ea typeface="+mj-ea"/>
            </a:rPr>
            <a:t>認定こども園</a:t>
          </a:r>
          <a:endParaRPr kumimoji="1" lang="en-US" altLang="ja-JP" sz="1050">
            <a:solidFill>
              <a:srgbClr val="FF0000"/>
            </a:solidFill>
            <a:latin typeface="+mj-ea"/>
            <a:ea typeface="+mj-ea"/>
          </a:endParaRPr>
        </a:p>
        <a:p>
          <a:pPr algn="ctr"/>
          <a:r>
            <a:rPr kumimoji="1" lang="en-US" altLang="ja-JP" sz="1050">
              <a:solidFill>
                <a:srgbClr val="FF0000"/>
              </a:solidFill>
              <a:latin typeface="+mj-ea"/>
              <a:ea typeface="+mj-ea"/>
            </a:rPr>
            <a:t>【</a:t>
          </a:r>
          <a:r>
            <a:rPr kumimoji="1" lang="ja-JP" altLang="en-US" sz="1050">
              <a:solidFill>
                <a:srgbClr val="FF0000"/>
              </a:solidFill>
              <a:latin typeface="+mj-ea"/>
              <a:ea typeface="+mj-ea"/>
            </a:rPr>
            <a:t>２・３号</a:t>
          </a:r>
          <a:r>
            <a:rPr kumimoji="1" lang="en-US" altLang="ja-JP" sz="1200">
              <a:solidFill>
                <a:srgbClr val="FF0000"/>
              </a:solidFill>
              <a:effectLst/>
              <a:latin typeface="+mj-ea"/>
              <a:ea typeface="+mj-ea"/>
              <a:cs typeface="+mn-cs"/>
            </a:rPr>
            <a:t>】</a:t>
          </a:r>
          <a:endParaRPr kumimoji="1" lang="ja-JP" altLang="en-US" sz="1200">
            <a:solidFill>
              <a:srgbClr val="FF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133471</xdr:colOff>
      <xdr:row>1</xdr:row>
      <xdr:rowOff>108928</xdr:rowOff>
    </xdr:from>
    <xdr:to>
      <xdr:col>8</xdr:col>
      <xdr:colOff>501527</xdr:colOff>
      <xdr:row>4</xdr:row>
      <xdr:rowOff>120405</xdr:rowOff>
    </xdr:to>
    <xdr:sp macro="" textlink="">
      <xdr:nvSpPr>
        <xdr:cNvPr id="2" name="矢印: 右 1">
          <a:extLst>
            <a:ext uri="{FF2B5EF4-FFF2-40B4-BE49-F238E27FC236}">
              <a16:creationId xmlns:a16="http://schemas.microsoft.com/office/drawing/2014/main" id="{00000000-0008-0000-0400-000002000000}"/>
            </a:ext>
          </a:extLst>
        </xdr:cNvPr>
        <xdr:cNvSpPr/>
      </xdr:nvSpPr>
      <xdr:spPr>
        <a:xfrm>
          <a:off x="9106021" y="313716"/>
          <a:ext cx="368056" cy="497252"/>
        </a:xfrm>
        <a:prstGeom prst="rightArrow">
          <a:avLst/>
        </a:prstGeom>
        <a:solidFill>
          <a:schemeClr val="bg1">
            <a:alpha val="85000"/>
          </a:schemeClr>
        </a:solidFill>
        <a:ln>
          <a:solidFill>
            <a:srgbClr val="92D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900">
            <a:solidFill>
              <a:srgbClr val="FF0000"/>
            </a:solidFill>
          </a:endParaRPr>
        </a:p>
      </xdr:txBody>
    </xdr:sp>
    <xdr:clientData/>
  </xdr:twoCellAnchor>
  <xdr:twoCellAnchor>
    <xdr:from>
      <xdr:col>4</xdr:col>
      <xdr:colOff>118818</xdr:colOff>
      <xdr:row>1</xdr:row>
      <xdr:rowOff>117109</xdr:rowOff>
    </xdr:from>
    <xdr:to>
      <xdr:col>4</xdr:col>
      <xdr:colOff>491636</xdr:colOff>
      <xdr:row>4</xdr:row>
      <xdr:rowOff>136524</xdr:rowOff>
    </xdr:to>
    <xdr:sp macro="" textlink="">
      <xdr:nvSpPr>
        <xdr:cNvPr id="3" name="矢印: 右 2">
          <a:extLst>
            <a:ext uri="{FF2B5EF4-FFF2-40B4-BE49-F238E27FC236}">
              <a16:creationId xmlns:a16="http://schemas.microsoft.com/office/drawing/2014/main" id="{00000000-0008-0000-0400-000003000000}"/>
            </a:ext>
          </a:extLst>
        </xdr:cNvPr>
        <xdr:cNvSpPr/>
      </xdr:nvSpPr>
      <xdr:spPr>
        <a:xfrm>
          <a:off x="4838456" y="321897"/>
          <a:ext cx="372818" cy="505190"/>
        </a:xfrm>
        <a:prstGeom prst="rightArrow">
          <a:avLst/>
        </a:prstGeom>
        <a:solidFill>
          <a:schemeClr val="bg1">
            <a:alpha val="85000"/>
          </a:schemeClr>
        </a:solidFill>
        <a:ln>
          <a:solidFill>
            <a:srgbClr val="92D05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9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133471</xdr:colOff>
      <xdr:row>1</xdr:row>
      <xdr:rowOff>108928</xdr:rowOff>
    </xdr:from>
    <xdr:to>
      <xdr:col>8</xdr:col>
      <xdr:colOff>501527</xdr:colOff>
      <xdr:row>4</xdr:row>
      <xdr:rowOff>120405</xdr:rowOff>
    </xdr:to>
    <xdr:sp macro="" textlink="">
      <xdr:nvSpPr>
        <xdr:cNvPr id="3" name="矢印: 右 2">
          <a:extLst>
            <a:ext uri="{FF2B5EF4-FFF2-40B4-BE49-F238E27FC236}">
              <a16:creationId xmlns:a16="http://schemas.microsoft.com/office/drawing/2014/main" id="{00000000-0008-0000-0500-000003000000}"/>
            </a:ext>
          </a:extLst>
        </xdr:cNvPr>
        <xdr:cNvSpPr/>
      </xdr:nvSpPr>
      <xdr:spPr>
        <a:xfrm>
          <a:off x="7172202" y="108928"/>
          <a:ext cx="368056" cy="509708"/>
        </a:xfrm>
        <a:prstGeom prst="rightArrow">
          <a:avLst/>
        </a:prstGeom>
        <a:solidFill>
          <a:schemeClr val="bg1">
            <a:alpha val="85000"/>
          </a:schemeClr>
        </a:solidFill>
        <a:ln>
          <a:solidFill>
            <a:srgbClr val="92D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900">
            <a:solidFill>
              <a:srgbClr val="FF0000"/>
            </a:solidFill>
          </a:endParaRPr>
        </a:p>
      </xdr:txBody>
    </xdr:sp>
    <xdr:clientData/>
  </xdr:twoCellAnchor>
  <xdr:twoCellAnchor>
    <xdr:from>
      <xdr:col>4</xdr:col>
      <xdr:colOff>118818</xdr:colOff>
      <xdr:row>1</xdr:row>
      <xdr:rowOff>117109</xdr:rowOff>
    </xdr:from>
    <xdr:to>
      <xdr:col>4</xdr:col>
      <xdr:colOff>491636</xdr:colOff>
      <xdr:row>4</xdr:row>
      <xdr:rowOff>136524</xdr:rowOff>
    </xdr:to>
    <xdr:sp macro="" textlink="">
      <xdr:nvSpPr>
        <xdr:cNvPr id="6" name="矢印: 右 5">
          <a:extLst>
            <a:ext uri="{FF2B5EF4-FFF2-40B4-BE49-F238E27FC236}">
              <a16:creationId xmlns:a16="http://schemas.microsoft.com/office/drawing/2014/main" id="{00000000-0008-0000-0500-000006000000}"/>
            </a:ext>
          </a:extLst>
        </xdr:cNvPr>
        <xdr:cNvSpPr/>
      </xdr:nvSpPr>
      <xdr:spPr>
        <a:xfrm>
          <a:off x="3923933" y="117109"/>
          <a:ext cx="372818" cy="517646"/>
        </a:xfrm>
        <a:prstGeom prst="rightArrow">
          <a:avLst/>
        </a:prstGeom>
        <a:solidFill>
          <a:schemeClr val="bg1">
            <a:alpha val="85000"/>
          </a:schemeClr>
        </a:solidFill>
        <a:ln>
          <a:solidFill>
            <a:srgbClr val="92D05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9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alpha val="85000"/>
          </a:sysClr>
        </a:solidFill>
        <a:ln>
          <a:solidFill>
            <a:srgbClr val="FF0000"/>
          </a:solidFill>
        </a:ln>
      </a:spPr>
      <a:bodyPr vertOverflow="clip" horzOverflow="clip" rtlCol="0" anchor="t"/>
      <a:lstStyle>
        <a:defPPr algn="l">
          <a:defRPr kumimoji="1" sz="900">
            <a:solidFill>
              <a:srgbClr val="FF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AB47"/>
  <sheetViews>
    <sheetView workbookViewId="0">
      <selection activeCell="C5" sqref="C5:F5"/>
    </sheetView>
  </sheetViews>
  <sheetFormatPr defaultColWidth="8.875" defaultRowHeight="13.5"/>
  <cols>
    <col min="1" max="1" width="22.5" style="201" customWidth="1"/>
    <col min="2" max="2" width="17" style="201" customWidth="1"/>
    <col min="3" max="3" width="9.75" style="201" customWidth="1"/>
    <col min="4" max="4" width="10.75" style="201" bestFit="1" customWidth="1"/>
    <col min="5" max="5" width="8.75" style="201" bestFit="1" customWidth="1"/>
    <col min="6" max="6" width="9.5" style="201" customWidth="1"/>
    <col min="7" max="7" width="11.875" style="201" bestFit="1" customWidth="1"/>
    <col min="8" max="8" width="9" style="201" bestFit="1" customWidth="1"/>
    <col min="9" max="16384" width="8.875" style="201"/>
  </cols>
  <sheetData>
    <row r="1" spans="1:6">
      <c r="A1" s="202" t="s">
        <v>103</v>
      </c>
      <c r="B1" s="142"/>
      <c r="C1" s="202"/>
      <c r="D1" s="202"/>
    </row>
    <row r="2" spans="1:6">
      <c r="A2" s="336" t="s">
        <v>330</v>
      </c>
      <c r="B2" s="336"/>
      <c r="C2" s="337"/>
      <c r="D2" s="337"/>
      <c r="E2" s="201" t="s">
        <v>331</v>
      </c>
    </row>
    <row r="3" spans="1:6">
      <c r="A3" s="320" t="s">
        <v>116</v>
      </c>
      <c r="B3" s="320"/>
      <c r="C3" s="193"/>
      <c r="D3" s="203" t="s">
        <v>0</v>
      </c>
      <c r="E3" s="102"/>
      <c r="F3" s="204" t="s">
        <v>117</v>
      </c>
    </row>
    <row r="4" spans="1:6">
      <c r="A4" s="320" t="s">
        <v>115</v>
      </c>
      <c r="B4" s="320"/>
      <c r="C4" s="338"/>
      <c r="D4" s="338"/>
      <c r="E4" s="338"/>
      <c r="F4" s="338"/>
    </row>
    <row r="5" spans="1:6" ht="39.6" customHeight="1">
      <c r="A5" s="320" t="s">
        <v>114</v>
      </c>
      <c r="B5" s="320"/>
      <c r="C5" s="339"/>
      <c r="D5" s="339"/>
      <c r="E5" s="339"/>
      <c r="F5" s="339"/>
    </row>
    <row r="6" spans="1:6" ht="14.1" customHeight="1">
      <c r="A6" s="315" t="s">
        <v>149</v>
      </c>
      <c r="B6" s="316"/>
      <c r="C6" s="334" t="s">
        <v>186</v>
      </c>
      <c r="D6" s="335"/>
      <c r="E6" s="181"/>
      <c r="F6" s="181"/>
    </row>
    <row r="7" spans="1:6" ht="14.1" customHeight="1">
      <c r="A7" s="315" t="s">
        <v>113</v>
      </c>
      <c r="B7" s="316"/>
      <c r="C7" s="206" t="s">
        <v>333</v>
      </c>
      <c r="D7" s="112"/>
      <c r="E7" s="181"/>
      <c r="F7" s="181"/>
    </row>
    <row r="8" spans="1:6" ht="14.1" customHeight="1">
      <c r="A8" s="320" t="s">
        <v>82</v>
      </c>
      <c r="B8" s="320"/>
      <c r="C8" s="103"/>
      <c r="D8" s="113" t="s">
        <v>83</v>
      </c>
      <c r="E8" s="287" t="s">
        <v>360</v>
      </c>
      <c r="F8" s="108"/>
    </row>
    <row r="9" spans="1:6" ht="14.1" customHeight="1">
      <c r="A9" s="317" t="s">
        <v>48</v>
      </c>
      <c r="B9" s="192" t="s">
        <v>109</v>
      </c>
      <c r="C9" s="102"/>
      <c r="D9" s="107" t="s">
        <v>35</v>
      </c>
      <c r="E9" s="288">
        <f>C9+C10</f>
        <v>0</v>
      </c>
      <c r="F9" s="108"/>
    </row>
    <row r="10" spans="1:6" ht="14.1" customHeight="1">
      <c r="A10" s="319"/>
      <c r="B10" s="192" t="s">
        <v>110</v>
      </c>
      <c r="C10" s="102"/>
      <c r="D10" s="107" t="s">
        <v>35</v>
      </c>
      <c r="E10" s="108"/>
      <c r="F10" s="108"/>
    </row>
    <row r="11" spans="1:6" ht="14.1" customHeight="1">
      <c r="A11" s="318"/>
      <c r="B11" s="192" t="s">
        <v>111</v>
      </c>
      <c r="C11" s="102"/>
      <c r="D11" s="107" t="s">
        <v>35</v>
      </c>
      <c r="E11" s="108"/>
      <c r="F11" s="108"/>
    </row>
    <row r="12" spans="1:6" ht="14.1" customHeight="1">
      <c r="A12" s="340" t="s">
        <v>34</v>
      </c>
      <c r="B12" s="192" t="s">
        <v>109</v>
      </c>
      <c r="C12" s="102"/>
      <c r="D12" s="107" t="s">
        <v>35</v>
      </c>
      <c r="E12" s="108"/>
      <c r="F12" s="108"/>
    </row>
    <row r="13" spans="1:6" ht="14.1" customHeight="1">
      <c r="A13" s="341"/>
      <c r="B13" s="192" t="s">
        <v>110</v>
      </c>
      <c r="C13" s="102"/>
      <c r="D13" s="107" t="s">
        <v>35</v>
      </c>
      <c r="E13" s="108"/>
      <c r="F13" s="108"/>
    </row>
    <row r="14" spans="1:6" ht="14.1" customHeight="1">
      <c r="A14" s="342"/>
      <c r="B14" s="192" t="s">
        <v>111</v>
      </c>
      <c r="C14" s="102"/>
      <c r="D14" s="107" t="s">
        <v>35</v>
      </c>
      <c r="E14" s="108"/>
      <c r="F14" s="108"/>
    </row>
    <row r="15" spans="1:6" ht="14.1" customHeight="1">
      <c r="A15" s="317" t="s">
        <v>36</v>
      </c>
      <c r="B15" s="107" t="s">
        <v>105</v>
      </c>
      <c r="C15" s="102"/>
      <c r="D15" s="107" t="s">
        <v>39</v>
      </c>
      <c r="E15" s="108"/>
      <c r="F15" s="108"/>
    </row>
    <row r="16" spans="1:6" ht="14.1" customHeight="1">
      <c r="A16" s="318"/>
      <c r="B16" s="107" t="s">
        <v>106</v>
      </c>
      <c r="C16" s="102"/>
      <c r="D16" s="107" t="s">
        <v>39</v>
      </c>
      <c r="E16" s="108"/>
      <c r="F16" s="108"/>
    </row>
    <row r="17" spans="1:28" ht="14.1" customHeight="1">
      <c r="A17" s="317" t="s">
        <v>37</v>
      </c>
      <c r="B17" s="107" t="s">
        <v>112</v>
      </c>
      <c r="C17" s="102"/>
      <c r="D17" s="112"/>
      <c r="E17" s="108"/>
      <c r="F17" s="108"/>
    </row>
    <row r="18" spans="1:28" ht="14.1" customHeight="1">
      <c r="A18" s="319"/>
      <c r="B18" s="107" t="s">
        <v>107</v>
      </c>
      <c r="C18" s="102"/>
      <c r="D18" s="107" t="s">
        <v>35</v>
      </c>
      <c r="E18" s="108"/>
      <c r="F18" s="108"/>
    </row>
    <row r="19" spans="1:28" ht="14.1" customHeight="1">
      <c r="A19" s="318"/>
      <c r="B19" s="107" t="s">
        <v>108</v>
      </c>
      <c r="C19" s="102"/>
      <c r="D19" s="107" t="s">
        <v>35</v>
      </c>
      <c r="E19" s="108"/>
      <c r="F19" s="108"/>
    </row>
    <row r="20" spans="1:28" ht="14.1" customHeight="1">
      <c r="A20" s="321" t="s">
        <v>342</v>
      </c>
      <c r="B20" s="111" t="s">
        <v>112</v>
      </c>
      <c r="C20" s="102"/>
      <c r="D20" s="112"/>
      <c r="E20" s="275"/>
      <c r="F20" s="108"/>
      <c r="AB20" s="201" t="str">
        <f>IF(OR(E3="",AND(E3&gt;=4,9&gt;=E3)),"","適")</f>
        <v/>
      </c>
    </row>
    <row r="21" spans="1:28" ht="14.1" customHeight="1">
      <c r="A21" s="322"/>
      <c r="B21" s="281" t="s">
        <v>339</v>
      </c>
      <c r="C21" s="102"/>
      <c r="D21" s="107" t="s">
        <v>35</v>
      </c>
      <c r="E21" s="275"/>
      <c r="F21" s="108"/>
    </row>
    <row r="22" spans="1:28" ht="35.450000000000003" customHeight="1">
      <c r="A22" s="323"/>
      <c r="B22" s="324"/>
      <c r="C22" s="324"/>
      <c r="D22" s="325"/>
      <c r="E22" s="108"/>
      <c r="F22" s="108"/>
    </row>
    <row r="23" spans="1:28" ht="35.450000000000003" customHeight="1">
      <c r="A23" s="326"/>
      <c r="B23" s="327"/>
      <c r="C23" s="327"/>
      <c r="D23" s="328"/>
      <c r="E23" s="275"/>
      <c r="F23" s="108"/>
    </row>
    <row r="24" spans="1:28" ht="14.1" customHeight="1">
      <c r="A24" s="274"/>
      <c r="B24" s="169"/>
      <c r="C24" s="265"/>
      <c r="D24" s="264"/>
      <c r="E24" s="108"/>
      <c r="F24" s="108"/>
    </row>
    <row r="25" spans="1:28" ht="14.1" customHeight="1">
      <c r="A25" s="108"/>
      <c r="B25" s="108"/>
      <c r="C25" s="108"/>
      <c r="D25" s="108"/>
      <c r="E25" s="108"/>
      <c r="F25" s="108"/>
    </row>
    <row r="26" spans="1:28" ht="14.1" customHeight="1">
      <c r="A26" s="315" t="s">
        <v>268</v>
      </c>
      <c r="B26" s="316"/>
      <c r="C26" s="104"/>
      <c r="D26" s="108"/>
      <c r="E26" s="108"/>
      <c r="F26" s="108"/>
    </row>
    <row r="27" spans="1:28" ht="14.1" customHeight="1">
      <c r="A27" s="315" t="s">
        <v>250</v>
      </c>
      <c r="B27" s="316"/>
      <c r="C27" s="104"/>
      <c r="D27" s="108"/>
      <c r="E27" s="108"/>
      <c r="F27" s="108"/>
    </row>
    <row r="28" spans="1:28" ht="14.1" customHeight="1">
      <c r="A28" s="320" t="s">
        <v>165</v>
      </c>
      <c r="B28" s="320"/>
      <c r="C28" s="104"/>
      <c r="D28" s="108"/>
      <c r="E28" s="108"/>
      <c r="F28" s="108"/>
    </row>
    <row r="29" spans="1:28" ht="14.1" customHeight="1">
      <c r="A29" s="107" t="s">
        <v>166</v>
      </c>
      <c r="B29" s="107" t="s">
        <v>167</v>
      </c>
      <c r="C29" s="104"/>
      <c r="D29" s="108"/>
      <c r="E29" s="108"/>
      <c r="F29" s="108"/>
      <c r="H29" s="286" t="s">
        <v>361</v>
      </c>
    </row>
    <row r="30" spans="1:28" ht="14.1" customHeight="1">
      <c r="A30" s="192"/>
      <c r="B30" s="192" t="s">
        <v>168</v>
      </c>
      <c r="C30" s="290"/>
      <c r="D30" s="107" t="s">
        <v>324</v>
      </c>
      <c r="E30" s="285" t="str">
        <f>IF(C30&gt;H30,"←上限人数を超えています。","")</f>
        <v/>
      </c>
      <c r="F30" s="108"/>
      <c r="H30" s="296">
        <f>IF(E9&lt;=45,1,IF(AND(E9&gt;=46,E9&lt;=150),2,IF(AND(E9&gt;=151,E9&lt;=240),3,IF(AND(E9&gt;=241,E9&lt;=270),3.5,IF(AND(E9&gt;=271,E9&lt;=300),5,IF(AND(E9&gt;=301,E9&lt;=450),6,IF(E9&gt;=451,8,0)))))))</f>
        <v>1</v>
      </c>
    </row>
    <row r="31" spans="1:28" ht="14.1" customHeight="1">
      <c r="A31" s="322" t="s">
        <v>169</v>
      </c>
      <c r="B31" s="322"/>
      <c r="C31" s="104"/>
      <c r="D31" s="108"/>
      <c r="E31" s="108"/>
      <c r="F31" s="108"/>
    </row>
    <row r="32" spans="1:28" ht="14.1" customHeight="1">
      <c r="A32" s="330" t="s">
        <v>170</v>
      </c>
      <c r="B32" s="109" t="s">
        <v>171</v>
      </c>
      <c r="C32" s="105"/>
      <c r="D32" s="108"/>
      <c r="E32" s="108"/>
      <c r="F32" s="108"/>
    </row>
    <row r="33" spans="1:6" ht="14.1" customHeight="1">
      <c r="A33" s="331"/>
      <c r="B33" s="109" t="s">
        <v>172</v>
      </c>
      <c r="C33" s="106"/>
      <c r="D33" s="108"/>
      <c r="E33" s="108"/>
      <c r="F33" s="108"/>
    </row>
    <row r="34" spans="1:6">
      <c r="A34" s="110" t="s">
        <v>173</v>
      </c>
      <c r="B34" s="111" t="s">
        <v>174</v>
      </c>
      <c r="C34" s="106"/>
      <c r="D34" s="108"/>
      <c r="E34" s="108"/>
      <c r="F34" s="108"/>
    </row>
    <row r="35" spans="1:6">
      <c r="A35" s="315" t="s">
        <v>125</v>
      </c>
      <c r="B35" s="316"/>
      <c r="C35" s="104"/>
      <c r="D35" s="108"/>
      <c r="E35" s="108"/>
      <c r="F35" s="108"/>
    </row>
    <row r="36" spans="1:6">
      <c r="A36" s="315" t="s">
        <v>177</v>
      </c>
      <c r="B36" s="316"/>
      <c r="C36" s="104"/>
      <c r="D36" s="108"/>
      <c r="E36" s="108"/>
      <c r="F36" s="108"/>
    </row>
    <row r="37" spans="1:6">
      <c r="A37" s="315" t="s">
        <v>178</v>
      </c>
      <c r="B37" s="329"/>
      <c r="C37" s="104"/>
      <c r="D37" s="108"/>
      <c r="E37" s="108"/>
      <c r="F37" s="108"/>
    </row>
    <row r="38" spans="1:6">
      <c r="A38" s="315" t="s">
        <v>179</v>
      </c>
      <c r="B38" s="329"/>
      <c r="C38" s="105"/>
      <c r="D38" s="108"/>
      <c r="E38" s="108"/>
      <c r="F38" s="108"/>
    </row>
    <row r="39" spans="1:6">
      <c r="A39" s="315" t="s">
        <v>126</v>
      </c>
      <c r="B39" s="329"/>
      <c r="C39" s="104"/>
      <c r="D39" s="108"/>
      <c r="E39" s="108"/>
      <c r="F39" s="108"/>
    </row>
    <row r="40" spans="1:6">
      <c r="A40" s="332" t="s">
        <v>346</v>
      </c>
      <c r="B40" s="333"/>
      <c r="C40" s="104"/>
    </row>
    <row r="41" spans="1:6">
      <c r="A41" s="205"/>
    </row>
    <row r="42" spans="1:6">
      <c r="A42" s="205"/>
    </row>
    <row r="43" spans="1:6">
      <c r="A43" s="205"/>
    </row>
    <row r="44" spans="1:6">
      <c r="A44" s="205"/>
    </row>
    <row r="45" spans="1:6">
      <c r="A45" s="205"/>
    </row>
    <row r="46" spans="1:6">
      <c r="A46" s="205"/>
    </row>
    <row r="47" spans="1:6">
      <c r="A47" s="205"/>
    </row>
  </sheetData>
  <sheetProtection password="CC07" sheet="1" selectLockedCells="1"/>
  <mergeCells count="28">
    <mergeCell ref="A40:B40"/>
    <mergeCell ref="C6:D6"/>
    <mergeCell ref="A7:B7"/>
    <mergeCell ref="A9:A11"/>
    <mergeCell ref="A2:B2"/>
    <mergeCell ref="C2:D2"/>
    <mergeCell ref="A3:B3"/>
    <mergeCell ref="C4:F4"/>
    <mergeCell ref="C5:F5"/>
    <mergeCell ref="A5:B5"/>
    <mergeCell ref="A8:B8"/>
    <mergeCell ref="A4:B4"/>
    <mergeCell ref="A6:B6"/>
    <mergeCell ref="A38:B38"/>
    <mergeCell ref="A39:B39"/>
    <mergeCell ref="A12:A14"/>
    <mergeCell ref="A35:B35"/>
    <mergeCell ref="A36:B36"/>
    <mergeCell ref="A37:B37"/>
    <mergeCell ref="A31:B31"/>
    <mergeCell ref="A32:A33"/>
    <mergeCell ref="A27:B27"/>
    <mergeCell ref="A15:A16"/>
    <mergeCell ref="A17:A19"/>
    <mergeCell ref="A28:B28"/>
    <mergeCell ref="A26:B26"/>
    <mergeCell ref="A20:A21"/>
    <mergeCell ref="A22:D23"/>
  </mergeCells>
  <phoneticPr fontId="3"/>
  <conditionalFormatting sqref="H30">
    <cfRule type="expression" priority="2">
      <formula>MOD(H30,1)&lt;&gt;0</formula>
    </cfRule>
  </conditionalFormatting>
  <dataValidations count="15">
    <dataValidation type="list" showInputMessage="1" showErrorMessage="1" sqref="C8" xr:uid="{00000000-0002-0000-0000-000000000000}">
      <formula1>"20/100,16/100,15/100,12/100,10/100,6/100,3/100,その他"</formula1>
    </dataValidation>
    <dataValidation type="list" allowBlank="1" showInputMessage="1" showErrorMessage="1" sqref="C17 C20" xr:uid="{00000000-0002-0000-0000-000001000000}">
      <formula1>"適,否"</formula1>
    </dataValidation>
    <dataValidation type="list" allowBlank="1" showInputMessage="1" showErrorMessage="1" prompt="加算対象の場合「○」を入力してください" sqref="C31 C26:C29 C40" xr:uid="{00000000-0002-0000-0000-000002000000}">
      <formula1>"○"</formula1>
    </dataValidation>
    <dataValidation type="list" allowBlank="1" showInputMessage="1" showErrorMessage="1" prompt="地域区分をを入力してください" sqref="C38" xr:uid="{00000000-0002-0000-0000-000003000000}">
      <formula1>"１級地,２級地,３級地,４級地,その他地域"</formula1>
    </dataValidation>
    <dataValidation type="list" allowBlank="1" showInputMessage="1" showErrorMessage="1" prompt="加算対象の場合「配置」「兼務」「嘱託」を選択して入力してください" sqref="C39" xr:uid="{00000000-0002-0000-0000-000004000000}">
      <formula1>"配置,兼務,嘱託"</formula1>
    </dataValidation>
    <dataValidation type="list" allowBlank="1" showInputMessage="1" showErrorMessage="1" prompt="加算対象の場合「A」「B」を入力してください" sqref="C35" xr:uid="{00000000-0002-0000-0000-000005000000}">
      <formula1>"A,B"</formula1>
    </dataValidation>
    <dataValidation type="list" allowBlank="1" showInputMessage="1" showErrorMessage="1" prompt="加算対象の場合、加配人数を入力してください" sqref="C30" xr:uid="{00000000-0002-0000-0000-000006000000}">
      <formula1>"1,2,3,3.5,4,5,6,7,8"</formula1>
    </dataValidation>
    <dataValidation type="whole" allowBlank="1" showInputMessage="1" showErrorMessage="1" prompt="給食を実施している場合、請求月の給食実施日数を入力してください" sqref="C34" xr:uid="{00000000-0002-0000-0000-000007000000}">
      <formula1>1</formula1>
      <formula2>25</formula2>
    </dataValidation>
    <dataValidation type="list" allowBlank="1" showInputMessage="1" showErrorMessage="1" prompt="給食を実施している場合、週当たりの実施日数を入力してください" sqref="C33" xr:uid="{00000000-0002-0000-0000-000008000000}">
      <formula1>"１,２,３,４,５"</formula1>
    </dataValidation>
    <dataValidation type="list" allowBlank="1" showInputMessage="1" showErrorMessage="1" prompt="給食を実施している場合「施設内調理」「外部搬入」を選択して入力してください" sqref="C32" xr:uid="{00000000-0002-0000-0000-000009000000}">
      <formula1>"施設内調理,外部搬入"</formula1>
    </dataValidation>
    <dataValidation type="list" allowBlank="1" showInputMessage="1" showErrorMessage="1" sqref="C3" xr:uid="{00000000-0002-0000-0000-00000A000000}">
      <formula1>"6,7"</formula1>
    </dataValidation>
    <dataValidation type="list" allowBlank="1" showInputMessage="1" showErrorMessage="1" sqref="C16" xr:uid="{00000000-0002-0000-0000-00000B000000}">
      <formula1>"7,6,5,4"</formula1>
    </dataValidation>
    <dataValidation type="list" allowBlank="1" showInputMessage="1" showErrorMessage="1" sqref="C15" xr:uid="{00000000-0002-0000-0000-00000C000000}">
      <formula1>"12,11,10,9,8,7,6,5,4,3,2"</formula1>
    </dataValidation>
    <dataValidation type="list" allowBlank="1" showInputMessage="1" showErrorMessage="1" error="事務負担対応加配加算は利用定員が271人以上であって、事務職員を配置する場合に加算されるものです。" prompt="加算対象の場合「○」を入力してください。（利用定員が271人に満たない場合は入力できません）" sqref="C37" xr:uid="{00000000-0002-0000-0000-00000D000000}">
      <formula1>"○"</formula1>
    </dataValidation>
    <dataValidation type="list" allowBlank="1" showInputMessage="1" showErrorMessage="1" error="事務職員配置加算は利用定員が91人以上であって、事務職員を配置する場合に加算されるものです。" prompt="加算対象の場合「○」を入力してください。（利用定員が91人に満たない場合は入力できません）" sqref="C36" xr:uid="{00000000-0002-0000-0000-00000E000000}">
      <formula1>"○"</formula1>
    </dataValidation>
  </dataValidation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tint="0.499984740745262"/>
  </sheetPr>
  <dimension ref="A1:AA19"/>
  <sheetViews>
    <sheetView zoomScaleNormal="100" workbookViewId="0">
      <selection activeCell="J29" sqref="J29:J30"/>
    </sheetView>
  </sheetViews>
  <sheetFormatPr defaultRowHeight="13.5"/>
  <cols>
    <col min="1" max="1" width="20.875" customWidth="1"/>
    <col min="2" max="2" width="16.875" bestFit="1" customWidth="1"/>
    <col min="3" max="3" width="9.5" customWidth="1"/>
  </cols>
  <sheetData>
    <row r="1" spans="1:27" s="33" customFormat="1" ht="17.850000000000001" customHeight="1">
      <c r="A1" s="31" t="s">
        <v>356</v>
      </c>
      <c r="B1" s="32"/>
      <c r="D1" s="34"/>
      <c r="F1" s="34"/>
      <c r="H1" s="34"/>
      <c r="J1" s="34"/>
      <c r="L1" s="34"/>
      <c r="N1" s="34"/>
      <c r="P1" s="34"/>
      <c r="R1" s="34"/>
      <c r="T1" s="34"/>
      <c r="V1" s="34"/>
      <c r="X1" s="34"/>
      <c r="Z1" s="34"/>
      <c r="AA1" s="34"/>
    </row>
    <row r="2" spans="1:27">
      <c r="A2" s="1" t="s">
        <v>132</v>
      </c>
      <c r="B2" s="1" t="s">
        <v>91</v>
      </c>
      <c r="C2" s="9">
        <v>26010</v>
      </c>
    </row>
    <row r="3" spans="1:27">
      <c r="A3" s="1"/>
      <c r="B3" s="1" t="s">
        <v>140</v>
      </c>
      <c r="C3" s="9">
        <v>260</v>
      </c>
    </row>
    <row r="4" spans="1:27">
      <c r="A4" s="1" t="s">
        <v>133</v>
      </c>
      <c r="B4" s="1" t="s">
        <v>91</v>
      </c>
      <c r="C4" s="9">
        <v>17340</v>
      </c>
    </row>
    <row r="5" spans="1:27">
      <c r="A5" s="1"/>
      <c r="B5" s="1" t="s">
        <v>140</v>
      </c>
      <c r="C5" s="9">
        <v>170</v>
      </c>
    </row>
    <row r="6" spans="1:27">
      <c r="A6" s="1" t="s">
        <v>52</v>
      </c>
      <c r="B6" s="1" t="s">
        <v>135</v>
      </c>
      <c r="C6" s="313">
        <v>50350</v>
      </c>
    </row>
    <row r="7" spans="1:27">
      <c r="A7" s="1"/>
      <c r="B7" s="1" t="s">
        <v>136</v>
      </c>
      <c r="C7" s="21">
        <v>6290</v>
      </c>
    </row>
    <row r="8" spans="1:27">
      <c r="A8" s="1" t="s">
        <v>93</v>
      </c>
      <c r="B8" s="1" t="s">
        <v>244</v>
      </c>
      <c r="C8" s="21">
        <v>1900</v>
      </c>
    </row>
    <row r="9" spans="1:27">
      <c r="A9" s="1"/>
      <c r="B9" s="1" t="s">
        <v>245</v>
      </c>
      <c r="C9" s="21">
        <v>1690</v>
      </c>
    </row>
    <row r="10" spans="1:27">
      <c r="A10" s="1"/>
      <c r="B10" s="1" t="s">
        <v>246</v>
      </c>
      <c r="C10" s="21">
        <v>1670</v>
      </c>
    </row>
    <row r="11" spans="1:27">
      <c r="A11" s="1"/>
      <c r="B11" s="1" t="s">
        <v>247</v>
      </c>
      <c r="C11" s="21">
        <v>1320</v>
      </c>
    </row>
    <row r="12" spans="1:27">
      <c r="A12" s="1"/>
      <c r="B12" s="1" t="s">
        <v>94</v>
      </c>
      <c r="C12" s="21">
        <v>120</v>
      </c>
    </row>
    <row r="13" spans="1:27">
      <c r="A13" s="1" t="s">
        <v>241</v>
      </c>
      <c r="B13" s="1" t="s">
        <v>91</v>
      </c>
      <c r="C13" s="21">
        <v>79950</v>
      </c>
    </row>
    <row r="14" spans="1:27">
      <c r="A14" s="1"/>
      <c r="B14" s="1" t="s">
        <v>140</v>
      </c>
      <c r="C14" s="21">
        <v>790</v>
      </c>
    </row>
    <row r="15" spans="1:27">
      <c r="A15" s="1" t="s">
        <v>242</v>
      </c>
      <c r="B15" s="1" t="s">
        <v>91</v>
      </c>
      <c r="C15" s="21">
        <v>50000</v>
      </c>
    </row>
    <row r="16" spans="1:27">
      <c r="A16" s="1"/>
      <c r="B16" s="1" t="s">
        <v>140</v>
      </c>
      <c r="C16" s="21">
        <v>500</v>
      </c>
    </row>
    <row r="17" spans="1:3">
      <c r="A17" s="1" t="s">
        <v>243</v>
      </c>
      <c r="B17" s="1" t="s">
        <v>91</v>
      </c>
      <c r="C17" s="21">
        <v>10000</v>
      </c>
    </row>
    <row r="18" spans="1:3">
      <c r="A18" s="1"/>
      <c r="B18" s="1" t="s">
        <v>140</v>
      </c>
      <c r="C18" s="21">
        <v>0</v>
      </c>
    </row>
    <row r="19" spans="1:3">
      <c r="A19" s="1" t="s">
        <v>335</v>
      </c>
      <c r="B19" s="75" t="s">
        <v>341</v>
      </c>
      <c r="C19" s="313">
        <v>11330</v>
      </c>
    </row>
  </sheetData>
  <phoneticPr fontId="3"/>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499984740745262"/>
  </sheetPr>
  <dimension ref="A1:F140"/>
  <sheetViews>
    <sheetView workbookViewId="0">
      <selection activeCell="K17" sqref="K17:K18"/>
    </sheetView>
  </sheetViews>
  <sheetFormatPr defaultRowHeight="13.5"/>
  <cols>
    <col min="1" max="3" width="13.25" style="89" customWidth="1"/>
    <col min="4" max="4" width="19.125" style="89" bestFit="1" customWidth="1"/>
    <col min="5" max="5" width="18.5" style="89" customWidth="1"/>
    <col min="6" max="6" width="14.125" style="99" customWidth="1"/>
  </cols>
  <sheetData>
    <row r="1" spans="1:6" ht="26.65" customHeight="1">
      <c r="A1" s="88" t="s">
        <v>359</v>
      </c>
      <c r="C1" s="90"/>
      <c r="D1" s="90"/>
      <c r="E1" s="90"/>
      <c r="F1" s="91"/>
    </row>
    <row r="2" spans="1:6" ht="21">
      <c r="A2" s="92" t="s">
        <v>82</v>
      </c>
      <c r="B2" s="92" t="s">
        <v>298</v>
      </c>
      <c r="C2" s="92" t="s">
        <v>299</v>
      </c>
      <c r="D2" s="92" t="s">
        <v>84</v>
      </c>
      <c r="E2" s="93" t="s">
        <v>300</v>
      </c>
      <c r="F2" s="94" t="s">
        <v>301</v>
      </c>
    </row>
    <row r="3" spans="1:6">
      <c r="A3" s="95" t="s">
        <v>79</v>
      </c>
      <c r="B3" s="96" t="s">
        <v>281</v>
      </c>
      <c r="C3" s="96">
        <v>1</v>
      </c>
      <c r="D3" s="96" t="str">
        <f t="shared" ref="D3:D34" si="0">CONCATENATE("【チーム保育】",$A3,"-",$C3)</f>
        <v>【チーム保育】10/100-1</v>
      </c>
      <c r="E3" s="314">
        <v>34880</v>
      </c>
      <c r="F3" s="314">
        <v>340</v>
      </c>
    </row>
    <row r="4" spans="1:6" ht="13.35" customHeight="1">
      <c r="A4" s="95" t="s">
        <v>79</v>
      </c>
      <c r="B4" s="96" t="s">
        <v>282</v>
      </c>
      <c r="C4" s="96">
        <v>16</v>
      </c>
      <c r="D4" s="96" t="str">
        <f t="shared" si="0"/>
        <v>【チーム保育】10/100-16</v>
      </c>
      <c r="E4" s="314">
        <v>20920</v>
      </c>
      <c r="F4" s="314">
        <v>200</v>
      </c>
    </row>
    <row r="5" spans="1:6" ht="13.35" customHeight="1">
      <c r="A5" s="95" t="s">
        <v>79</v>
      </c>
      <c r="B5" s="96" t="s">
        <v>283</v>
      </c>
      <c r="C5" s="96">
        <v>26</v>
      </c>
      <c r="D5" s="96" t="str">
        <f t="shared" si="0"/>
        <v>【チーム保育】10/100-26</v>
      </c>
      <c r="E5" s="314">
        <v>14940</v>
      </c>
      <c r="F5" s="314">
        <v>140</v>
      </c>
    </row>
    <row r="6" spans="1:6">
      <c r="A6" s="97" t="s">
        <v>79</v>
      </c>
      <c r="B6" s="96" t="s">
        <v>284</v>
      </c>
      <c r="C6" s="96">
        <v>36</v>
      </c>
      <c r="D6" s="96" t="str">
        <f t="shared" si="0"/>
        <v>【チーム保育】10/100-36</v>
      </c>
      <c r="E6" s="314">
        <v>11620</v>
      </c>
      <c r="F6" s="314">
        <v>110</v>
      </c>
    </row>
    <row r="7" spans="1:6">
      <c r="A7" s="97" t="s">
        <v>79</v>
      </c>
      <c r="B7" s="96" t="s">
        <v>285</v>
      </c>
      <c r="C7" s="96">
        <v>46</v>
      </c>
      <c r="D7" s="96" t="str">
        <f t="shared" si="0"/>
        <v>【チーム保育】10/100-46</v>
      </c>
      <c r="E7" s="314">
        <v>8720</v>
      </c>
      <c r="F7" s="314">
        <v>80</v>
      </c>
    </row>
    <row r="8" spans="1:6">
      <c r="A8" s="97" t="s">
        <v>79</v>
      </c>
      <c r="B8" s="96" t="s">
        <v>286</v>
      </c>
      <c r="C8" s="96">
        <v>61</v>
      </c>
      <c r="D8" s="96" t="str">
        <f t="shared" si="0"/>
        <v>【チーム保育】10/100-61</v>
      </c>
      <c r="E8" s="314">
        <v>6970</v>
      </c>
      <c r="F8" s="314">
        <v>60</v>
      </c>
    </row>
    <row r="9" spans="1:6">
      <c r="A9" s="97" t="s">
        <v>79</v>
      </c>
      <c r="B9" s="96" t="s">
        <v>287</v>
      </c>
      <c r="C9" s="96">
        <v>76</v>
      </c>
      <c r="D9" s="96" t="str">
        <f t="shared" si="0"/>
        <v>【チーム保育】10/100-76</v>
      </c>
      <c r="E9" s="314">
        <v>5810</v>
      </c>
      <c r="F9" s="314">
        <v>50</v>
      </c>
    </row>
    <row r="10" spans="1:6">
      <c r="A10" s="97" t="s">
        <v>79</v>
      </c>
      <c r="B10" s="96" t="s">
        <v>288</v>
      </c>
      <c r="C10" s="96">
        <v>91</v>
      </c>
      <c r="D10" s="96" t="str">
        <f t="shared" si="0"/>
        <v>【チーム保育】10/100-91</v>
      </c>
      <c r="E10" s="314">
        <v>4980</v>
      </c>
      <c r="F10" s="314">
        <v>40</v>
      </c>
    </row>
    <row r="11" spans="1:6">
      <c r="A11" s="97" t="s">
        <v>79</v>
      </c>
      <c r="B11" s="96" t="s">
        <v>289</v>
      </c>
      <c r="C11" s="96">
        <v>106</v>
      </c>
      <c r="D11" s="96" t="str">
        <f t="shared" si="0"/>
        <v>【チーム保育】10/100-106</v>
      </c>
      <c r="E11" s="314">
        <v>4360</v>
      </c>
      <c r="F11" s="314">
        <v>40</v>
      </c>
    </row>
    <row r="12" spans="1:6">
      <c r="A12" s="97" t="s">
        <v>79</v>
      </c>
      <c r="B12" s="96" t="s">
        <v>290</v>
      </c>
      <c r="C12" s="96">
        <v>121</v>
      </c>
      <c r="D12" s="96" t="str">
        <f t="shared" si="0"/>
        <v>【チーム保育】10/100-121</v>
      </c>
      <c r="E12" s="314">
        <v>3870</v>
      </c>
      <c r="F12" s="314">
        <v>30</v>
      </c>
    </row>
    <row r="13" spans="1:6">
      <c r="A13" s="97" t="s">
        <v>79</v>
      </c>
      <c r="B13" s="96" t="s">
        <v>291</v>
      </c>
      <c r="C13" s="96">
        <v>136</v>
      </c>
      <c r="D13" s="96" t="str">
        <f t="shared" si="0"/>
        <v>【チーム保育】10/100-136</v>
      </c>
      <c r="E13" s="314">
        <v>3480</v>
      </c>
      <c r="F13" s="314">
        <v>30</v>
      </c>
    </row>
    <row r="14" spans="1:6">
      <c r="A14" s="97" t="s">
        <v>79</v>
      </c>
      <c r="B14" s="96" t="s">
        <v>292</v>
      </c>
      <c r="C14" s="96">
        <v>151</v>
      </c>
      <c r="D14" s="96" t="str">
        <f t="shared" si="0"/>
        <v>【チーム保育】10/100-151</v>
      </c>
      <c r="E14" s="314">
        <v>2900</v>
      </c>
      <c r="F14" s="314">
        <v>20</v>
      </c>
    </row>
    <row r="15" spans="1:6">
      <c r="A15" s="97" t="s">
        <v>79</v>
      </c>
      <c r="B15" s="96" t="s">
        <v>293</v>
      </c>
      <c r="C15" s="96">
        <v>181</v>
      </c>
      <c r="D15" s="96" t="str">
        <f t="shared" si="0"/>
        <v>【チーム保育】10/100-181</v>
      </c>
      <c r="E15" s="314">
        <v>2490</v>
      </c>
      <c r="F15" s="314">
        <v>20</v>
      </c>
    </row>
    <row r="16" spans="1:6">
      <c r="A16" s="97" t="s">
        <v>79</v>
      </c>
      <c r="B16" s="96" t="s">
        <v>294</v>
      </c>
      <c r="C16" s="96">
        <v>211</v>
      </c>
      <c r="D16" s="96" t="str">
        <f t="shared" si="0"/>
        <v>【チーム保育】10/100-211</v>
      </c>
      <c r="E16" s="314">
        <v>2180</v>
      </c>
      <c r="F16" s="314">
        <v>20</v>
      </c>
    </row>
    <row r="17" spans="1:6">
      <c r="A17" s="97" t="s">
        <v>79</v>
      </c>
      <c r="B17" s="96" t="s">
        <v>295</v>
      </c>
      <c r="C17" s="96">
        <v>241</v>
      </c>
      <c r="D17" s="96" t="str">
        <f t="shared" si="0"/>
        <v>【チーム保育】10/100-241</v>
      </c>
      <c r="E17" s="314">
        <v>1930</v>
      </c>
      <c r="F17" s="314">
        <v>10</v>
      </c>
    </row>
    <row r="18" spans="1:6">
      <c r="A18" s="97" t="s">
        <v>79</v>
      </c>
      <c r="B18" s="96" t="s">
        <v>296</v>
      </c>
      <c r="C18" s="96">
        <v>271</v>
      </c>
      <c r="D18" s="96" t="str">
        <f t="shared" si="0"/>
        <v>【チーム保育】10/100-271</v>
      </c>
      <c r="E18" s="314">
        <v>1740</v>
      </c>
      <c r="F18" s="314">
        <v>10</v>
      </c>
    </row>
    <row r="19" spans="1:6">
      <c r="A19" s="97" t="s">
        <v>79</v>
      </c>
      <c r="B19" s="96" t="s">
        <v>297</v>
      </c>
      <c r="C19" s="96">
        <v>301</v>
      </c>
      <c r="D19" s="96" t="str">
        <f t="shared" si="0"/>
        <v>【チーム保育】10/100-301</v>
      </c>
      <c r="E19" s="314">
        <v>1580</v>
      </c>
      <c r="F19" s="314">
        <v>10</v>
      </c>
    </row>
    <row r="20" spans="1:6">
      <c r="A20" s="97" t="s">
        <v>78</v>
      </c>
      <c r="B20" s="96" t="s">
        <v>281</v>
      </c>
      <c r="C20" s="96">
        <v>1</v>
      </c>
      <c r="D20" s="96" t="str">
        <f t="shared" si="0"/>
        <v>【チーム保育】12/100-1</v>
      </c>
      <c r="E20" s="314">
        <v>35460</v>
      </c>
      <c r="F20" s="314">
        <v>350</v>
      </c>
    </row>
    <row r="21" spans="1:6">
      <c r="A21" s="97" t="s">
        <v>78</v>
      </c>
      <c r="B21" s="96" t="s">
        <v>282</v>
      </c>
      <c r="C21" s="96">
        <v>16</v>
      </c>
      <c r="D21" s="96" t="str">
        <f t="shared" si="0"/>
        <v>【チーム保育】12/100-16</v>
      </c>
      <c r="E21" s="314">
        <v>21270</v>
      </c>
      <c r="F21" s="314">
        <v>210</v>
      </c>
    </row>
    <row r="22" spans="1:6">
      <c r="A22" s="97" t="s">
        <v>78</v>
      </c>
      <c r="B22" s="96" t="s">
        <v>283</v>
      </c>
      <c r="C22" s="96">
        <v>26</v>
      </c>
      <c r="D22" s="96" t="str">
        <f t="shared" si="0"/>
        <v>【チーム保育】12/100-26</v>
      </c>
      <c r="E22" s="314">
        <v>15190</v>
      </c>
      <c r="F22" s="314">
        <v>150</v>
      </c>
    </row>
    <row r="23" spans="1:6">
      <c r="A23" s="97" t="s">
        <v>78</v>
      </c>
      <c r="B23" s="96" t="s">
        <v>284</v>
      </c>
      <c r="C23" s="96">
        <v>36</v>
      </c>
      <c r="D23" s="96" t="str">
        <f t="shared" si="0"/>
        <v>【チーム保育】12/100-36</v>
      </c>
      <c r="E23" s="314">
        <v>11820</v>
      </c>
      <c r="F23" s="314">
        <v>110</v>
      </c>
    </row>
    <row r="24" spans="1:6">
      <c r="A24" s="97" t="s">
        <v>78</v>
      </c>
      <c r="B24" s="96" t="s">
        <v>285</v>
      </c>
      <c r="C24" s="96">
        <v>46</v>
      </c>
      <c r="D24" s="96" t="str">
        <f t="shared" si="0"/>
        <v>【チーム保育】12/100-46</v>
      </c>
      <c r="E24" s="314">
        <v>8860</v>
      </c>
      <c r="F24" s="314">
        <v>80</v>
      </c>
    </row>
    <row r="25" spans="1:6">
      <c r="A25" s="97" t="s">
        <v>78</v>
      </c>
      <c r="B25" s="96" t="s">
        <v>286</v>
      </c>
      <c r="C25" s="96">
        <v>61</v>
      </c>
      <c r="D25" s="96" t="str">
        <f t="shared" si="0"/>
        <v>【チーム保育】12/100-61</v>
      </c>
      <c r="E25" s="314">
        <v>7090</v>
      </c>
      <c r="F25" s="314">
        <v>70</v>
      </c>
    </row>
    <row r="26" spans="1:6">
      <c r="A26" s="97" t="s">
        <v>78</v>
      </c>
      <c r="B26" s="96" t="s">
        <v>287</v>
      </c>
      <c r="C26" s="96">
        <v>76</v>
      </c>
      <c r="D26" s="96" t="str">
        <f t="shared" si="0"/>
        <v>【チーム保育】12/100-76</v>
      </c>
      <c r="E26" s="314">
        <v>5910</v>
      </c>
      <c r="F26" s="314">
        <v>50</v>
      </c>
    </row>
    <row r="27" spans="1:6">
      <c r="A27" s="97" t="s">
        <v>78</v>
      </c>
      <c r="B27" s="96" t="s">
        <v>288</v>
      </c>
      <c r="C27" s="96">
        <v>91</v>
      </c>
      <c r="D27" s="96" t="str">
        <f t="shared" si="0"/>
        <v>【チーム保育】12/100-91</v>
      </c>
      <c r="E27" s="314">
        <v>5060</v>
      </c>
      <c r="F27" s="314">
        <v>50</v>
      </c>
    </row>
    <row r="28" spans="1:6">
      <c r="A28" s="97" t="s">
        <v>78</v>
      </c>
      <c r="B28" s="96" t="s">
        <v>289</v>
      </c>
      <c r="C28" s="96">
        <v>106</v>
      </c>
      <c r="D28" s="96" t="str">
        <f t="shared" si="0"/>
        <v>【チーム保育】12/100-106</v>
      </c>
      <c r="E28" s="314">
        <v>4430</v>
      </c>
      <c r="F28" s="314">
        <v>40</v>
      </c>
    </row>
    <row r="29" spans="1:6">
      <c r="A29" s="97" t="s">
        <v>78</v>
      </c>
      <c r="B29" s="96" t="s">
        <v>290</v>
      </c>
      <c r="C29" s="96">
        <v>121</v>
      </c>
      <c r="D29" s="96" t="str">
        <f t="shared" si="0"/>
        <v>【チーム保育】12/100-121</v>
      </c>
      <c r="E29" s="314">
        <v>3940</v>
      </c>
      <c r="F29" s="314">
        <v>30</v>
      </c>
    </row>
    <row r="30" spans="1:6">
      <c r="A30" s="97" t="s">
        <v>78</v>
      </c>
      <c r="B30" s="96" t="s">
        <v>291</v>
      </c>
      <c r="C30" s="96">
        <v>136</v>
      </c>
      <c r="D30" s="96" t="str">
        <f t="shared" si="0"/>
        <v>【チーム保育】12/100-136</v>
      </c>
      <c r="E30" s="314">
        <v>3540</v>
      </c>
      <c r="F30" s="314">
        <v>30</v>
      </c>
    </row>
    <row r="31" spans="1:6">
      <c r="A31" s="97" t="s">
        <v>78</v>
      </c>
      <c r="B31" s="96" t="s">
        <v>292</v>
      </c>
      <c r="C31" s="96">
        <v>151</v>
      </c>
      <c r="D31" s="96" t="str">
        <f t="shared" si="0"/>
        <v>【チーム保育】12/100-151</v>
      </c>
      <c r="E31" s="314">
        <v>2950</v>
      </c>
      <c r="F31" s="314">
        <v>20</v>
      </c>
    </row>
    <row r="32" spans="1:6">
      <c r="A32" s="97" t="s">
        <v>78</v>
      </c>
      <c r="B32" s="96" t="s">
        <v>293</v>
      </c>
      <c r="C32" s="96">
        <v>181</v>
      </c>
      <c r="D32" s="96" t="str">
        <f t="shared" si="0"/>
        <v>【チーム保育】12/100-181</v>
      </c>
      <c r="E32" s="314">
        <v>2530</v>
      </c>
      <c r="F32" s="314">
        <v>20</v>
      </c>
    </row>
    <row r="33" spans="1:6">
      <c r="A33" s="97" t="s">
        <v>78</v>
      </c>
      <c r="B33" s="96" t="s">
        <v>294</v>
      </c>
      <c r="C33" s="96">
        <v>211</v>
      </c>
      <c r="D33" s="96" t="str">
        <f t="shared" si="0"/>
        <v>【チーム保育】12/100-211</v>
      </c>
      <c r="E33" s="314">
        <v>2210</v>
      </c>
      <c r="F33" s="314">
        <v>20</v>
      </c>
    </row>
    <row r="34" spans="1:6">
      <c r="A34" s="97" t="s">
        <v>78</v>
      </c>
      <c r="B34" s="96" t="s">
        <v>295</v>
      </c>
      <c r="C34" s="96">
        <v>241</v>
      </c>
      <c r="D34" s="96" t="str">
        <f t="shared" si="0"/>
        <v>【チーム保育】12/100-241</v>
      </c>
      <c r="E34" s="314">
        <v>1970</v>
      </c>
      <c r="F34" s="314">
        <v>10</v>
      </c>
    </row>
    <row r="35" spans="1:6">
      <c r="A35" s="97" t="s">
        <v>78</v>
      </c>
      <c r="B35" s="96" t="s">
        <v>296</v>
      </c>
      <c r="C35" s="96">
        <v>271</v>
      </c>
      <c r="D35" s="96" t="str">
        <f t="shared" ref="D35:D66" si="1">CONCATENATE("【チーム保育】",$A35,"-",$C35)</f>
        <v>【チーム保育】12/100-271</v>
      </c>
      <c r="E35" s="314">
        <v>1770</v>
      </c>
      <c r="F35" s="314">
        <v>10</v>
      </c>
    </row>
    <row r="36" spans="1:6">
      <c r="A36" s="97" t="s">
        <v>78</v>
      </c>
      <c r="B36" s="96" t="s">
        <v>297</v>
      </c>
      <c r="C36" s="96">
        <v>301</v>
      </c>
      <c r="D36" s="96" t="str">
        <f t="shared" si="1"/>
        <v>【チーム保育】12/100-301</v>
      </c>
      <c r="E36" s="314">
        <v>1610</v>
      </c>
      <c r="F36" s="314">
        <v>10</v>
      </c>
    </row>
    <row r="37" spans="1:6">
      <c r="A37" s="97" t="s">
        <v>77</v>
      </c>
      <c r="B37" s="96" t="s">
        <v>281</v>
      </c>
      <c r="C37" s="96">
        <v>1</v>
      </c>
      <c r="D37" s="96" t="str">
        <f t="shared" si="1"/>
        <v>【チーム保育】15/100-1</v>
      </c>
      <c r="E37" s="314">
        <v>36330</v>
      </c>
      <c r="F37" s="314">
        <v>360</v>
      </c>
    </row>
    <row r="38" spans="1:6">
      <c r="A38" s="97" t="s">
        <v>77</v>
      </c>
      <c r="B38" s="96" t="s">
        <v>282</v>
      </c>
      <c r="C38" s="96">
        <v>16</v>
      </c>
      <c r="D38" s="96" t="str">
        <f t="shared" si="1"/>
        <v>【チーム保育】15/100-16</v>
      </c>
      <c r="E38" s="314">
        <v>21800</v>
      </c>
      <c r="F38" s="314">
        <v>210</v>
      </c>
    </row>
    <row r="39" spans="1:6">
      <c r="A39" s="97" t="s">
        <v>77</v>
      </c>
      <c r="B39" s="96" t="s">
        <v>283</v>
      </c>
      <c r="C39" s="96">
        <v>26</v>
      </c>
      <c r="D39" s="96" t="str">
        <f t="shared" si="1"/>
        <v>【チーム保育】15/100-26</v>
      </c>
      <c r="E39" s="314">
        <v>15570</v>
      </c>
      <c r="F39" s="314">
        <v>150</v>
      </c>
    </row>
    <row r="40" spans="1:6">
      <c r="A40" s="97" t="s">
        <v>77</v>
      </c>
      <c r="B40" s="96" t="s">
        <v>284</v>
      </c>
      <c r="C40" s="96">
        <v>36</v>
      </c>
      <c r="D40" s="96" t="str">
        <f t="shared" si="1"/>
        <v>【チーム保育】15/100-36</v>
      </c>
      <c r="E40" s="314">
        <v>12110</v>
      </c>
      <c r="F40" s="314">
        <v>120</v>
      </c>
    </row>
    <row r="41" spans="1:6">
      <c r="A41" s="97" t="s">
        <v>77</v>
      </c>
      <c r="B41" s="96" t="s">
        <v>285</v>
      </c>
      <c r="C41" s="96">
        <v>46</v>
      </c>
      <c r="D41" s="96" t="str">
        <f t="shared" si="1"/>
        <v>【チーム保育】15/100-46</v>
      </c>
      <c r="E41" s="314">
        <v>9080</v>
      </c>
      <c r="F41" s="314">
        <v>90</v>
      </c>
    </row>
    <row r="42" spans="1:6">
      <c r="A42" s="97" t="s">
        <v>77</v>
      </c>
      <c r="B42" s="96" t="s">
        <v>286</v>
      </c>
      <c r="C42" s="96">
        <v>61</v>
      </c>
      <c r="D42" s="96" t="str">
        <f t="shared" si="1"/>
        <v>【チーム保育】15/100-61</v>
      </c>
      <c r="E42" s="314">
        <v>7260</v>
      </c>
      <c r="F42" s="314">
        <v>70</v>
      </c>
    </row>
    <row r="43" spans="1:6">
      <c r="A43" s="97" t="s">
        <v>77</v>
      </c>
      <c r="B43" s="96" t="s">
        <v>287</v>
      </c>
      <c r="C43" s="96">
        <v>76</v>
      </c>
      <c r="D43" s="96" t="str">
        <f t="shared" si="1"/>
        <v>【チーム保育】15/100-76</v>
      </c>
      <c r="E43" s="314">
        <v>6050</v>
      </c>
      <c r="F43" s="314">
        <v>60</v>
      </c>
    </row>
    <row r="44" spans="1:6">
      <c r="A44" s="97" t="s">
        <v>77</v>
      </c>
      <c r="B44" s="96" t="s">
        <v>288</v>
      </c>
      <c r="C44" s="96">
        <v>91</v>
      </c>
      <c r="D44" s="96" t="str">
        <f t="shared" si="1"/>
        <v>【チーム保育】15/100-91</v>
      </c>
      <c r="E44" s="314">
        <v>5190</v>
      </c>
      <c r="F44" s="314">
        <v>50</v>
      </c>
    </row>
    <row r="45" spans="1:6">
      <c r="A45" s="97" t="s">
        <v>77</v>
      </c>
      <c r="B45" s="96" t="s">
        <v>289</v>
      </c>
      <c r="C45" s="96">
        <v>106</v>
      </c>
      <c r="D45" s="96" t="str">
        <f t="shared" si="1"/>
        <v>【チーム保育】15/100-106</v>
      </c>
      <c r="E45" s="314">
        <v>4540</v>
      </c>
      <c r="F45" s="314">
        <v>40</v>
      </c>
    </row>
    <row r="46" spans="1:6">
      <c r="A46" s="97" t="s">
        <v>77</v>
      </c>
      <c r="B46" s="96" t="s">
        <v>290</v>
      </c>
      <c r="C46" s="96">
        <v>121</v>
      </c>
      <c r="D46" s="96" t="str">
        <f t="shared" si="1"/>
        <v>【チーム保育】15/100-121</v>
      </c>
      <c r="E46" s="314">
        <v>4030</v>
      </c>
      <c r="F46" s="314">
        <v>40</v>
      </c>
    </row>
    <row r="47" spans="1:6">
      <c r="A47" s="97" t="s">
        <v>77</v>
      </c>
      <c r="B47" s="96" t="s">
        <v>291</v>
      </c>
      <c r="C47" s="96">
        <v>136</v>
      </c>
      <c r="D47" s="96" t="str">
        <f t="shared" si="1"/>
        <v>【チーム保育】15/100-136</v>
      </c>
      <c r="E47" s="314">
        <v>3630</v>
      </c>
      <c r="F47" s="314">
        <v>30</v>
      </c>
    </row>
    <row r="48" spans="1:6">
      <c r="A48" s="97" t="s">
        <v>77</v>
      </c>
      <c r="B48" s="96" t="s">
        <v>292</v>
      </c>
      <c r="C48" s="96">
        <v>151</v>
      </c>
      <c r="D48" s="96" t="str">
        <f t="shared" si="1"/>
        <v>【チーム保育】15/100-151</v>
      </c>
      <c r="E48" s="314">
        <v>3020</v>
      </c>
      <c r="F48" s="314">
        <v>30</v>
      </c>
    </row>
    <row r="49" spans="1:6">
      <c r="A49" s="97" t="s">
        <v>77</v>
      </c>
      <c r="B49" s="96" t="s">
        <v>293</v>
      </c>
      <c r="C49" s="96">
        <v>181</v>
      </c>
      <c r="D49" s="96" t="str">
        <f t="shared" si="1"/>
        <v>【チーム保育】15/100-181</v>
      </c>
      <c r="E49" s="314">
        <v>2590</v>
      </c>
      <c r="F49" s="314">
        <v>20</v>
      </c>
    </row>
    <row r="50" spans="1:6">
      <c r="A50" s="97" t="s">
        <v>77</v>
      </c>
      <c r="B50" s="96" t="s">
        <v>294</v>
      </c>
      <c r="C50" s="96">
        <v>211</v>
      </c>
      <c r="D50" s="96" t="str">
        <f t="shared" si="1"/>
        <v>【チーム保育】15/100-211</v>
      </c>
      <c r="E50" s="314">
        <v>2270</v>
      </c>
      <c r="F50" s="314">
        <v>20</v>
      </c>
    </row>
    <row r="51" spans="1:6">
      <c r="A51" s="97" t="s">
        <v>77</v>
      </c>
      <c r="B51" s="96" t="s">
        <v>295</v>
      </c>
      <c r="C51" s="96">
        <v>241</v>
      </c>
      <c r="D51" s="96" t="str">
        <f t="shared" si="1"/>
        <v>【チーム保育】15/100-241</v>
      </c>
      <c r="E51" s="314">
        <v>2010</v>
      </c>
      <c r="F51" s="314">
        <v>20</v>
      </c>
    </row>
    <row r="52" spans="1:6">
      <c r="A52" s="97" t="s">
        <v>77</v>
      </c>
      <c r="B52" s="96" t="s">
        <v>296</v>
      </c>
      <c r="C52" s="96">
        <v>271</v>
      </c>
      <c r="D52" s="96" t="str">
        <f t="shared" si="1"/>
        <v>【チーム保育】15/100-271</v>
      </c>
      <c r="E52" s="314">
        <v>1810</v>
      </c>
      <c r="F52" s="314">
        <v>10</v>
      </c>
    </row>
    <row r="53" spans="1:6">
      <c r="A53" s="97" t="s">
        <v>77</v>
      </c>
      <c r="B53" s="96" t="s">
        <v>297</v>
      </c>
      <c r="C53" s="96">
        <v>301</v>
      </c>
      <c r="D53" s="96" t="str">
        <f t="shared" si="1"/>
        <v>【チーム保育】15/100-301</v>
      </c>
      <c r="E53" s="314">
        <v>1650</v>
      </c>
      <c r="F53" s="314">
        <v>10</v>
      </c>
    </row>
    <row r="54" spans="1:6">
      <c r="A54" s="97" t="s">
        <v>76</v>
      </c>
      <c r="B54" s="96" t="s">
        <v>281</v>
      </c>
      <c r="C54" s="96">
        <v>1</v>
      </c>
      <c r="D54" s="96" t="str">
        <f t="shared" si="1"/>
        <v>【チーム保育】16/100-1</v>
      </c>
      <c r="E54" s="314">
        <v>36620</v>
      </c>
      <c r="F54" s="314">
        <v>360</v>
      </c>
    </row>
    <row r="55" spans="1:6">
      <c r="A55" s="97" t="s">
        <v>76</v>
      </c>
      <c r="B55" s="96" t="s">
        <v>282</v>
      </c>
      <c r="C55" s="96">
        <v>16</v>
      </c>
      <c r="D55" s="96" t="str">
        <f t="shared" si="1"/>
        <v>【チーム保育】16/100-16</v>
      </c>
      <c r="E55" s="314">
        <v>21970</v>
      </c>
      <c r="F55" s="314">
        <v>210</v>
      </c>
    </row>
    <row r="56" spans="1:6">
      <c r="A56" s="97" t="s">
        <v>76</v>
      </c>
      <c r="B56" s="96" t="s">
        <v>283</v>
      </c>
      <c r="C56" s="96">
        <v>26</v>
      </c>
      <c r="D56" s="96" t="str">
        <f t="shared" si="1"/>
        <v>【チーム保育】16/100-26</v>
      </c>
      <c r="E56" s="314">
        <v>15690</v>
      </c>
      <c r="F56" s="314">
        <v>150</v>
      </c>
    </row>
    <row r="57" spans="1:6">
      <c r="A57" s="97" t="s">
        <v>76</v>
      </c>
      <c r="B57" s="96" t="s">
        <v>284</v>
      </c>
      <c r="C57" s="96">
        <v>36</v>
      </c>
      <c r="D57" s="96" t="str">
        <f t="shared" si="1"/>
        <v>【チーム保育】16/100-36</v>
      </c>
      <c r="E57" s="314">
        <v>12200</v>
      </c>
      <c r="F57" s="314">
        <v>120</v>
      </c>
    </row>
    <row r="58" spans="1:6">
      <c r="A58" s="97" t="s">
        <v>76</v>
      </c>
      <c r="B58" s="96" t="s">
        <v>285</v>
      </c>
      <c r="C58" s="96">
        <v>46</v>
      </c>
      <c r="D58" s="96" t="str">
        <f t="shared" si="1"/>
        <v>【チーム保育】16/100-46</v>
      </c>
      <c r="E58" s="314">
        <v>9150</v>
      </c>
      <c r="F58" s="314">
        <v>90</v>
      </c>
    </row>
    <row r="59" spans="1:6">
      <c r="A59" s="97" t="s">
        <v>76</v>
      </c>
      <c r="B59" s="96" t="s">
        <v>286</v>
      </c>
      <c r="C59" s="96">
        <v>61</v>
      </c>
      <c r="D59" s="96" t="str">
        <f t="shared" si="1"/>
        <v>【チーム保育】16/100-61</v>
      </c>
      <c r="E59" s="314">
        <v>7320</v>
      </c>
      <c r="F59" s="314">
        <v>70</v>
      </c>
    </row>
    <row r="60" spans="1:6">
      <c r="A60" s="97" t="s">
        <v>76</v>
      </c>
      <c r="B60" s="96" t="s">
        <v>287</v>
      </c>
      <c r="C60" s="96">
        <v>76</v>
      </c>
      <c r="D60" s="96" t="str">
        <f t="shared" si="1"/>
        <v>【チーム保育】16/100-76</v>
      </c>
      <c r="E60" s="314">
        <v>6100</v>
      </c>
      <c r="F60" s="314">
        <v>60</v>
      </c>
    </row>
    <row r="61" spans="1:6">
      <c r="A61" s="97" t="s">
        <v>76</v>
      </c>
      <c r="B61" s="96" t="s">
        <v>288</v>
      </c>
      <c r="C61" s="96">
        <v>91</v>
      </c>
      <c r="D61" s="96" t="str">
        <f t="shared" si="1"/>
        <v>【チーム保育】16/100-91</v>
      </c>
      <c r="E61" s="314">
        <v>5230</v>
      </c>
      <c r="F61" s="314">
        <v>50</v>
      </c>
    </row>
    <row r="62" spans="1:6">
      <c r="A62" s="97" t="s">
        <v>76</v>
      </c>
      <c r="B62" s="96" t="s">
        <v>289</v>
      </c>
      <c r="C62" s="96">
        <v>106</v>
      </c>
      <c r="D62" s="96" t="str">
        <f t="shared" si="1"/>
        <v>【チーム保育】16/100-106</v>
      </c>
      <c r="E62" s="314">
        <v>4570</v>
      </c>
      <c r="F62" s="314">
        <v>40</v>
      </c>
    </row>
    <row r="63" spans="1:6">
      <c r="A63" s="97" t="s">
        <v>76</v>
      </c>
      <c r="B63" s="96" t="s">
        <v>290</v>
      </c>
      <c r="C63" s="96">
        <v>121</v>
      </c>
      <c r="D63" s="96" t="str">
        <f t="shared" si="1"/>
        <v>【チーム保育】16/100-121</v>
      </c>
      <c r="E63" s="314">
        <v>4060</v>
      </c>
      <c r="F63" s="314">
        <v>40</v>
      </c>
    </row>
    <row r="64" spans="1:6">
      <c r="A64" s="97" t="s">
        <v>76</v>
      </c>
      <c r="B64" s="96" t="s">
        <v>291</v>
      </c>
      <c r="C64" s="96">
        <v>136</v>
      </c>
      <c r="D64" s="96" t="str">
        <f t="shared" si="1"/>
        <v>【チーム保育】16/100-136</v>
      </c>
      <c r="E64" s="314">
        <v>3660</v>
      </c>
      <c r="F64" s="314">
        <v>30</v>
      </c>
    </row>
    <row r="65" spans="1:6">
      <c r="A65" s="97" t="s">
        <v>76</v>
      </c>
      <c r="B65" s="96" t="s">
        <v>292</v>
      </c>
      <c r="C65" s="96">
        <v>151</v>
      </c>
      <c r="D65" s="96" t="str">
        <f t="shared" si="1"/>
        <v>【チーム保育】16/100-151</v>
      </c>
      <c r="E65" s="314">
        <v>3050</v>
      </c>
      <c r="F65" s="314">
        <v>30</v>
      </c>
    </row>
    <row r="66" spans="1:6">
      <c r="A66" s="97" t="s">
        <v>76</v>
      </c>
      <c r="B66" s="96" t="s">
        <v>293</v>
      </c>
      <c r="C66" s="96">
        <v>181</v>
      </c>
      <c r="D66" s="96" t="str">
        <f t="shared" si="1"/>
        <v>【チーム保育】16/100-181</v>
      </c>
      <c r="E66" s="314">
        <v>2610</v>
      </c>
      <c r="F66" s="314">
        <v>20</v>
      </c>
    </row>
    <row r="67" spans="1:6">
      <c r="A67" s="97" t="s">
        <v>76</v>
      </c>
      <c r="B67" s="96" t="s">
        <v>294</v>
      </c>
      <c r="C67" s="96">
        <v>211</v>
      </c>
      <c r="D67" s="96" t="str">
        <f t="shared" ref="D67:D98" si="2">CONCATENATE("【チーム保育】",$A67,"-",$C67)</f>
        <v>【チーム保育】16/100-211</v>
      </c>
      <c r="E67" s="314">
        <v>2280</v>
      </c>
      <c r="F67" s="314">
        <v>20</v>
      </c>
    </row>
    <row r="68" spans="1:6">
      <c r="A68" s="97" t="s">
        <v>76</v>
      </c>
      <c r="B68" s="96" t="s">
        <v>295</v>
      </c>
      <c r="C68" s="96">
        <v>241</v>
      </c>
      <c r="D68" s="96" t="str">
        <f t="shared" si="2"/>
        <v>【チーム保育】16/100-241</v>
      </c>
      <c r="E68" s="314">
        <v>2030</v>
      </c>
      <c r="F68" s="314">
        <v>20</v>
      </c>
    </row>
    <row r="69" spans="1:6">
      <c r="A69" s="97" t="s">
        <v>76</v>
      </c>
      <c r="B69" s="96" t="s">
        <v>296</v>
      </c>
      <c r="C69" s="96">
        <v>271</v>
      </c>
      <c r="D69" s="96" t="str">
        <f t="shared" si="2"/>
        <v>【チーム保育】16/100-271</v>
      </c>
      <c r="E69" s="314">
        <v>1830</v>
      </c>
      <c r="F69" s="314">
        <v>10</v>
      </c>
    </row>
    <row r="70" spans="1:6">
      <c r="A70" s="97" t="s">
        <v>76</v>
      </c>
      <c r="B70" s="96" t="s">
        <v>297</v>
      </c>
      <c r="C70" s="96">
        <v>301</v>
      </c>
      <c r="D70" s="96" t="str">
        <f t="shared" si="2"/>
        <v>【チーム保育】16/100-301</v>
      </c>
      <c r="E70" s="314">
        <v>1660</v>
      </c>
      <c r="F70" s="314">
        <v>10</v>
      </c>
    </row>
    <row r="71" spans="1:6">
      <c r="A71" s="97" t="s">
        <v>75</v>
      </c>
      <c r="B71" s="96" t="s">
        <v>281</v>
      </c>
      <c r="C71" s="96">
        <v>1</v>
      </c>
      <c r="D71" s="96" t="str">
        <f t="shared" si="2"/>
        <v>【チーム保育】20/100-1</v>
      </c>
      <c r="E71" s="314">
        <v>37790</v>
      </c>
      <c r="F71" s="314">
        <v>370</v>
      </c>
    </row>
    <row r="72" spans="1:6">
      <c r="A72" s="97" t="s">
        <v>75</v>
      </c>
      <c r="B72" s="96" t="s">
        <v>282</v>
      </c>
      <c r="C72" s="96">
        <v>16</v>
      </c>
      <c r="D72" s="96" t="str">
        <f t="shared" si="2"/>
        <v>【チーム保育】20/100-16</v>
      </c>
      <c r="E72" s="314">
        <v>22670</v>
      </c>
      <c r="F72" s="314">
        <v>220</v>
      </c>
    </row>
    <row r="73" spans="1:6">
      <c r="A73" s="97" t="s">
        <v>75</v>
      </c>
      <c r="B73" s="96" t="s">
        <v>283</v>
      </c>
      <c r="C73" s="96">
        <v>26</v>
      </c>
      <c r="D73" s="96" t="str">
        <f t="shared" si="2"/>
        <v>【チーム保育】20/100-26</v>
      </c>
      <c r="E73" s="314">
        <v>16190</v>
      </c>
      <c r="F73" s="314">
        <v>160</v>
      </c>
    </row>
    <row r="74" spans="1:6">
      <c r="A74" s="97" t="s">
        <v>75</v>
      </c>
      <c r="B74" s="96" t="s">
        <v>284</v>
      </c>
      <c r="C74" s="96">
        <v>36</v>
      </c>
      <c r="D74" s="96" t="str">
        <f t="shared" si="2"/>
        <v>【チーム保育】20/100-36</v>
      </c>
      <c r="E74" s="314">
        <v>12590</v>
      </c>
      <c r="F74" s="314">
        <v>120</v>
      </c>
    </row>
    <row r="75" spans="1:6">
      <c r="A75" s="97" t="s">
        <v>75</v>
      </c>
      <c r="B75" s="96" t="s">
        <v>285</v>
      </c>
      <c r="C75" s="96">
        <v>46</v>
      </c>
      <c r="D75" s="96" t="str">
        <f t="shared" si="2"/>
        <v>【チーム保育】20/100-46</v>
      </c>
      <c r="E75" s="314">
        <v>9440</v>
      </c>
      <c r="F75" s="314">
        <v>90</v>
      </c>
    </row>
    <row r="76" spans="1:6">
      <c r="A76" s="97" t="s">
        <v>75</v>
      </c>
      <c r="B76" s="96" t="s">
        <v>286</v>
      </c>
      <c r="C76" s="96">
        <v>61</v>
      </c>
      <c r="D76" s="96" t="str">
        <f t="shared" si="2"/>
        <v>【チーム保育】20/100-61</v>
      </c>
      <c r="E76" s="314">
        <v>7550</v>
      </c>
      <c r="F76" s="314">
        <v>70</v>
      </c>
    </row>
    <row r="77" spans="1:6">
      <c r="A77" s="97" t="s">
        <v>75</v>
      </c>
      <c r="B77" s="96" t="s">
        <v>287</v>
      </c>
      <c r="C77" s="96">
        <v>76</v>
      </c>
      <c r="D77" s="96" t="str">
        <f t="shared" si="2"/>
        <v>【チーム保育】20/100-76</v>
      </c>
      <c r="E77" s="314">
        <v>6290</v>
      </c>
      <c r="F77" s="314">
        <v>60</v>
      </c>
    </row>
    <row r="78" spans="1:6">
      <c r="A78" s="97" t="s">
        <v>75</v>
      </c>
      <c r="B78" s="96" t="s">
        <v>288</v>
      </c>
      <c r="C78" s="96">
        <v>91</v>
      </c>
      <c r="D78" s="96" t="str">
        <f t="shared" si="2"/>
        <v>【チーム保育】20/100-91</v>
      </c>
      <c r="E78" s="314">
        <v>5390</v>
      </c>
      <c r="F78" s="314">
        <v>50</v>
      </c>
    </row>
    <row r="79" spans="1:6">
      <c r="A79" s="97" t="s">
        <v>75</v>
      </c>
      <c r="B79" s="96" t="s">
        <v>289</v>
      </c>
      <c r="C79" s="96">
        <v>106</v>
      </c>
      <c r="D79" s="96" t="str">
        <f t="shared" si="2"/>
        <v>【チーム保育】20/100-106</v>
      </c>
      <c r="E79" s="314">
        <v>4720</v>
      </c>
      <c r="F79" s="314">
        <v>40</v>
      </c>
    </row>
    <row r="80" spans="1:6">
      <c r="A80" s="97" t="s">
        <v>75</v>
      </c>
      <c r="B80" s="96" t="s">
        <v>290</v>
      </c>
      <c r="C80" s="96">
        <v>121</v>
      </c>
      <c r="D80" s="96" t="str">
        <f t="shared" si="2"/>
        <v>【チーム保育】20/100-121</v>
      </c>
      <c r="E80" s="314">
        <v>4190</v>
      </c>
      <c r="F80" s="314">
        <v>40</v>
      </c>
    </row>
    <row r="81" spans="1:6">
      <c r="A81" s="97" t="s">
        <v>75</v>
      </c>
      <c r="B81" s="96" t="s">
        <v>291</v>
      </c>
      <c r="C81" s="96">
        <v>136</v>
      </c>
      <c r="D81" s="96" t="str">
        <f t="shared" si="2"/>
        <v>【チーム保育】20/100-136</v>
      </c>
      <c r="E81" s="314">
        <v>3770</v>
      </c>
      <c r="F81" s="314">
        <v>30</v>
      </c>
    </row>
    <row r="82" spans="1:6">
      <c r="A82" s="97" t="s">
        <v>75</v>
      </c>
      <c r="B82" s="96" t="s">
        <v>292</v>
      </c>
      <c r="C82" s="96">
        <v>151</v>
      </c>
      <c r="D82" s="96" t="str">
        <f t="shared" si="2"/>
        <v>【チーム保育】20/100-151</v>
      </c>
      <c r="E82" s="314">
        <v>3140</v>
      </c>
      <c r="F82" s="314">
        <v>30</v>
      </c>
    </row>
    <row r="83" spans="1:6">
      <c r="A83" s="97" t="s">
        <v>75</v>
      </c>
      <c r="B83" s="96" t="s">
        <v>293</v>
      </c>
      <c r="C83" s="96">
        <v>181</v>
      </c>
      <c r="D83" s="96" t="str">
        <f t="shared" si="2"/>
        <v>【チーム保育】20/100-181</v>
      </c>
      <c r="E83" s="314">
        <v>2690</v>
      </c>
      <c r="F83" s="314">
        <v>20</v>
      </c>
    </row>
    <row r="84" spans="1:6">
      <c r="A84" s="97" t="s">
        <v>75</v>
      </c>
      <c r="B84" s="96" t="s">
        <v>294</v>
      </c>
      <c r="C84" s="96">
        <v>211</v>
      </c>
      <c r="D84" s="96" t="str">
        <f t="shared" si="2"/>
        <v>【チーム保育】20/100-211</v>
      </c>
      <c r="E84" s="314">
        <v>2360</v>
      </c>
      <c r="F84" s="314">
        <v>20</v>
      </c>
    </row>
    <row r="85" spans="1:6">
      <c r="A85" s="97" t="s">
        <v>75</v>
      </c>
      <c r="B85" s="96" t="s">
        <v>295</v>
      </c>
      <c r="C85" s="96">
        <v>241</v>
      </c>
      <c r="D85" s="96" t="str">
        <f t="shared" si="2"/>
        <v>【チーム保育】20/100-241</v>
      </c>
      <c r="E85" s="314">
        <v>2090</v>
      </c>
      <c r="F85" s="314">
        <v>20</v>
      </c>
    </row>
    <row r="86" spans="1:6">
      <c r="A86" s="97" t="s">
        <v>75</v>
      </c>
      <c r="B86" s="96" t="s">
        <v>296</v>
      </c>
      <c r="C86" s="96">
        <v>271</v>
      </c>
      <c r="D86" s="96" t="str">
        <f t="shared" si="2"/>
        <v>【チーム保育】20/100-271</v>
      </c>
      <c r="E86" s="314">
        <v>1880</v>
      </c>
      <c r="F86" s="314">
        <v>10</v>
      </c>
    </row>
    <row r="87" spans="1:6">
      <c r="A87" s="97" t="s">
        <v>75</v>
      </c>
      <c r="B87" s="96" t="s">
        <v>297</v>
      </c>
      <c r="C87" s="96">
        <v>301</v>
      </c>
      <c r="D87" s="96" t="str">
        <f t="shared" si="2"/>
        <v>【チーム保育】20/100-301</v>
      </c>
      <c r="E87" s="314">
        <v>1710</v>
      </c>
      <c r="F87" s="314">
        <v>10</v>
      </c>
    </row>
    <row r="88" spans="1:6">
      <c r="A88" s="97" t="s">
        <v>81</v>
      </c>
      <c r="B88" s="96" t="s">
        <v>281</v>
      </c>
      <c r="C88" s="96">
        <v>1</v>
      </c>
      <c r="D88" s="96" t="str">
        <f t="shared" si="2"/>
        <v>【チーム保育】3/100-1</v>
      </c>
      <c r="E88" s="314">
        <v>32840</v>
      </c>
      <c r="F88" s="314">
        <v>320</v>
      </c>
    </row>
    <row r="89" spans="1:6">
      <c r="A89" s="97" t="s">
        <v>81</v>
      </c>
      <c r="B89" s="96" t="s">
        <v>282</v>
      </c>
      <c r="C89" s="96">
        <v>16</v>
      </c>
      <c r="D89" s="96" t="str">
        <f t="shared" si="2"/>
        <v>【チーム保育】3/100-16</v>
      </c>
      <c r="E89" s="314">
        <v>19700</v>
      </c>
      <c r="F89" s="314">
        <v>190</v>
      </c>
    </row>
    <row r="90" spans="1:6">
      <c r="A90" s="97" t="s">
        <v>81</v>
      </c>
      <c r="B90" s="96" t="s">
        <v>283</v>
      </c>
      <c r="C90" s="96">
        <v>26</v>
      </c>
      <c r="D90" s="96" t="str">
        <f t="shared" si="2"/>
        <v>【チーム保育】3/100-26</v>
      </c>
      <c r="E90" s="314">
        <v>14070</v>
      </c>
      <c r="F90" s="314">
        <v>140</v>
      </c>
    </row>
    <row r="91" spans="1:6">
      <c r="A91" s="97" t="s">
        <v>81</v>
      </c>
      <c r="B91" s="96" t="s">
        <v>284</v>
      </c>
      <c r="C91" s="96">
        <v>36</v>
      </c>
      <c r="D91" s="96" t="str">
        <f t="shared" si="2"/>
        <v>【チーム保育】3/100-36</v>
      </c>
      <c r="E91" s="314">
        <v>10940</v>
      </c>
      <c r="F91" s="314">
        <v>100</v>
      </c>
    </row>
    <row r="92" spans="1:6">
      <c r="A92" s="97" t="s">
        <v>81</v>
      </c>
      <c r="B92" s="96" t="s">
        <v>285</v>
      </c>
      <c r="C92" s="96">
        <v>46</v>
      </c>
      <c r="D92" s="96" t="str">
        <f t="shared" si="2"/>
        <v>【チーム保育】3/100-46</v>
      </c>
      <c r="E92" s="314">
        <v>8210</v>
      </c>
      <c r="F92" s="314">
        <v>80</v>
      </c>
    </row>
    <row r="93" spans="1:6">
      <c r="A93" s="97" t="s">
        <v>81</v>
      </c>
      <c r="B93" s="96" t="s">
        <v>286</v>
      </c>
      <c r="C93" s="96">
        <v>61</v>
      </c>
      <c r="D93" s="96" t="str">
        <f t="shared" si="2"/>
        <v>【チーム保育】3/100-61</v>
      </c>
      <c r="E93" s="314">
        <v>6560</v>
      </c>
      <c r="F93" s="314">
        <v>60</v>
      </c>
    </row>
    <row r="94" spans="1:6">
      <c r="A94" s="97" t="s">
        <v>81</v>
      </c>
      <c r="B94" s="96" t="s">
        <v>287</v>
      </c>
      <c r="C94" s="96">
        <v>76</v>
      </c>
      <c r="D94" s="96" t="str">
        <f t="shared" si="2"/>
        <v>【チーム保育】3/100-76</v>
      </c>
      <c r="E94" s="314">
        <v>5470</v>
      </c>
      <c r="F94" s="314">
        <v>50</v>
      </c>
    </row>
    <row r="95" spans="1:6">
      <c r="A95" s="97" t="s">
        <v>81</v>
      </c>
      <c r="B95" s="96" t="s">
        <v>288</v>
      </c>
      <c r="C95" s="96">
        <v>91</v>
      </c>
      <c r="D95" s="96" t="str">
        <f t="shared" si="2"/>
        <v>【チーム保育】3/100-91</v>
      </c>
      <c r="E95" s="314">
        <v>4690</v>
      </c>
      <c r="F95" s="314">
        <v>40</v>
      </c>
    </row>
    <row r="96" spans="1:6">
      <c r="A96" s="97" t="s">
        <v>81</v>
      </c>
      <c r="B96" s="96" t="s">
        <v>289</v>
      </c>
      <c r="C96" s="96">
        <v>106</v>
      </c>
      <c r="D96" s="96" t="str">
        <f t="shared" si="2"/>
        <v>【チーム保育】3/100-106</v>
      </c>
      <c r="E96" s="314">
        <v>4100</v>
      </c>
      <c r="F96" s="314">
        <v>40</v>
      </c>
    </row>
    <row r="97" spans="1:6">
      <c r="A97" s="97" t="s">
        <v>81</v>
      </c>
      <c r="B97" s="96" t="s">
        <v>290</v>
      </c>
      <c r="C97" s="96">
        <v>121</v>
      </c>
      <c r="D97" s="96" t="str">
        <f t="shared" si="2"/>
        <v>【チーム保育】3/100-121</v>
      </c>
      <c r="E97" s="314">
        <v>3640</v>
      </c>
      <c r="F97" s="314">
        <v>30</v>
      </c>
    </row>
    <row r="98" spans="1:6">
      <c r="A98" s="97" t="s">
        <v>81</v>
      </c>
      <c r="B98" s="96" t="s">
        <v>291</v>
      </c>
      <c r="C98" s="96">
        <v>136</v>
      </c>
      <c r="D98" s="96" t="str">
        <f t="shared" si="2"/>
        <v>【チーム保育】3/100-136</v>
      </c>
      <c r="E98" s="314">
        <v>3280</v>
      </c>
      <c r="F98" s="314">
        <v>30</v>
      </c>
    </row>
    <row r="99" spans="1:6">
      <c r="A99" s="97" t="s">
        <v>81</v>
      </c>
      <c r="B99" s="96" t="s">
        <v>292</v>
      </c>
      <c r="C99" s="96">
        <v>151</v>
      </c>
      <c r="D99" s="96" t="str">
        <f t="shared" ref="D99:D130" si="3">CONCATENATE("【チーム保育】",$A99,"-",$C99)</f>
        <v>【チーム保育】3/100-151</v>
      </c>
      <c r="E99" s="314">
        <v>2730</v>
      </c>
      <c r="F99" s="314">
        <v>20</v>
      </c>
    </row>
    <row r="100" spans="1:6">
      <c r="A100" s="97" t="s">
        <v>81</v>
      </c>
      <c r="B100" s="96" t="s">
        <v>293</v>
      </c>
      <c r="C100" s="96">
        <v>181</v>
      </c>
      <c r="D100" s="96" t="str">
        <f t="shared" si="3"/>
        <v>【チーム保育】3/100-181</v>
      </c>
      <c r="E100" s="314">
        <v>2340</v>
      </c>
      <c r="F100" s="314">
        <v>20</v>
      </c>
    </row>
    <row r="101" spans="1:6">
      <c r="A101" s="97" t="s">
        <v>81</v>
      </c>
      <c r="B101" s="96" t="s">
        <v>294</v>
      </c>
      <c r="C101" s="96">
        <v>211</v>
      </c>
      <c r="D101" s="96" t="str">
        <f t="shared" si="3"/>
        <v>【チーム保育】3/100-211</v>
      </c>
      <c r="E101" s="314">
        <v>2050</v>
      </c>
      <c r="F101" s="314">
        <v>20</v>
      </c>
    </row>
    <row r="102" spans="1:6">
      <c r="A102" s="97" t="s">
        <v>81</v>
      </c>
      <c r="B102" s="96" t="s">
        <v>295</v>
      </c>
      <c r="C102" s="96">
        <v>241</v>
      </c>
      <c r="D102" s="96" t="str">
        <f t="shared" si="3"/>
        <v>【チーム保育】3/100-241</v>
      </c>
      <c r="E102" s="314">
        <v>1820</v>
      </c>
      <c r="F102" s="314">
        <v>10</v>
      </c>
    </row>
    <row r="103" spans="1:6">
      <c r="A103" s="97" t="s">
        <v>81</v>
      </c>
      <c r="B103" s="96" t="s">
        <v>296</v>
      </c>
      <c r="C103" s="96">
        <v>271</v>
      </c>
      <c r="D103" s="96" t="str">
        <f t="shared" si="3"/>
        <v>【チーム保育】3/100-271</v>
      </c>
      <c r="E103" s="314">
        <v>1640</v>
      </c>
      <c r="F103" s="314">
        <v>10</v>
      </c>
    </row>
    <row r="104" spans="1:6">
      <c r="A104" s="97" t="s">
        <v>81</v>
      </c>
      <c r="B104" s="96" t="s">
        <v>297</v>
      </c>
      <c r="C104" s="96">
        <v>301</v>
      </c>
      <c r="D104" s="96" t="str">
        <f t="shared" si="3"/>
        <v>【チーム保育】3/100-301</v>
      </c>
      <c r="E104" s="314">
        <v>1490</v>
      </c>
      <c r="F104" s="314">
        <v>10</v>
      </c>
    </row>
    <row r="105" spans="1:6">
      <c r="A105" s="97" t="s">
        <v>80</v>
      </c>
      <c r="B105" s="96" t="s">
        <v>281</v>
      </c>
      <c r="C105" s="96">
        <v>1</v>
      </c>
      <c r="D105" s="96" t="str">
        <f t="shared" si="3"/>
        <v>【チーム保育】6/100-1</v>
      </c>
      <c r="E105" s="314">
        <v>33710</v>
      </c>
      <c r="F105" s="314">
        <v>330</v>
      </c>
    </row>
    <row r="106" spans="1:6">
      <c r="A106" s="97" t="s">
        <v>80</v>
      </c>
      <c r="B106" s="96" t="s">
        <v>282</v>
      </c>
      <c r="C106" s="96">
        <v>16</v>
      </c>
      <c r="D106" s="96" t="str">
        <f t="shared" si="3"/>
        <v>【チーム保育】6/100-16</v>
      </c>
      <c r="E106" s="314">
        <v>20230</v>
      </c>
      <c r="F106" s="314">
        <v>200</v>
      </c>
    </row>
    <row r="107" spans="1:6">
      <c r="A107" s="97" t="s">
        <v>80</v>
      </c>
      <c r="B107" s="96" t="s">
        <v>283</v>
      </c>
      <c r="C107" s="96">
        <v>26</v>
      </c>
      <c r="D107" s="96" t="str">
        <f t="shared" si="3"/>
        <v>【チーム保育】6/100-26</v>
      </c>
      <c r="E107" s="314">
        <v>14450</v>
      </c>
      <c r="F107" s="314">
        <v>140</v>
      </c>
    </row>
    <row r="108" spans="1:6">
      <c r="A108" s="97" t="s">
        <v>80</v>
      </c>
      <c r="B108" s="96" t="s">
        <v>284</v>
      </c>
      <c r="C108" s="96">
        <v>36</v>
      </c>
      <c r="D108" s="96" t="str">
        <f t="shared" si="3"/>
        <v>【チーム保育】6/100-36</v>
      </c>
      <c r="E108" s="314">
        <v>11230</v>
      </c>
      <c r="F108" s="314">
        <v>110</v>
      </c>
    </row>
    <row r="109" spans="1:6">
      <c r="A109" s="97" t="s">
        <v>80</v>
      </c>
      <c r="B109" s="96" t="s">
        <v>285</v>
      </c>
      <c r="C109" s="96">
        <v>46</v>
      </c>
      <c r="D109" s="96" t="str">
        <f t="shared" si="3"/>
        <v>【チーム保育】6/100-46</v>
      </c>
      <c r="E109" s="314">
        <v>8420</v>
      </c>
      <c r="F109" s="314">
        <v>80</v>
      </c>
    </row>
    <row r="110" spans="1:6">
      <c r="A110" s="97" t="s">
        <v>80</v>
      </c>
      <c r="B110" s="96" t="s">
        <v>286</v>
      </c>
      <c r="C110" s="96">
        <v>61</v>
      </c>
      <c r="D110" s="96" t="str">
        <f t="shared" si="3"/>
        <v>【チーム保育】6/100-61</v>
      </c>
      <c r="E110" s="314">
        <v>6740</v>
      </c>
      <c r="F110" s="314">
        <v>60</v>
      </c>
    </row>
    <row r="111" spans="1:6">
      <c r="A111" s="97" t="s">
        <v>80</v>
      </c>
      <c r="B111" s="96" t="s">
        <v>287</v>
      </c>
      <c r="C111" s="96">
        <v>76</v>
      </c>
      <c r="D111" s="96" t="str">
        <f t="shared" si="3"/>
        <v>【チーム保育】6/100-76</v>
      </c>
      <c r="E111" s="314">
        <v>5610</v>
      </c>
      <c r="F111" s="314">
        <v>50</v>
      </c>
    </row>
    <row r="112" spans="1:6">
      <c r="A112" s="97" t="s">
        <v>80</v>
      </c>
      <c r="B112" s="96" t="s">
        <v>288</v>
      </c>
      <c r="C112" s="96">
        <v>91</v>
      </c>
      <c r="D112" s="96" t="str">
        <f t="shared" si="3"/>
        <v>【チーム保育】6/100-91</v>
      </c>
      <c r="E112" s="314">
        <v>4810</v>
      </c>
      <c r="F112" s="314">
        <v>40</v>
      </c>
    </row>
    <row r="113" spans="1:6">
      <c r="A113" s="97" t="s">
        <v>80</v>
      </c>
      <c r="B113" s="96" t="s">
        <v>289</v>
      </c>
      <c r="C113" s="96">
        <v>106</v>
      </c>
      <c r="D113" s="96" t="str">
        <f t="shared" si="3"/>
        <v>【チーム保育】6/100-106</v>
      </c>
      <c r="E113" s="314">
        <v>4210</v>
      </c>
      <c r="F113" s="314">
        <v>40</v>
      </c>
    </row>
    <row r="114" spans="1:6">
      <c r="A114" s="97" t="s">
        <v>80</v>
      </c>
      <c r="B114" s="96" t="s">
        <v>290</v>
      </c>
      <c r="C114" s="96">
        <v>121</v>
      </c>
      <c r="D114" s="96" t="str">
        <f t="shared" si="3"/>
        <v>【チーム保育】6/100-121</v>
      </c>
      <c r="E114" s="314">
        <v>3740</v>
      </c>
      <c r="F114" s="314">
        <v>30</v>
      </c>
    </row>
    <row r="115" spans="1:6">
      <c r="A115" s="97" t="s">
        <v>80</v>
      </c>
      <c r="B115" s="96" t="s">
        <v>291</v>
      </c>
      <c r="C115" s="96">
        <v>136</v>
      </c>
      <c r="D115" s="96" t="str">
        <f t="shared" si="3"/>
        <v>【チーム保育】6/100-136</v>
      </c>
      <c r="E115" s="314">
        <v>3370</v>
      </c>
      <c r="F115" s="314">
        <v>30</v>
      </c>
    </row>
    <row r="116" spans="1:6">
      <c r="A116" s="97" t="s">
        <v>80</v>
      </c>
      <c r="B116" s="96" t="s">
        <v>292</v>
      </c>
      <c r="C116" s="96">
        <v>151</v>
      </c>
      <c r="D116" s="96" t="str">
        <f t="shared" si="3"/>
        <v>【チーム保育】6/100-151</v>
      </c>
      <c r="E116" s="314">
        <v>2800</v>
      </c>
      <c r="F116" s="314">
        <v>20</v>
      </c>
    </row>
    <row r="117" spans="1:6">
      <c r="A117" s="97" t="s">
        <v>80</v>
      </c>
      <c r="B117" s="96" t="s">
        <v>293</v>
      </c>
      <c r="C117" s="96">
        <v>181</v>
      </c>
      <c r="D117" s="96" t="str">
        <f t="shared" si="3"/>
        <v>【チーム保育】6/100-181</v>
      </c>
      <c r="E117" s="314">
        <v>2400</v>
      </c>
      <c r="F117" s="314">
        <v>20</v>
      </c>
    </row>
    <row r="118" spans="1:6">
      <c r="A118" s="97" t="s">
        <v>80</v>
      </c>
      <c r="B118" s="96" t="s">
        <v>294</v>
      </c>
      <c r="C118" s="96">
        <v>211</v>
      </c>
      <c r="D118" s="96" t="str">
        <f t="shared" si="3"/>
        <v>【チーム保育】6/100-211</v>
      </c>
      <c r="E118" s="314">
        <v>2100</v>
      </c>
      <c r="F118" s="314">
        <v>20</v>
      </c>
    </row>
    <row r="119" spans="1:6">
      <c r="A119" s="97" t="s">
        <v>80</v>
      </c>
      <c r="B119" s="96" t="s">
        <v>295</v>
      </c>
      <c r="C119" s="96">
        <v>241</v>
      </c>
      <c r="D119" s="96" t="str">
        <f t="shared" si="3"/>
        <v>【チーム保育】6/100-241</v>
      </c>
      <c r="E119" s="314">
        <v>1870</v>
      </c>
      <c r="F119" s="314">
        <v>10</v>
      </c>
    </row>
    <row r="120" spans="1:6">
      <c r="A120" s="97" t="s">
        <v>80</v>
      </c>
      <c r="B120" s="96" t="s">
        <v>296</v>
      </c>
      <c r="C120" s="96">
        <v>271</v>
      </c>
      <c r="D120" s="96" t="str">
        <f t="shared" si="3"/>
        <v>【チーム保育】6/100-271</v>
      </c>
      <c r="E120" s="314">
        <v>1680</v>
      </c>
      <c r="F120" s="314">
        <v>10</v>
      </c>
    </row>
    <row r="121" spans="1:6">
      <c r="A121" s="97" t="s">
        <v>80</v>
      </c>
      <c r="B121" s="96" t="s">
        <v>297</v>
      </c>
      <c r="C121" s="96">
        <v>301</v>
      </c>
      <c r="D121" s="96" t="str">
        <f t="shared" si="3"/>
        <v>【チーム保育】6/100-301</v>
      </c>
      <c r="E121" s="314">
        <v>1530</v>
      </c>
      <c r="F121" s="314">
        <v>10</v>
      </c>
    </row>
    <row r="122" spans="1:6">
      <c r="A122" s="97" t="s">
        <v>302</v>
      </c>
      <c r="B122" s="96" t="s">
        <v>281</v>
      </c>
      <c r="C122" s="96">
        <v>1</v>
      </c>
      <c r="D122" s="96" t="str">
        <f t="shared" si="3"/>
        <v>【チーム保育】その他-1</v>
      </c>
      <c r="E122" s="314">
        <v>31970</v>
      </c>
      <c r="F122" s="314">
        <v>310</v>
      </c>
    </row>
    <row r="123" spans="1:6">
      <c r="A123" s="97" t="s">
        <v>302</v>
      </c>
      <c r="B123" s="96" t="s">
        <v>282</v>
      </c>
      <c r="C123" s="96">
        <v>16</v>
      </c>
      <c r="D123" s="96" t="str">
        <f t="shared" si="3"/>
        <v>【チーム保育】その他-16</v>
      </c>
      <c r="E123" s="314">
        <v>19180</v>
      </c>
      <c r="F123" s="314">
        <v>190</v>
      </c>
    </row>
    <row r="124" spans="1:6">
      <c r="A124" s="97" t="s">
        <v>302</v>
      </c>
      <c r="B124" s="96" t="s">
        <v>283</v>
      </c>
      <c r="C124" s="96">
        <v>26</v>
      </c>
      <c r="D124" s="96" t="str">
        <f t="shared" si="3"/>
        <v>【チーム保育】その他-26</v>
      </c>
      <c r="E124" s="314">
        <v>13700</v>
      </c>
      <c r="F124" s="314">
        <v>130</v>
      </c>
    </row>
    <row r="125" spans="1:6">
      <c r="A125" s="97" t="s">
        <v>302</v>
      </c>
      <c r="B125" s="96" t="s">
        <v>284</v>
      </c>
      <c r="C125" s="96">
        <v>36</v>
      </c>
      <c r="D125" s="96" t="str">
        <f t="shared" si="3"/>
        <v>【チーム保育】その他-36</v>
      </c>
      <c r="E125" s="314">
        <v>10650</v>
      </c>
      <c r="F125" s="314">
        <v>100</v>
      </c>
    </row>
    <row r="126" spans="1:6">
      <c r="A126" s="97" t="s">
        <v>302</v>
      </c>
      <c r="B126" s="96" t="s">
        <v>285</v>
      </c>
      <c r="C126" s="96">
        <v>46</v>
      </c>
      <c r="D126" s="96" t="str">
        <f t="shared" si="3"/>
        <v>【チーム保育】その他-46</v>
      </c>
      <c r="E126" s="314">
        <v>7990</v>
      </c>
      <c r="F126" s="314">
        <v>70</v>
      </c>
    </row>
    <row r="127" spans="1:6">
      <c r="A127" s="97" t="s">
        <v>302</v>
      </c>
      <c r="B127" s="96" t="s">
        <v>286</v>
      </c>
      <c r="C127" s="96">
        <v>61</v>
      </c>
      <c r="D127" s="96" t="str">
        <f t="shared" si="3"/>
        <v>【チーム保育】その他-61</v>
      </c>
      <c r="E127" s="314">
        <v>6390</v>
      </c>
      <c r="F127" s="314">
        <v>60</v>
      </c>
    </row>
    <row r="128" spans="1:6">
      <c r="A128" s="97" t="s">
        <v>302</v>
      </c>
      <c r="B128" s="96" t="s">
        <v>287</v>
      </c>
      <c r="C128" s="96">
        <v>76</v>
      </c>
      <c r="D128" s="96" t="str">
        <f t="shared" si="3"/>
        <v>【チーム保育】その他-76</v>
      </c>
      <c r="E128" s="314">
        <v>5320</v>
      </c>
      <c r="F128" s="314">
        <v>50</v>
      </c>
    </row>
    <row r="129" spans="1:6">
      <c r="A129" s="97" t="s">
        <v>302</v>
      </c>
      <c r="B129" s="96" t="s">
        <v>288</v>
      </c>
      <c r="C129" s="96">
        <v>91</v>
      </c>
      <c r="D129" s="96" t="str">
        <f t="shared" si="3"/>
        <v>【チーム保育】その他-91</v>
      </c>
      <c r="E129" s="314">
        <v>4560</v>
      </c>
      <c r="F129" s="314">
        <v>40</v>
      </c>
    </row>
    <row r="130" spans="1:6">
      <c r="A130" s="97" t="s">
        <v>302</v>
      </c>
      <c r="B130" s="96" t="s">
        <v>289</v>
      </c>
      <c r="C130" s="96">
        <v>106</v>
      </c>
      <c r="D130" s="96" t="str">
        <f t="shared" si="3"/>
        <v>【チーム保育】その他-106</v>
      </c>
      <c r="E130" s="314">
        <v>3990</v>
      </c>
      <c r="F130" s="314">
        <v>30</v>
      </c>
    </row>
    <row r="131" spans="1:6">
      <c r="A131" s="97" t="s">
        <v>302</v>
      </c>
      <c r="B131" s="96" t="s">
        <v>290</v>
      </c>
      <c r="C131" s="96">
        <v>121</v>
      </c>
      <c r="D131" s="96" t="str">
        <f t="shared" ref="D131:D138" si="4">CONCATENATE("【チーム保育】",$A131,"-",$C131)</f>
        <v>【チーム保育】その他-121</v>
      </c>
      <c r="E131" s="314">
        <v>3550</v>
      </c>
      <c r="F131" s="314">
        <v>30</v>
      </c>
    </row>
    <row r="132" spans="1:6">
      <c r="A132" s="97" t="s">
        <v>302</v>
      </c>
      <c r="B132" s="96" t="s">
        <v>291</v>
      </c>
      <c r="C132" s="96">
        <v>136</v>
      </c>
      <c r="D132" s="96" t="str">
        <f t="shared" si="4"/>
        <v>【チーム保育】その他-136</v>
      </c>
      <c r="E132" s="314">
        <v>3190</v>
      </c>
      <c r="F132" s="314">
        <v>30</v>
      </c>
    </row>
    <row r="133" spans="1:6">
      <c r="A133" s="97" t="s">
        <v>302</v>
      </c>
      <c r="B133" s="96" t="s">
        <v>292</v>
      </c>
      <c r="C133" s="96">
        <v>151</v>
      </c>
      <c r="D133" s="96" t="str">
        <f t="shared" si="4"/>
        <v>【チーム保育】その他-151</v>
      </c>
      <c r="E133" s="314">
        <v>2660</v>
      </c>
      <c r="F133" s="314">
        <v>20</v>
      </c>
    </row>
    <row r="134" spans="1:6">
      <c r="A134" s="97" t="s">
        <v>302</v>
      </c>
      <c r="B134" s="96" t="s">
        <v>293</v>
      </c>
      <c r="C134" s="96">
        <v>181</v>
      </c>
      <c r="D134" s="96" t="str">
        <f t="shared" si="4"/>
        <v>【チーム保育】その他-181</v>
      </c>
      <c r="E134" s="314">
        <v>2280</v>
      </c>
      <c r="F134" s="314">
        <v>20</v>
      </c>
    </row>
    <row r="135" spans="1:6">
      <c r="A135" s="97" t="s">
        <v>302</v>
      </c>
      <c r="B135" s="96" t="s">
        <v>294</v>
      </c>
      <c r="C135" s="96">
        <v>211</v>
      </c>
      <c r="D135" s="96" t="str">
        <f t="shared" si="4"/>
        <v>【チーム保育】その他-211</v>
      </c>
      <c r="E135" s="314">
        <v>1990</v>
      </c>
      <c r="F135" s="314">
        <v>10</v>
      </c>
    </row>
    <row r="136" spans="1:6">
      <c r="A136" s="97" t="s">
        <v>302</v>
      </c>
      <c r="B136" s="96" t="s">
        <v>295</v>
      </c>
      <c r="C136" s="96">
        <v>241</v>
      </c>
      <c r="D136" s="96" t="str">
        <f t="shared" si="4"/>
        <v>【チーム保育】その他-241</v>
      </c>
      <c r="E136" s="314">
        <v>1770</v>
      </c>
      <c r="F136" s="314">
        <v>10</v>
      </c>
    </row>
    <row r="137" spans="1:6">
      <c r="A137" s="97" t="s">
        <v>302</v>
      </c>
      <c r="B137" s="96" t="s">
        <v>296</v>
      </c>
      <c r="C137" s="96">
        <v>271</v>
      </c>
      <c r="D137" s="96" t="str">
        <f t="shared" si="4"/>
        <v>【チーム保育】その他-271</v>
      </c>
      <c r="E137" s="314">
        <v>1590</v>
      </c>
      <c r="F137" s="314">
        <v>10</v>
      </c>
    </row>
    <row r="138" spans="1:6">
      <c r="A138" s="97" t="s">
        <v>302</v>
      </c>
      <c r="B138" s="96" t="s">
        <v>297</v>
      </c>
      <c r="C138" s="96">
        <v>301</v>
      </c>
      <c r="D138" s="96" t="str">
        <f t="shared" si="4"/>
        <v>【チーム保育】その他-301</v>
      </c>
      <c r="E138" s="314">
        <v>1450</v>
      </c>
      <c r="F138" s="314">
        <v>10</v>
      </c>
    </row>
    <row r="140" spans="1:6">
      <c r="A140" s="98"/>
      <c r="B140" s="98"/>
      <c r="C140" s="98"/>
      <c r="D140" s="98"/>
      <c r="E140" s="98"/>
    </row>
  </sheetData>
  <autoFilter ref="A2:F2" xr:uid="{00000000-0001-0000-0A00-000000000000}">
    <sortState xmlns:xlrd2="http://schemas.microsoft.com/office/spreadsheetml/2017/richdata2" ref="A3:F138">
      <sortCondition ref="A2"/>
    </sortState>
  </autoFilter>
  <phoneticPr fontId="3"/>
  <conditionalFormatting sqref="A139:F1048576 E3:E4 A2:F2 C1:F1 A1">
    <cfRule type="expression" dxfId="123" priority="123">
      <formula>A1&lt;#REF!</formula>
    </cfRule>
    <cfRule type="expression" dxfId="122" priority="124">
      <formula>A1&gt;#REF!</formula>
    </cfRule>
  </conditionalFormatting>
  <conditionalFormatting sqref="A88:B104">
    <cfRule type="expression" dxfId="121" priority="107">
      <formula>A88&lt;#REF!</formula>
    </cfRule>
    <cfRule type="expression" dxfId="120" priority="108">
      <formula>A88&gt;#REF!</formula>
    </cfRule>
  </conditionalFormatting>
  <conditionalFormatting sqref="F3 A4:C19 F10:F19 E4:F9">
    <cfRule type="expression" dxfId="119" priority="121">
      <formula>A3&lt;#REF!</formula>
    </cfRule>
    <cfRule type="expression" dxfId="118" priority="122">
      <formula>A3&gt;#REF!</formula>
    </cfRule>
  </conditionalFormatting>
  <conditionalFormatting sqref="A122:B138">
    <cfRule type="expression" dxfId="117" priority="103">
      <formula>A122&lt;#REF!</formula>
    </cfRule>
    <cfRule type="expression" dxfId="116" priority="104">
      <formula>A122&gt;#REF!</formula>
    </cfRule>
  </conditionalFormatting>
  <conditionalFormatting sqref="A20:B34">
    <cfRule type="expression" dxfId="115" priority="119">
      <formula>A20&lt;#REF!</formula>
    </cfRule>
    <cfRule type="expression" dxfId="114" priority="120">
      <formula>A20&gt;#REF!</formula>
    </cfRule>
  </conditionalFormatting>
  <conditionalFormatting sqref="A3:E3 D4:D138">
    <cfRule type="expression" dxfId="113" priority="117">
      <formula>A3&lt;#REF!</formula>
    </cfRule>
    <cfRule type="expression" dxfId="112" priority="118">
      <formula>A3&gt;#REF!</formula>
    </cfRule>
  </conditionalFormatting>
  <conditionalFormatting sqref="A35:B36">
    <cfRule type="expression" dxfId="111" priority="115">
      <formula>A35&lt;#REF!</formula>
    </cfRule>
    <cfRule type="expression" dxfId="110" priority="116">
      <formula>A35&gt;#REF!</formula>
    </cfRule>
  </conditionalFormatting>
  <conditionalFormatting sqref="A37:B53">
    <cfRule type="expression" dxfId="109" priority="113">
      <formula>A37&lt;#REF!</formula>
    </cfRule>
    <cfRule type="expression" dxfId="108" priority="114">
      <formula>A37&gt;#REF!</formula>
    </cfRule>
  </conditionalFormatting>
  <conditionalFormatting sqref="F71:F87">
    <cfRule type="expression" dxfId="107" priority="95">
      <formula>F71&lt;#REF!</formula>
    </cfRule>
    <cfRule type="expression" dxfId="106" priority="96">
      <formula>F71&gt;#REF!</formula>
    </cfRule>
  </conditionalFormatting>
  <conditionalFormatting sqref="A54:B70">
    <cfRule type="expression" dxfId="105" priority="111">
      <formula>A54&lt;#REF!</formula>
    </cfRule>
    <cfRule type="expression" dxfId="104" priority="112">
      <formula>A54&gt;#REF!</formula>
    </cfRule>
  </conditionalFormatting>
  <conditionalFormatting sqref="F105:F121">
    <cfRule type="expression" dxfId="103" priority="91">
      <formula>F105&lt;#REF!</formula>
    </cfRule>
    <cfRule type="expression" dxfId="102" priority="92">
      <formula>F105&gt;#REF!</formula>
    </cfRule>
  </conditionalFormatting>
  <conditionalFormatting sqref="A71:B87">
    <cfRule type="expression" dxfId="101" priority="109">
      <formula>A71&lt;#REF!</formula>
    </cfRule>
    <cfRule type="expression" dxfId="100" priority="110">
      <formula>A71&gt;#REF!</formula>
    </cfRule>
  </conditionalFormatting>
  <conditionalFormatting sqref="E10:E14">
    <cfRule type="expression" dxfId="99" priority="87">
      <formula>E10&lt;#REF!</formula>
    </cfRule>
    <cfRule type="expression" dxfId="98" priority="88">
      <formula>E10&gt;#REF!</formula>
    </cfRule>
  </conditionalFormatting>
  <conditionalFormatting sqref="E20:E24">
    <cfRule type="expression" dxfId="97" priority="83">
      <formula>E20&lt;#REF!</formula>
    </cfRule>
    <cfRule type="expression" dxfId="96" priority="84">
      <formula>E20&gt;#REF!</formula>
    </cfRule>
  </conditionalFormatting>
  <conditionalFormatting sqref="A105:B121">
    <cfRule type="expression" dxfId="95" priority="105">
      <formula>A105&lt;#REF!</formula>
    </cfRule>
    <cfRule type="expression" dxfId="94" priority="106">
      <formula>A105&gt;#REF!</formula>
    </cfRule>
  </conditionalFormatting>
  <conditionalFormatting sqref="F20:F36">
    <cfRule type="expression" dxfId="93" priority="101">
      <formula>F20&lt;#REF!</formula>
    </cfRule>
    <cfRule type="expression" dxfId="92" priority="102">
      <formula>F20&gt;#REF!</formula>
    </cfRule>
  </conditionalFormatting>
  <conditionalFormatting sqref="F37:F53">
    <cfRule type="expression" dxfId="91" priority="99">
      <formula>F37&lt;#REF!</formula>
    </cfRule>
    <cfRule type="expression" dxfId="90" priority="100">
      <formula>F37&gt;#REF!</formula>
    </cfRule>
  </conditionalFormatting>
  <conditionalFormatting sqref="F54:F70">
    <cfRule type="expression" dxfId="89" priority="97">
      <formula>F54&lt;#REF!</formula>
    </cfRule>
    <cfRule type="expression" dxfId="88" priority="98">
      <formula>F54&gt;#REF!</formula>
    </cfRule>
  </conditionalFormatting>
  <conditionalFormatting sqref="F88:F104">
    <cfRule type="expression" dxfId="87" priority="93">
      <formula>F88&lt;#REF!</formula>
    </cfRule>
    <cfRule type="expression" dxfId="86" priority="94">
      <formula>F88&gt;#REF!</formula>
    </cfRule>
  </conditionalFormatting>
  <conditionalFormatting sqref="F122:F138">
    <cfRule type="expression" dxfId="85" priority="89">
      <formula>F122&lt;#REF!</formula>
    </cfRule>
    <cfRule type="expression" dxfId="84" priority="90">
      <formula>F122&gt;#REF!</formula>
    </cfRule>
  </conditionalFormatting>
  <conditionalFormatting sqref="E137:E138">
    <cfRule type="expression" dxfId="83" priority="29">
      <formula>E137&lt;#REF!</formula>
    </cfRule>
    <cfRule type="expression" dxfId="82" priority="30">
      <formula>E137&gt;#REF!</formula>
    </cfRule>
  </conditionalFormatting>
  <conditionalFormatting sqref="E15:E19">
    <cfRule type="expression" dxfId="81" priority="85">
      <formula>E15&lt;#REF!</formula>
    </cfRule>
    <cfRule type="expression" dxfId="80" priority="86">
      <formula>E15&gt;#REF!</formula>
    </cfRule>
  </conditionalFormatting>
  <conditionalFormatting sqref="E25:E29">
    <cfRule type="expression" dxfId="79" priority="81">
      <formula>E25&lt;#REF!</formula>
    </cfRule>
    <cfRule type="expression" dxfId="78" priority="82">
      <formula>E25&gt;#REF!</formula>
    </cfRule>
  </conditionalFormatting>
  <conditionalFormatting sqref="E69:E70">
    <cfRule type="expression" dxfId="77" priority="61">
      <formula>E69&lt;#REF!</formula>
    </cfRule>
    <cfRule type="expression" dxfId="76" priority="62">
      <formula>E69&gt;#REF!</formula>
    </cfRule>
  </conditionalFormatting>
  <conditionalFormatting sqref="E30:E34">
    <cfRule type="expression" dxfId="75" priority="79">
      <formula>E30&lt;#REF!</formula>
    </cfRule>
    <cfRule type="expression" dxfId="74" priority="80">
      <formula>E30&gt;#REF!</formula>
    </cfRule>
  </conditionalFormatting>
  <conditionalFormatting sqref="E35:E36">
    <cfRule type="expression" dxfId="73" priority="77">
      <formula>E35&lt;#REF!</formula>
    </cfRule>
    <cfRule type="expression" dxfId="72" priority="78">
      <formula>E35&gt;#REF!</formula>
    </cfRule>
  </conditionalFormatting>
  <conditionalFormatting sqref="E76:E80">
    <cfRule type="expression" dxfId="71" priority="57">
      <formula>E76&lt;#REF!</formula>
    </cfRule>
    <cfRule type="expression" dxfId="70" priority="58">
      <formula>E76&gt;#REF!</formula>
    </cfRule>
  </conditionalFormatting>
  <conditionalFormatting sqref="E37:E41">
    <cfRule type="expression" dxfId="69" priority="75">
      <formula>E37&lt;#REF!</formula>
    </cfRule>
    <cfRule type="expression" dxfId="68" priority="76">
      <formula>E37&gt;#REF!</formula>
    </cfRule>
  </conditionalFormatting>
  <conditionalFormatting sqref="E42:E46">
    <cfRule type="expression" dxfId="67" priority="73">
      <formula>E42&lt;#REF!</formula>
    </cfRule>
    <cfRule type="expression" dxfId="66" priority="74">
      <formula>E42&gt;#REF!</formula>
    </cfRule>
  </conditionalFormatting>
  <conditionalFormatting sqref="E86:E87">
    <cfRule type="expression" dxfId="65" priority="53">
      <formula>E86&lt;#REF!</formula>
    </cfRule>
    <cfRule type="expression" dxfId="64" priority="54">
      <formula>E86&gt;#REF!</formula>
    </cfRule>
  </conditionalFormatting>
  <conditionalFormatting sqref="E47:E51">
    <cfRule type="expression" dxfId="63" priority="71">
      <formula>E47&lt;#REF!</formula>
    </cfRule>
    <cfRule type="expression" dxfId="62" priority="72">
      <formula>E47&gt;#REF!</formula>
    </cfRule>
  </conditionalFormatting>
  <conditionalFormatting sqref="E52:E53">
    <cfRule type="expression" dxfId="61" priority="69">
      <formula>E52&lt;#REF!</formula>
    </cfRule>
    <cfRule type="expression" dxfId="60" priority="70">
      <formula>E52&gt;#REF!</formula>
    </cfRule>
  </conditionalFormatting>
  <conditionalFormatting sqref="E93:E97">
    <cfRule type="expression" dxfId="59" priority="49">
      <formula>E93&lt;#REF!</formula>
    </cfRule>
    <cfRule type="expression" dxfId="58" priority="50">
      <formula>E93&gt;#REF!</formula>
    </cfRule>
  </conditionalFormatting>
  <conditionalFormatting sqref="E54:E58">
    <cfRule type="expression" dxfId="57" priority="67">
      <formula>E54&lt;#REF!</formula>
    </cfRule>
    <cfRule type="expression" dxfId="56" priority="68">
      <formula>E54&gt;#REF!</formula>
    </cfRule>
  </conditionalFormatting>
  <conditionalFormatting sqref="E59:E63">
    <cfRule type="expression" dxfId="55" priority="65">
      <formula>E59&lt;#REF!</formula>
    </cfRule>
    <cfRule type="expression" dxfId="54" priority="66">
      <formula>E59&gt;#REF!</formula>
    </cfRule>
  </conditionalFormatting>
  <conditionalFormatting sqref="E103:E104">
    <cfRule type="expression" dxfId="53" priority="45">
      <formula>E103&lt;#REF!</formula>
    </cfRule>
    <cfRule type="expression" dxfId="52" priority="46">
      <formula>E103&gt;#REF!</formula>
    </cfRule>
  </conditionalFormatting>
  <conditionalFormatting sqref="E64:E68">
    <cfRule type="expression" dxfId="51" priority="63">
      <formula>E64&lt;#REF!</formula>
    </cfRule>
    <cfRule type="expression" dxfId="50" priority="64">
      <formula>E64&gt;#REF!</formula>
    </cfRule>
  </conditionalFormatting>
  <conditionalFormatting sqref="E110:E114">
    <cfRule type="expression" dxfId="49" priority="41">
      <formula>E110&lt;#REF!</formula>
    </cfRule>
    <cfRule type="expression" dxfId="48" priority="42">
      <formula>E110&gt;#REF!</formula>
    </cfRule>
  </conditionalFormatting>
  <conditionalFormatting sqref="E71:E75">
    <cfRule type="expression" dxfId="47" priority="59">
      <formula>E71&lt;#REF!</formula>
    </cfRule>
    <cfRule type="expression" dxfId="46" priority="60">
      <formula>E71&gt;#REF!</formula>
    </cfRule>
  </conditionalFormatting>
  <conditionalFormatting sqref="E120:E121">
    <cfRule type="expression" dxfId="45" priority="37">
      <formula>E120&lt;#REF!</formula>
    </cfRule>
    <cfRule type="expression" dxfId="44" priority="38">
      <formula>E120&gt;#REF!</formula>
    </cfRule>
  </conditionalFormatting>
  <conditionalFormatting sqref="E81:E85">
    <cfRule type="expression" dxfId="43" priority="55">
      <formula>E81&lt;#REF!</formula>
    </cfRule>
    <cfRule type="expression" dxfId="42" priority="56">
      <formula>E81&gt;#REF!</formula>
    </cfRule>
  </conditionalFormatting>
  <conditionalFormatting sqref="E127:E131">
    <cfRule type="expression" dxfId="41" priority="33">
      <formula>E127&lt;#REF!</formula>
    </cfRule>
    <cfRule type="expression" dxfId="40" priority="34">
      <formula>E127&gt;#REF!</formula>
    </cfRule>
  </conditionalFormatting>
  <conditionalFormatting sqref="E88:E92">
    <cfRule type="expression" dxfId="39" priority="51">
      <formula>E88&lt;#REF!</formula>
    </cfRule>
    <cfRule type="expression" dxfId="38" priority="52">
      <formula>E88&gt;#REF!</formula>
    </cfRule>
  </conditionalFormatting>
  <conditionalFormatting sqref="E98:E102">
    <cfRule type="expression" dxfId="37" priority="47">
      <formula>E98&lt;#REF!</formula>
    </cfRule>
    <cfRule type="expression" dxfId="36" priority="48">
      <formula>E98&gt;#REF!</formula>
    </cfRule>
  </conditionalFormatting>
  <conditionalFormatting sqref="C38:C53">
    <cfRule type="expression" dxfId="35" priority="23">
      <formula>C38&lt;#REF!</formula>
    </cfRule>
    <cfRule type="expression" dxfId="34" priority="24">
      <formula>C38&gt;#REF!</formula>
    </cfRule>
  </conditionalFormatting>
  <conditionalFormatting sqref="E105:E109">
    <cfRule type="expression" dxfId="33" priority="43">
      <formula>E105&lt;#REF!</formula>
    </cfRule>
    <cfRule type="expression" dxfId="32" priority="44">
      <formula>E105&gt;#REF!</formula>
    </cfRule>
  </conditionalFormatting>
  <conditionalFormatting sqref="C54">
    <cfRule type="expression" dxfId="31" priority="17">
      <formula>C54&lt;#REF!</formula>
    </cfRule>
    <cfRule type="expression" dxfId="30" priority="18">
      <formula>C54&gt;#REF!</formula>
    </cfRule>
  </conditionalFormatting>
  <conditionalFormatting sqref="E115:E119">
    <cfRule type="expression" dxfId="29" priority="39">
      <formula>E115&lt;#REF!</formula>
    </cfRule>
    <cfRule type="expression" dxfId="28" priority="40">
      <formula>E115&gt;#REF!</formula>
    </cfRule>
  </conditionalFormatting>
  <conditionalFormatting sqref="C89:C104">
    <cfRule type="expression" dxfId="27" priority="11">
      <formula>C89&lt;#REF!</formula>
    </cfRule>
    <cfRule type="expression" dxfId="26" priority="12">
      <formula>C89&gt;#REF!</formula>
    </cfRule>
  </conditionalFormatting>
  <conditionalFormatting sqref="E122:E126">
    <cfRule type="expression" dxfId="25" priority="35">
      <formula>E122&lt;#REF!</formula>
    </cfRule>
    <cfRule type="expression" dxfId="24" priority="36">
      <formula>E122&gt;#REF!</formula>
    </cfRule>
  </conditionalFormatting>
  <conditionalFormatting sqref="E132:E136">
    <cfRule type="expression" dxfId="23" priority="31">
      <formula>E132&lt;#REF!</formula>
    </cfRule>
    <cfRule type="expression" dxfId="22" priority="32">
      <formula>E132&gt;#REF!</formula>
    </cfRule>
  </conditionalFormatting>
  <conditionalFormatting sqref="C21:C36">
    <cfRule type="expression" dxfId="21" priority="27">
      <formula>C21&lt;#REF!</formula>
    </cfRule>
    <cfRule type="expression" dxfId="20" priority="28">
      <formula>C21&gt;#REF!</formula>
    </cfRule>
  </conditionalFormatting>
  <conditionalFormatting sqref="C20">
    <cfRule type="expression" dxfId="19" priority="25">
      <formula>C20&lt;#REF!</formula>
    </cfRule>
    <cfRule type="expression" dxfId="18" priority="26">
      <formula>C20&gt;#REF!</formula>
    </cfRule>
  </conditionalFormatting>
  <conditionalFormatting sqref="C37">
    <cfRule type="expression" dxfId="17" priority="21">
      <formula>C37&lt;#REF!</formula>
    </cfRule>
    <cfRule type="expression" dxfId="16" priority="22">
      <formula>C37&gt;#REF!</formula>
    </cfRule>
  </conditionalFormatting>
  <conditionalFormatting sqref="C55:C70">
    <cfRule type="expression" dxfId="15" priority="19">
      <formula>C55&lt;#REF!</formula>
    </cfRule>
    <cfRule type="expression" dxfId="14" priority="20">
      <formula>C55&gt;#REF!</formula>
    </cfRule>
  </conditionalFormatting>
  <conditionalFormatting sqref="C72:C87">
    <cfRule type="expression" dxfId="13" priority="15">
      <formula>C72&lt;#REF!</formula>
    </cfRule>
    <cfRule type="expression" dxfId="12" priority="16">
      <formula>C72&gt;#REF!</formula>
    </cfRule>
  </conditionalFormatting>
  <conditionalFormatting sqref="C71">
    <cfRule type="expression" dxfId="11" priority="13">
      <formula>C71&lt;#REF!</formula>
    </cfRule>
    <cfRule type="expression" dxfId="10" priority="14">
      <formula>C71&gt;#REF!</formula>
    </cfRule>
  </conditionalFormatting>
  <conditionalFormatting sqref="C88">
    <cfRule type="expression" dxfId="9" priority="9">
      <formula>C88&lt;#REF!</formula>
    </cfRule>
    <cfRule type="expression" dxfId="8" priority="10">
      <formula>C88&gt;#REF!</formula>
    </cfRule>
  </conditionalFormatting>
  <conditionalFormatting sqref="C106:C121">
    <cfRule type="expression" dxfId="7" priority="7">
      <formula>C106&lt;#REF!</formula>
    </cfRule>
    <cfRule type="expression" dxfId="6" priority="8">
      <formula>C106&gt;#REF!</formula>
    </cfRule>
  </conditionalFormatting>
  <conditionalFormatting sqref="C105">
    <cfRule type="expression" dxfId="5" priority="5">
      <formula>C105&lt;#REF!</formula>
    </cfRule>
    <cfRule type="expression" dxfId="4" priority="6">
      <formula>C105&gt;#REF!</formula>
    </cfRule>
  </conditionalFormatting>
  <conditionalFormatting sqref="C123:C138">
    <cfRule type="expression" dxfId="3" priority="3">
      <formula>C123&lt;#REF!</formula>
    </cfRule>
    <cfRule type="expression" dxfId="2" priority="4">
      <formula>C123&gt;#REF!</formula>
    </cfRule>
  </conditionalFormatting>
  <conditionalFormatting sqref="C122">
    <cfRule type="expression" dxfId="1" priority="1">
      <formula>C122&lt;#REF!</formula>
    </cfRule>
    <cfRule type="expression" dxfId="0" priority="2">
      <formula>C122&gt;#REF!</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99FF"/>
  </sheetPr>
  <dimension ref="A1:K26"/>
  <sheetViews>
    <sheetView workbookViewId="0">
      <selection activeCell="D16" sqref="D16"/>
    </sheetView>
  </sheetViews>
  <sheetFormatPr defaultColWidth="8.875" defaultRowHeight="13.5"/>
  <cols>
    <col min="1" max="1" width="3.375" style="201" customWidth="1"/>
    <col min="2" max="2" width="15.5" style="201" bestFit="1" customWidth="1"/>
    <col min="3" max="3" width="18.125" style="201" customWidth="1"/>
    <col min="4" max="4" width="9.75" style="201" customWidth="1"/>
    <col min="5" max="5" width="9.5" style="201" customWidth="1"/>
    <col min="6" max="6" width="10.75" style="201" bestFit="1" customWidth="1"/>
    <col min="7" max="7" width="8.75" style="201" bestFit="1" customWidth="1"/>
    <col min="8" max="8" width="11.875" style="201" bestFit="1" customWidth="1"/>
    <col min="9" max="9" width="14.875" style="201" bestFit="1" customWidth="1"/>
    <col min="10" max="11" width="14.875" style="201" customWidth="1"/>
    <col min="12" max="16384" width="8.875" style="201"/>
  </cols>
  <sheetData>
    <row r="1" spans="1:11">
      <c r="A1" s="119" t="s">
        <v>104</v>
      </c>
      <c r="B1" s="119"/>
      <c r="C1" s="119"/>
      <c r="D1" s="119"/>
      <c r="E1" s="119"/>
      <c r="F1" s="119"/>
      <c r="G1" s="119"/>
      <c r="H1" s="119"/>
      <c r="I1" s="119"/>
      <c r="J1" s="119"/>
      <c r="K1" s="119"/>
    </row>
    <row r="2" spans="1:11" ht="22.5">
      <c r="A2" s="120"/>
      <c r="B2" s="121" t="s">
        <v>118</v>
      </c>
      <c r="C2" s="121" t="s">
        <v>9</v>
      </c>
      <c r="D2" s="121" t="s">
        <v>119</v>
      </c>
      <c r="E2" s="121" t="s">
        <v>121</v>
      </c>
      <c r="F2" s="121" t="s">
        <v>120</v>
      </c>
      <c r="G2" s="121" t="s">
        <v>62</v>
      </c>
      <c r="H2" s="122" t="s">
        <v>238</v>
      </c>
      <c r="I2" s="122" t="s">
        <v>316</v>
      </c>
      <c r="J2" s="123" t="s">
        <v>273</v>
      </c>
      <c r="K2" s="124" t="s">
        <v>145</v>
      </c>
    </row>
    <row r="3" spans="1:11">
      <c r="A3" s="120" t="s">
        <v>147</v>
      </c>
      <c r="B3" s="125">
        <v>141000000000</v>
      </c>
      <c r="C3" s="126" t="s">
        <v>143</v>
      </c>
      <c r="D3" s="127">
        <v>43221</v>
      </c>
      <c r="E3" s="191">
        <v>1</v>
      </c>
      <c r="F3" s="127">
        <v>43922</v>
      </c>
      <c r="G3" s="191" t="s">
        <v>111</v>
      </c>
      <c r="H3" s="191" t="s">
        <v>122</v>
      </c>
      <c r="I3" s="128">
        <v>20000</v>
      </c>
      <c r="J3" s="128" t="s">
        <v>144</v>
      </c>
      <c r="K3" s="129"/>
    </row>
    <row r="4" spans="1:11">
      <c r="A4" s="120">
        <v>1</v>
      </c>
      <c r="B4" s="114"/>
      <c r="C4" s="115"/>
      <c r="D4" s="116"/>
      <c r="E4" s="193"/>
      <c r="F4" s="116"/>
      <c r="G4" s="193"/>
      <c r="H4" s="193"/>
      <c r="I4" s="117"/>
      <c r="J4" s="117"/>
      <c r="K4" s="118"/>
    </row>
    <row r="5" spans="1:11">
      <c r="A5" s="120">
        <v>2</v>
      </c>
      <c r="B5" s="114"/>
      <c r="C5" s="115"/>
      <c r="D5" s="116"/>
      <c r="E5" s="266"/>
      <c r="F5" s="116"/>
      <c r="G5" s="266"/>
      <c r="H5" s="193"/>
      <c r="I5" s="117"/>
      <c r="J5" s="117"/>
      <c r="K5" s="118"/>
    </row>
    <row r="6" spans="1:11">
      <c r="A6" s="120">
        <v>3</v>
      </c>
      <c r="B6" s="114"/>
      <c r="C6" s="115"/>
      <c r="D6" s="116"/>
      <c r="E6" s="193"/>
      <c r="F6" s="116"/>
      <c r="G6" s="193"/>
      <c r="H6" s="193"/>
      <c r="I6" s="117"/>
      <c r="J6" s="117"/>
      <c r="K6" s="118"/>
    </row>
    <row r="7" spans="1:11">
      <c r="A7" s="120">
        <v>4</v>
      </c>
      <c r="B7" s="114"/>
      <c r="C7" s="115"/>
      <c r="D7" s="116"/>
      <c r="E7" s="193"/>
      <c r="F7" s="116"/>
      <c r="G7" s="193"/>
      <c r="H7" s="193"/>
      <c r="I7" s="117"/>
      <c r="J7" s="117"/>
      <c r="K7" s="118"/>
    </row>
    <row r="8" spans="1:11">
      <c r="A8" s="120">
        <v>5</v>
      </c>
      <c r="B8" s="114"/>
      <c r="C8" s="115"/>
      <c r="D8" s="116"/>
      <c r="E8" s="193"/>
      <c r="F8" s="116"/>
      <c r="G8" s="193"/>
      <c r="H8" s="193"/>
      <c r="I8" s="117"/>
      <c r="J8" s="117"/>
      <c r="K8" s="118"/>
    </row>
    <row r="9" spans="1:11">
      <c r="A9" s="120">
        <v>6</v>
      </c>
      <c r="B9" s="114"/>
      <c r="C9" s="115"/>
      <c r="D9" s="116"/>
      <c r="E9" s="193"/>
      <c r="F9" s="116"/>
      <c r="G9" s="193"/>
      <c r="H9" s="193"/>
      <c r="I9" s="117"/>
      <c r="J9" s="117"/>
      <c r="K9" s="118"/>
    </row>
    <row r="10" spans="1:11">
      <c r="A10" s="120">
        <v>7</v>
      </c>
      <c r="B10" s="114"/>
      <c r="C10" s="115"/>
      <c r="D10" s="116"/>
      <c r="E10" s="193"/>
      <c r="F10" s="116"/>
      <c r="G10" s="193"/>
      <c r="H10" s="193"/>
      <c r="I10" s="117"/>
      <c r="J10" s="117"/>
      <c r="K10" s="118"/>
    </row>
    <row r="11" spans="1:11">
      <c r="A11" s="120">
        <v>8</v>
      </c>
      <c r="B11" s="114"/>
      <c r="C11" s="115"/>
      <c r="D11" s="116"/>
      <c r="E11" s="193"/>
      <c r="F11" s="116"/>
      <c r="G11" s="193"/>
      <c r="H11" s="193"/>
      <c r="I11" s="117"/>
      <c r="J11" s="117"/>
      <c r="K11" s="118"/>
    </row>
    <row r="12" spans="1:11">
      <c r="A12" s="120">
        <v>9</v>
      </c>
      <c r="B12" s="114"/>
      <c r="C12" s="115"/>
      <c r="D12" s="116"/>
      <c r="E12" s="193"/>
      <c r="F12" s="116"/>
      <c r="G12" s="193"/>
      <c r="H12" s="193"/>
      <c r="I12" s="117"/>
      <c r="J12" s="117"/>
      <c r="K12" s="118"/>
    </row>
    <row r="13" spans="1:11">
      <c r="A13" s="120">
        <v>10</v>
      </c>
      <c r="B13" s="114"/>
      <c r="C13" s="115"/>
      <c r="D13" s="116"/>
      <c r="E13" s="193"/>
      <c r="F13" s="116"/>
      <c r="G13" s="193"/>
      <c r="H13" s="193"/>
      <c r="I13" s="117"/>
      <c r="J13" s="117"/>
      <c r="K13" s="118"/>
    </row>
    <row r="14" spans="1:11">
      <c r="A14" s="120">
        <v>11</v>
      </c>
      <c r="B14" s="114"/>
      <c r="C14" s="115"/>
      <c r="D14" s="116"/>
      <c r="E14" s="193"/>
      <c r="F14" s="116"/>
      <c r="G14" s="193"/>
      <c r="H14" s="193"/>
      <c r="I14" s="117"/>
      <c r="J14" s="117"/>
      <c r="K14" s="118"/>
    </row>
    <row r="15" spans="1:11">
      <c r="A15" s="120">
        <v>12</v>
      </c>
      <c r="B15" s="114"/>
      <c r="C15" s="115"/>
      <c r="D15" s="116"/>
      <c r="E15" s="193"/>
      <c r="F15" s="116"/>
      <c r="G15" s="193"/>
      <c r="H15" s="193"/>
      <c r="I15" s="117"/>
      <c r="J15" s="117"/>
      <c r="K15" s="118"/>
    </row>
    <row r="16" spans="1:11">
      <c r="A16" s="120">
        <v>13</v>
      </c>
      <c r="B16" s="114"/>
      <c r="C16" s="115"/>
      <c r="D16" s="116"/>
      <c r="E16" s="193"/>
      <c r="F16" s="116"/>
      <c r="G16" s="193"/>
      <c r="H16" s="193"/>
      <c r="I16" s="117"/>
      <c r="J16" s="117"/>
      <c r="K16" s="118"/>
    </row>
    <row r="17" spans="1:11">
      <c r="A17" s="120">
        <v>14</v>
      </c>
      <c r="B17" s="114"/>
      <c r="C17" s="115"/>
      <c r="D17" s="116"/>
      <c r="E17" s="193"/>
      <c r="F17" s="116"/>
      <c r="G17" s="193"/>
      <c r="H17" s="193"/>
      <c r="I17" s="117"/>
      <c r="J17" s="117"/>
      <c r="K17" s="118"/>
    </row>
    <row r="18" spans="1:11">
      <c r="A18" s="120">
        <v>15</v>
      </c>
      <c r="B18" s="114"/>
      <c r="C18" s="115"/>
      <c r="D18" s="116"/>
      <c r="E18" s="193"/>
      <c r="F18" s="116"/>
      <c r="G18" s="193"/>
      <c r="H18" s="193"/>
      <c r="I18" s="117"/>
      <c r="J18" s="117"/>
      <c r="K18" s="118"/>
    </row>
    <row r="19" spans="1:11">
      <c r="A19" s="120">
        <v>16</v>
      </c>
      <c r="B19" s="114"/>
      <c r="C19" s="115"/>
      <c r="D19" s="116"/>
      <c r="E19" s="193"/>
      <c r="F19" s="116"/>
      <c r="G19" s="193"/>
      <c r="H19" s="193"/>
      <c r="I19" s="117"/>
      <c r="J19" s="117"/>
      <c r="K19" s="118"/>
    </row>
    <row r="20" spans="1:11">
      <c r="A20" s="120">
        <v>17</v>
      </c>
      <c r="B20" s="114"/>
      <c r="C20" s="115"/>
      <c r="D20" s="116"/>
      <c r="E20" s="193"/>
      <c r="F20" s="116"/>
      <c r="G20" s="193"/>
      <c r="H20" s="193"/>
      <c r="I20" s="117"/>
      <c r="J20" s="117"/>
      <c r="K20" s="118"/>
    </row>
    <row r="21" spans="1:11">
      <c r="A21" s="120">
        <v>18</v>
      </c>
      <c r="B21" s="114"/>
      <c r="C21" s="115"/>
      <c r="D21" s="116"/>
      <c r="E21" s="193"/>
      <c r="F21" s="116"/>
      <c r="G21" s="193"/>
      <c r="H21" s="193"/>
      <c r="I21" s="117"/>
      <c r="J21" s="117"/>
      <c r="K21" s="118"/>
    </row>
    <row r="22" spans="1:11">
      <c r="A22" s="120">
        <v>19</v>
      </c>
      <c r="B22" s="114"/>
      <c r="C22" s="115"/>
      <c r="D22" s="116"/>
      <c r="E22" s="193"/>
      <c r="F22" s="116"/>
      <c r="G22" s="193"/>
      <c r="H22" s="193"/>
      <c r="I22" s="117"/>
      <c r="J22" s="117"/>
      <c r="K22" s="118"/>
    </row>
    <row r="23" spans="1:11">
      <c r="A23" s="120">
        <v>20</v>
      </c>
      <c r="B23" s="114"/>
      <c r="C23" s="193"/>
      <c r="D23" s="116"/>
      <c r="E23" s="193"/>
      <c r="F23" s="116"/>
      <c r="G23" s="193"/>
      <c r="H23" s="193"/>
      <c r="I23" s="117"/>
      <c r="J23" s="117"/>
      <c r="K23" s="118"/>
    </row>
    <row r="24" spans="1:11" ht="18.75">
      <c r="A24" s="182"/>
      <c r="B24" s="108"/>
      <c r="C24" s="108"/>
      <c r="D24" s="108"/>
      <c r="E24" s="108"/>
      <c r="F24" s="108"/>
      <c r="G24" s="108"/>
      <c r="H24" s="108"/>
      <c r="I24" s="108"/>
      <c r="J24" s="130" t="s">
        <v>146</v>
      </c>
      <c r="K24" s="131">
        <f>SUM(K4:K23)</f>
        <v>0</v>
      </c>
    </row>
    <row r="25" spans="1:11">
      <c r="A25" s="108"/>
      <c r="B25" s="108"/>
      <c r="C25" s="108"/>
      <c r="D25" s="108"/>
      <c r="E25" s="108"/>
      <c r="F25" s="108"/>
      <c r="G25" s="108"/>
      <c r="H25" s="108"/>
      <c r="I25" s="108"/>
      <c r="J25" s="108"/>
      <c r="K25" s="108"/>
    </row>
    <row r="26" spans="1:11">
      <c r="A26" s="108"/>
      <c r="B26" s="108"/>
      <c r="C26" s="108"/>
      <c r="D26" s="108"/>
      <c r="E26" s="108"/>
      <c r="F26" s="108"/>
      <c r="G26" s="108"/>
      <c r="H26" s="108"/>
      <c r="I26" s="108"/>
      <c r="J26" s="108"/>
      <c r="K26" s="108"/>
    </row>
  </sheetData>
  <sheetProtection algorithmName="SHA-512" hashValue="L2RUCqn4EUH536woNAAbczEqrwpifFVpKvxGyervDI0HEco5WEQPnpR9p56W0yxwBGCmYxyIINsZ1KhNE5eXsg==" saltValue="W44GY/NrR7Qz+kJmRXd4zg==" spinCount="100000" sheet="1" selectLockedCells="1"/>
  <phoneticPr fontId="3"/>
  <dataValidations count="4">
    <dataValidation type="list" allowBlank="1" showInputMessage="1" showErrorMessage="1" sqref="H3:H23" xr:uid="{00000000-0002-0000-0100-000000000000}">
      <formula1>"標準,短時間"</formula1>
    </dataValidation>
    <dataValidation type="list" allowBlank="1" showInputMessage="1" showErrorMessage="1" sqref="E3:E23" xr:uid="{00000000-0002-0000-0100-000001000000}">
      <formula1>"0,1,2,3,4,5"</formula1>
    </dataValidation>
    <dataValidation type="list" allowBlank="1" showInputMessage="1" showErrorMessage="1" sqref="G3:G23" xr:uid="{00000000-0002-0000-0100-000002000000}">
      <formula1>"１号,２号,３号"</formula1>
    </dataValidation>
    <dataValidation type="list" allowBlank="1" showInputMessage="1" showErrorMessage="1" sqref="J3:J23" xr:uid="{00000000-0002-0000-0100-000003000000}">
      <formula1>"有,無"</formula1>
    </dataValidation>
  </dataValidations>
  <pageMargins left="0.7" right="0.7" top="0.75" bottom="0.75" header="0.3" footer="0.3"/>
  <ignoredErrors>
    <ignoredError sqref="K24" formulaRange="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39997558519241921"/>
    <pageSetUpPr fitToPage="1"/>
  </sheetPr>
  <dimension ref="A1:FP148"/>
  <sheetViews>
    <sheetView view="pageBreakPreview" zoomScaleNormal="100" zoomScaleSheetLayoutView="100" workbookViewId="0">
      <selection activeCell="BV26" sqref="BV26:CH26"/>
    </sheetView>
  </sheetViews>
  <sheetFormatPr defaultColWidth="1.25" defaultRowHeight="16.5" customHeight="1"/>
  <cols>
    <col min="1" max="1" width="1" style="208" customWidth="1"/>
    <col min="2" max="256" width="1.125" style="208" customWidth="1"/>
    <col min="257" max="16384" width="1.25" style="208"/>
  </cols>
  <sheetData>
    <row r="1" spans="1:141" ht="12" customHeight="1" thickBot="1">
      <c r="A1" s="207"/>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row>
    <row r="2" spans="1:141" ht="20.100000000000001" customHeight="1" thickBot="1">
      <c r="A2" s="209"/>
      <c r="B2" s="209"/>
      <c r="C2" s="209"/>
      <c r="D2" s="209"/>
      <c r="E2" s="209"/>
      <c r="F2" s="209"/>
      <c r="G2" s="209"/>
      <c r="H2" s="209"/>
      <c r="I2" s="209"/>
      <c r="J2" s="209"/>
      <c r="K2" s="209"/>
      <c r="L2" s="209"/>
      <c r="M2" s="209"/>
      <c r="N2" s="816" t="s">
        <v>19</v>
      </c>
      <c r="O2" s="816"/>
      <c r="P2" s="816"/>
      <c r="Q2" s="816"/>
      <c r="R2" s="816"/>
      <c r="S2" s="816"/>
      <c r="T2" s="816"/>
      <c r="U2" s="816"/>
      <c r="V2" s="816"/>
      <c r="W2" s="816"/>
      <c r="X2" s="816"/>
      <c r="Y2" s="816"/>
      <c r="Z2" s="816"/>
      <c r="AA2" s="816"/>
      <c r="AB2" s="816"/>
      <c r="AC2" s="816"/>
      <c r="AD2" s="816"/>
      <c r="AE2" s="816"/>
      <c r="AF2" s="816"/>
      <c r="AG2" s="816"/>
      <c r="AH2" s="816"/>
      <c r="AI2" s="816"/>
      <c r="AJ2" s="816"/>
      <c r="AK2" s="816"/>
      <c r="AL2" s="816"/>
      <c r="AM2" s="816"/>
      <c r="AN2" s="816"/>
      <c r="AO2" s="816"/>
      <c r="AP2" s="816"/>
      <c r="AQ2" s="816"/>
      <c r="AR2" s="816"/>
      <c r="AS2" s="816"/>
      <c r="AT2" s="816"/>
      <c r="AU2" s="816"/>
      <c r="AV2" s="816"/>
      <c r="AW2" s="816"/>
      <c r="AX2" s="816"/>
      <c r="AY2" s="816"/>
      <c r="AZ2" s="816"/>
      <c r="BA2" s="816"/>
      <c r="BB2" s="816"/>
      <c r="BC2" s="816"/>
      <c r="BD2" s="816"/>
      <c r="BE2" s="816"/>
      <c r="BF2" s="816"/>
      <c r="BG2" s="816"/>
      <c r="BH2" s="816"/>
      <c r="BI2" s="816"/>
      <c r="BJ2" s="816"/>
      <c r="BK2" s="816"/>
      <c r="BL2" s="816"/>
      <c r="BM2" s="816"/>
      <c r="BN2" s="816"/>
      <c r="BO2" s="816"/>
      <c r="BP2" s="816"/>
      <c r="BQ2" s="817"/>
      <c r="BR2" s="608">
        <f>施設情報!C3</f>
        <v>0</v>
      </c>
      <c r="BS2" s="609"/>
      <c r="BT2" s="609"/>
      <c r="BU2" s="609"/>
      <c r="BV2" s="609"/>
      <c r="BW2" s="609"/>
      <c r="BX2" s="609"/>
      <c r="BY2" s="610"/>
      <c r="BZ2" s="611" t="s">
        <v>0</v>
      </c>
      <c r="CA2" s="611"/>
      <c r="CB2" s="611"/>
      <c r="CC2" s="612"/>
      <c r="CD2" s="649">
        <f>施設情報!E3</f>
        <v>0</v>
      </c>
      <c r="CE2" s="609"/>
      <c r="CF2" s="609"/>
      <c r="CG2" s="650"/>
      <c r="CH2" s="651" t="s">
        <v>1</v>
      </c>
      <c r="CI2" s="611"/>
      <c r="CJ2" s="611"/>
      <c r="CK2" s="652"/>
      <c r="CL2" s="209"/>
    </row>
    <row r="3" spans="1:141" ht="26.25" customHeight="1" thickBot="1">
      <c r="A3" s="210"/>
      <c r="B3" s="210"/>
      <c r="C3" s="210"/>
      <c r="D3" s="210"/>
      <c r="E3" s="210"/>
      <c r="F3" s="210"/>
      <c r="G3" s="210"/>
      <c r="H3" s="210"/>
      <c r="I3" s="210"/>
      <c r="J3" s="210"/>
      <c r="K3" s="210"/>
      <c r="L3" s="210"/>
      <c r="M3" s="210"/>
      <c r="N3" s="653" t="s">
        <v>148</v>
      </c>
      <c r="O3" s="653"/>
      <c r="P3" s="653"/>
      <c r="Q3" s="653"/>
      <c r="R3" s="653"/>
      <c r="S3" s="653"/>
      <c r="T3" s="653"/>
      <c r="U3" s="653"/>
      <c r="V3" s="653"/>
      <c r="W3" s="653"/>
      <c r="X3" s="653"/>
      <c r="Y3" s="653"/>
      <c r="Z3" s="653"/>
      <c r="AA3" s="653"/>
      <c r="AB3" s="653"/>
      <c r="AC3" s="653"/>
      <c r="AD3" s="653"/>
      <c r="AE3" s="653"/>
      <c r="AF3" s="653"/>
      <c r="AG3" s="653"/>
      <c r="AH3" s="653"/>
      <c r="AI3" s="653"/>
      <c r="AJ3" s="653"/>
      <c r="AK3" s="653"/>
      <c r="AL3" s="653"/>
      <c r="AM3" s="653"/>
      <c r="AN3" s="653"/>
      <c r="AO3" s="653"/>
      <c r="AP3" s="653"/>
      <c r="AQ3" s="653"/>
      <c r="AR3" s="653"/>
      <c r="AS3" s="653"/>
      <c r="AT3" s="653"/>
      <c r="AU3" s="653"/>
      <c r="AV3" s="653"/>
      <c r="AW3" s="653"/>
      <c r="AX3" s="653"/>
      <c r="AY3" s="653"/>
      <c r="AZ3" s="653"/>
      <c r="BA3" s="653"/>
      <c r="BB3" s="653"/>
      <c r="BC3" s="653"/>
      <c r="BD3" s="653"/>
      <c r="BE3" s="653"/>
      <c r="BF3" s="653"/>
      <c r="BG3" s="653"/>
      <c r="BH3" s="653"/>
      <c r="BI3" s="653"/>
      <c r="BJ3" s="653"/>
      <c r="BK3" s="653"/>
      <c r="BL3" s="653"/>
      <c r="BM3" s="653"/>
      <c r="BN3" s="653"/>
      <c r="BO3" s="653"/>
      <c r="BP3" s="653"/>
      <c r="BQ3" s="653"/>
      <c r="BR3" s="262"/>
      <c r="BS3" s="262"/>
      <c r="BT3" s="262"/>
      <c r="BU3" s="262"/>
      <c r="BV3" s="262"/>
      <c r="BW3" s="262"/>
      <c r="BX3" s="262"/>
      <c r="BY3" s="262"/>
      <c r="BZ3" s="262"/>
      <c r="CA3" s="262"/>
      <c r="CB3" s="262"/>
    </row>
    <row r="4" spans="1:141" ht="10.15" customHeight="1" thickTop="1">
      <c r="B4" s="864" t="s">
        <v>5</v>
      </c>
      <c r="C4" s="865"/>
      <c r="D4" s="865"/>
      <c r="E4" s="865"/>
      <c r="F4" s="865"/>
      <c r="G4" s="865"/>
      <c r="H4" s="865"/>
      <c r="I4" s="865"/>
      <c r="J4" s="865"/>
      <c r="K4" s="865"/>
      <c r="L4" s="865"/>
      <c r="M4" s="865"/>
      <c r="N4" s="865"/>
      <c r="O4" s="818">
        <v>1</v>
      </c>
      <c r="P4" s="819"/>
      <c r="Q4" s="819"/>
      <c r="R4" s="819">
        <v>4</v>
      </c>
      <c r="S4" s="819"/>
      <c r="T4" s="819"/>
      <c r="U4" s="819">
        <v>1</v>
      </c>
      <c r="V4" s="819"/>
      <c r="W4" s="819"/>
      <c r="X4" s="819">
        <v>0</v>
      </c>
      <c r="Y4" s="819"/>
      <c r="Z4" s="819"/>
      <c r="AA4" s="819">
        <v>0</v>
      </c>
      <c r="AB4" s="819"/>
      <c r="AC4" s="822"/>
      <c r="AD4" s="211"/>
      <c r="AE4" s="211"/>
      <c r="AF4" s="211"/>
      <c r="AG4" s="211"/>
      <c r="AH4" s="211"/>
      <c r="AI4" s="211"/>
      <c r="AJ4" s="211"/>
      <c r="AK4" s="211"/>
      <c r="AL4" s="211"/>
      <c r="AM4" s="211"/>
      <c r="AN4" s="211"/>
      <c r="AO4" s="211"/>
      <c r="AP4" s="211"/>
      <c r="AQ4" s="211"/>
      <c r="AR4" s="756" t="s">
        <v>348</v>
      </c>
      <c r="AS4" s="756"/>
      <c r="AT4" s="756"/>
      <c r="AU4" s="756"/>
      <c r="AV4" s="756"/>
      <c r="AW4" s="756"/>
      <c r="AX4" s="756"/>
      <c r="AY4" s="756"/>
      <c r="AZ4" s="756"/>
      <c r="BA4" s="756"/>
      <c r="BB4" s="756"/>
      <c r="BC4" s="756"/>
      <c r="BD4" s="756"/>
      <c r="BE4" s="756"/>
      <c r="BF4" s="756"/>
      <c r="BG4" s="756"/>
      <c r="BH4" s="756"/>
      <c r="BI4" s="756"/>
      <c r="BJ4" s="756"/>
      <c r="BK4" s="756"/>
      <c r="BL4" s="756"/>
      <c r="BM4" s="756"/>
      <c r="BN4" s="756"/>
      <c r="BO4" s="756"/>
      <c r="BP4" s="756"/>
      <c r="BQ4" s="756"/>
      <c r="BR4" s="756"/>
      <c r="BS4" s="756"/>
      <c r="BT4" s="756"/>
      <c r="BU4" s="756"/>
      <c r="BV4" s="756"/>
      <c r="BW4" s="756"/>
      <c r="BX4" s="756"/>
      <c r="BY4" s="756"/>
      <c r="BZ4" s="756"/>
      <c r="CA4" s="756"/>
      <c r="CB4" s="756"/>
      <c r="CC4" s="212"/>
      <c r="CD4" s="212"/>
      <c r="CE4" s="212"/>
      <c r="CF4" s="212"/>
      <c r="CG4" s="212"/>
      <c r="CH4" s="694">
        <v>1</v>
      </c>
      <c r="CI4" s="695"/>
      <c r="CJ4" s="695"/>
      <c r="CK4" s="696"/>
    </row>
    <row r="5" spans="1:141" ht="10.15" customHeight="1" thickBot="1">
      <c r="B5" s="866"/>
      <c r="C5" s="867"/>
      <c r="D5" s="867"/>
      <c r="E5" s="867"/>
      <c r="F5" s="867"/>
      <c r="G5" s="867"/>
      <c r="H5" s="867"/>
      <c r="I5" s="867"/>
      <c r="J5" s="867"/>
      <c r="K5" s="867"/>
      <c r="L5" s="867"/>
      <c r="M5" s="867"/>
      <c r="N5" s="867"/>
      <c r="O5" s="820"/>
      <c r="P5" s="821"/>
      <c r="Q5" s="821"/>
      <c r="R5" s="821"/>
      <c r="S5" s="821"/>
      <c r="T5" s="821"/>
      <c r="U5" s="821"/>
      <c r="V5" s="821"/>
      <c r="W5" s="821"/>
      <c r="X5" s="821"/>
      <c r="Y5" s="821"/>
      <c r="Z5" s="821"/>
      <c r="AA5" s="821"/>
      <c r="AB5" s="821"/>
      <c r="AC5" s="823"/>
      <c r="AD5" s="211"/>
      <c r="AE5" s="211"/>
      <c r="AF5" s="211"/>
      <c r="AG5" s="211"/>
      <c r="AH5" s="211"/>
      <c r="AI5" s="211"/>
      <c r="AJ5" s="211"/>
      <c r="AK5" s="211"/>
      <c r="AL5" s="211"/>
      <c r="AM5" s="211"/>
      <c r="AN5" s="211"/>
      <c r="AO5" s="211"/>
      <c r="AP5" s="211"/>
      <c r="AQ5" s="211"/>
      <c r="AR5" s="756"/>
      <c r="AS5" s="756"/>
      <c r="AT5" s="756"/>
      <c r="AU5" s="756"/>
      <c r="AV5" s="756"/>
      <c r="AW5" s="756"/>
      <c r="AX5" s="756"/>
      <c r="AY5" s="756"/>
      <c r="AZ5" s="756"/>
      <c r="BA5" s="756"/>
      <c r="BB5" s="756"/>
      <c r="BC5" s="756"/>
      <c r="BD5" s="756"/>
      <c r="BE5" s="756"/>
      <c r="BF5" s="756"/>
      <c r="BG5" s="756"/>
      <c r="BH5" s="756"/>
      <c r="BI5" s="756"/>
      <c r="BJ5" s="756"/>
      <c r="BK5" s="756"/>
      <c r="BL5" s="756"/>
      <c r="BM5" s="756"/>
      <c r="BN5" s="756"/>
      <c r="BO5" s="756"/>
      <c r="BP5" s="756"/>
      <c r="BQ5" s="756"/>
      <c r="BR5" s="756"/>
      <c r="BS5" s="756"/>
      <c r="BT5" s="756"/>
      <c r="BU5" s="756"/>
      <c r="BV5" s="756"/>
      <c r="BW5" s="756"/>
      <c r="BX5" s="756"/>
      <c r="BY5" s="756"/>
      <c r="BZ5" s="756"/>
      <c r="CA5" s="756"/>
      <c r="CB5" s="756"/>
      <c r="CC5" s="212"/>
      <c r="CD5" s="212"/>
      <c r="CE5" s="212"/>
      <c r="CF5" s="212"/>
      <c r="CG5" s="212"/>
      <c r="CH5" s="697"/>
      <c r="CI5" s="698"/>
      <c r="CJ5" s="698"/>
      <c r="CK5" s="699"/>
      <c r="CR5" s="212"/>
      <c r="CS5" s="212"/>
      <c r="CT5" s="212"/>
      <c r="CU5" s="212"/>
      <c r="CV5" s="212"/>
      <c r="CW5" s="212"/>
      <c r="CX5" s="212"/>
      <c r="CY5" s="212"/>
      <c r="CZ5" s="212"/>
      <c r="DA5" s="212"/>
      <c r="DB5" s="212"/>
      <c r="DC5" s="212"/>
      <c r="DD5" s="212"/>
      <c r="DE5" s="212"/>
      <c r="DF5" s="212"/>
      <c r="DG5" s="212"/>
      <c r="DH5" s="212"/>
      <c r="DI5" s="212"/>
      <c r="DJ5" s="212"/>
      <c r="DK5" s="212"/>
      <c r="DL5" s="212"/>
      <c r="DM5" s="212"/>
      <c r="DN5" s="212"/>
      <c r="DO5" s="212"/>
      <c r="DP5" s="212"/>
      <c r="DQ5" s="212"/>
      <c r="DR5" s="212"/>
      <c r="DS5" s="212"/>
      <c r="DT5" s="212"/>
      <c r="DU5" s="212"/>
      <c r="DV5" s="212"/>
      <c r="DW5" s="212"/>
      <c r="DX5" s="212"/>
      <c r="DY5" s="212"/>
      <c r="DZ5" s="212"/>
      <c r="EA5" s="212"/>
      <c r="EB5" s="212"/>
      <c r="EC5" s="212"/>
      <c r="ED5" s="212"/>
      <c r="EE5" s="212"/>
      <c r="EF5" s="212"/>
      <c r="EG5" s="212"/>
      <c r="EH5" s="212"/>
      <c r="EI5" s="212"/>
      <c r="EJ5" s="212"/>
      <c r="EK5" s="212"/>
    </row>
    <row r="6" spans="1:141" ht="10.15" customHeight="1">
      <c r="B6" s="700" t="s">
        <v>3</v>
      </c>
      <c r="C6" s="701"/>
      <c r="D6" s="701"/>
      <c r="E6" s="701"/>
      <c r="F6" s="701"/>
      <c r="G6" s="701"/>
      <c r="H6" s="701"/>
      <c r="I6" s="701"/>
      <c r="J6" s="701"/>
      <c r="K6" s="701"/>
      <c r="L6" s="701"/>
      <c r="M6" s="701"/>
      <c r="N6" s="702"/>
      <c r="O6" s="706">
        <f>VLOOKUP($CH$4,'児童情報 '!$A:$P,2,FALSE)</f>
        <v>0</v>
      </c>
      <c r="P6" s="707"/>
      <c r="Q6" s="707"/>
      <c r="R6" s="707"/>
      <c r="S6" s="707"/>
      <c r="T6" s="707"/>
      <c r="U6" s="707"/>
      <c r="V6" s="707"/>
      <c r="W6" s="707"/>
      <c r="X6" s="707"/>
      <c r="Y6" s="707"/>
      <c r="Z6" s="707"/>
      <c r="AA6" s="707"/>
      <c r="AB6" s="707"/>
      <c r="AC6" s="707"/>
      <c r="AD6" s="707"/>
      <c r="AE6" s="707"/>
      <c r="AF6" s="707"/>
      <c r="AG6" s="707"/>
      <c r="AH6" s="707"/>
      <c r="AI6" s="707"/>
      <c r="AJ6" s="707"/>
      <c r="AK6" s="707"/>
      <c r="AL6" s="707"/>
      <c r="AM6" s="707"/>
      <c r="AN6" s="707"/>
      <c r="AO6" s="707"/>
      <c r="AP6" s="708"/>
      <c r="AQ6" s="211"/>
      <c r="AR6" s="542" t="s">
        <v>6</v>
      </c>
      <c r="AS6" s="543"/>
      <c r="AT6" s="714" t="s">
        <v>4</v>
      </c>
      <c r="AU6" s="715"/>
      <c r="AV6" s="715"/>
      <c r="AW6" s="715"/>
      <c r="AX6" s="715"/>
      <c r="AY6" s="715"/>
      <c r="AZ6" s="715"/>
      <c r="BA6" s="715"/>
      <c r="BB6" s="716"/>
      <c r="BC6" s="720">
        <f>施設情報!C2</f>
        <v>0</v>
      </c>
      <c r="BD6" s="721"/>
      <c r="BE6" s="721"/>
      <c r="BF6" s="721"/>
      <c r="BG6" s="721"/>
      <c r="BH6" s="721"/>
      <c r="BI6" s="721"/>
      <c r="BJ6" s="721"/>
      <c r="BK6" s="721"/>
      <c r="BL6" s="721"/>
      <c r="BM6" s="721"/>
      <c r="BN6" s="721"/>
      <c r="BO6" s="721"/>
      <c r="BP6" s="721"/>
      <c r="BQ6" s="721"/>
      <c r="BR6" s="721"/>
      <c r="BS6" s="721"/>
      <c r="BT6" s="721"/>
      <c r="BU6" s="721"/>
      <c r="BV6" s="721"/>
      <c r="BW6" s="721"/>
      <c r="BX6" s="721"/>
      <c r="BY6" s="721"/>
      <c r="BZ6" s="721"/>
      <c r="CA6" s="721"/>
      <c r="CB6" s="722"/>
      <c r="CC6" s="728"/>
      <c r="CD6" s="729"/>
      <c r="CE6" s="729"/>
      <c r="CF6" s="729"/>
      <c r="CG6" s="729"/>
      <c r="CH6" s="730"/>
      <c r="CI6" s="730"/>
      <c r="CJ6" s="730"/>
      <c r="CK6" s="731"/>
      <c r="CR6" s="213"/>
      <c r="CS6" s="213"/>
      <c r="CT6" s="214"/>
      <c r="CU6" s="214"/>
      <c r="CV6" s="214"/>
      <c r="CW6" s="214"/>
      <c r="CX6" s="214"/>
      <c r="CY6" s="214"/>
      <c r="CZ6" s="214"/>
      <c r="DA6" s="214"/>
      <c r="DB6" s="214"/>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2"/>
      <c r="ED6" s="212"/>
      <c r="EE6" s="212"/>
      <c r="EF6" s="212"/>
      <c r="EG6" s="212"/>
      <c r="EH6" s="212"/>
      <c r="EI6" s="212"/>
      <c r="EJ6" s="212"/>
      <c r="EK6" s="212"/>
    </row>
    <row r="7" spans="1:141" ht="10.15" customHeight="1">
      <c r="B7" s="703"/>
      <c r="C7" s="704"/>
      <c r="D7" s="704"/>
      <c r="E7" s="704"/>
      <c r="F7" s="704"/>
      <c r="G7" s="704"/>
      <c r="H7" s="704"/>
      <c r="I7" s="704"/>
      <c r="J7" s="704"/>
      <c r="K7" s="704"/>
      <c r="L7" s="704"/>
      <c r="M7" s="704"/>
      <c r="N7" s="705"/>
      <c r="O7" s="709"/>
      <c r="P7" s="710"/>
      <c r="Q7" s="710"/>
      <c r="R7" s="710"/>
      <c r="S7" s="710"/>
      <c r="T7" s="710"/>
      <c r="U7" s="710"/>
      <c r="V7" s="710"/>
      <c r="W7" s="710"/>
      <c r="X7" s="710"/>
      <c r="Y7" s="710"/>
      <c r="Z7" s="710"/>
      <c r="AA7" s="710"/>
      <c r="AB7" s="710"/>
      <c r="AC7" s="710"/>
      <c r="AD7" s="710"/>
      <c r="AE7" s="710"/>
      <c r="AF7" s="710"/>
      <c r="AG7" s="710"/>
      <c r="AH7" s="710"/>
      <c r="AI7" s="710"/>
      <c r="AJ7" s="710"/>
      <c r="AK7" s="710"/>
      <c r="AL7" s="710"/>
      <c r="AM7" s="710"/>
      <c r="AN7" s="710"/>
      <c r="AO7" s="710"/>
      <c r="AP7" s="711"/>
      <c r="AQ7" s="211"/>
      <c r="AR7" s="544"/>
      <c r="AS7" s="545"/>
      <c r="AT7" s="717"/>
      <c r="AU7" s="718"/>
      <c r="AV7" s="718"/>
      <c r="AW7" s="718"/>
      <c r="AX7" s="718"/>
      <c r="AY7" s="718"/>
      <c r="AZ7" s="718"/>
      <c r="BA7" s="718"/>
      <c r="BB7" s="719"/>
      <c r="BC7" s="723"/>
      <c r="BD7" s="724"/>
      <c r="BE7" s="724"/>
      <c r="BF7" s="724"/>
      <c r="BG7" s="724"/>
      <c r="BH7" s="724"/>
      <c r="BI7" s="724"/>
      <c r="BJ7" s="724"/>
      <c r="BK7" s="724"/>
      <c r="BL7" s="724"/>
      <c r="BM7" s="724"/>
      <c r="BN7" s="724"/>
      <c r="BO7" s="724"/>
      <c r="BP7" s="724"/>
      <c r="BQ7" s="724"/>
      <c r="BR7" s="724"/>
      <c r="BS7" s="724"/>
      <c r="BT7" s="724"/>
      <c r="BU7" s="724"/>
      <c r="BV7" s="724"/>
      <c r="BW7" s="724"/>
      <c r="BX7" s="724"/>
      <c r="BY7" s="724"/>
      <c r="BZ7" s="724"/>
      <c r="CA7" s="724"/>
      <c r="CB7" s="725"/>
      <c r="CC7" s="732"/>
      <c r="CD7" s="730"/>
      <c r="CE7" s="730"/>
      <c r="CF7" s="730"/>
      <c r="CG7" s="730"/>
      <c r="CH7" s="730"/>
      <c r="CI7" s="730"/>
      <c r="CJ7" s="730"/>
      <c r="CK7" s="731"/>
      <c r="CR7" s="213"/>
      <c r="CS7" s="213"/>
      <c r="CT7" s="214"/>
      <c r="CU7" s="214"/>
      <c r="CV7" s="214"/>
      <c r="CW7" s="214"/>
      <c r="CX7" s="214"/>
      <c r="CY7" s="214"/>
      <c r="CZ7" s="214"/>
      <c r="DA7" s="214"/>
      <c r="DB7" s="214"/>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2"/>
      <c r="ED7" s="212"/>
      <c r="EE7" s="212"/>
      <c r="EF7" s="212"/>
      <c r="EG7" s="212"/>
      <c r="EH7" s="212"/>
      <c r="EI7" s="212"/>
      <c r="EJ7" s="212"/>
      <c r="EK7" s="212"/>
    </row>
    <row r="8" spans="1:141" ht="10.15" customHeight="1">
      <c r="B8" s="733" t="s">
        <v>9</v>
      </c>
      <c r="C8" s="657"/>
      <c r="D8" s="657"/>
      <c r="E8" s="657"/>
      <c r="F8" s="657"/>
      <c r="G8" s="657"/>
      <c r="H8" s="657"/>
      <c r="I8" s="657"/>
      <c r="J8" s="657"/>
      <c r="K8" s="657"/>
      <c r="L8" s="657"/>
      <c r="M8" s="657"/>
      <c r="N8" s="658"/>
      <c r="O8" s="852">
        <f>VLOOKUP($CH$4,'児童情報 '!$A:$P,3,FALSE)</f>
        <v>0</v>
      </c>
      <c r="P8" s="853"/>
      <c r="Q8" s="853"/>
      <c r="R8" s="853"/>
      <c r="S8" s="853"/>
      <c r="T8" s="853"/>
      <c r="U8" s="853"/>
      <c r="V8" s="853"/>
      <c r="W8" s="853"/>
      <c r="X8" s="853"/>
      <c r="Y8" s="853"/>
      <c r="Z8" s="853"/>
      <c r="AA8" s="853"/>
      <c r="AB8" s="853"/>
      <c r="AC8" s="853"/>
      <c r="AD8" s="853"/>
      <c r="AE8" s="853"/>
      <c r="AF8" s="853"/>
      <c r="AG8" s="853"/>
      <c r="AH8" s="853"/>
      <c r="AI8" s="853"/>
      <c r="AJ8" s="853"/>
      <c r="AK8" s="853"/>
      <c r="AL8" s="853"/>
      <c r="AM8" s="853"/>
      <c r="AN8" s="853"/>
      <c r="AO8" s="853"/>
      <c r="AP8" s="854"/>
      <c r="AQ8" s="211"/>
      <c r="AR8" s="544"/>
      <c r="AS8" s="545"/>
      <c r="AT8" s="755" t="s">
        <v>27</v>
      </c>
      <c r="AU8" s="755"/>
      <c r="AV8" s="755"/>
      <c r="AW8" s="755"/>
      <c r="AX8" s="755"/>
      <c r="AY8" s="755"/>
      <c r="AZ8" s="755"/>
      <c r="BA8" s="755"/>
      <c r="BB8" s="861"/>
      <c r="BC8" s="623">
        <f>施設情報!C5</f>
        <v>0</v>
      </c>
      <c r="BD8" s="534"/>
      <c r="BE8" s="534"/>
      <c r="BF8" s="534"/>
      <c r="BG8" s="534"/>
      <c r="BH8" s="534"/>
      <c r="BI8" s="534"/>
      <c r="BJ8" s="534"/>
      <c r="BK8" s="534"/>
      <c r="BL8" s="534"/>
      <c r="BM8" s="534"/>
      <c r="BN8" s="534"/>
      <c r="BO8" s="534"/>
      <c r="BP8" s="534"/>
      <c r="BQ8" s="534"/>
      <c r="BR8" s="534"/>
      <c r="BS8" s="534"/>
      <c r="BT8" s="534"/>
      <c r="BU8" s="534"/>
      <c r="BV8" s="534"/>
      <c r="BW8" s="534"/>
      <c r="BX8" s="534"/>
      <c r="BY8" s="534"/>
      <c r="BZ8" s="534"/>
      <c r="CA8" s="534"/>
      <c r="CB8" s="534"/>
      <c r="CC8" s="534"/>
      <c r="CD8" s="534"/>
      <c r="CE8" s="534"/>
      <c r="CF8" s="534"/>
      <c r="CG8" s="534"/>
      <c r="CH8" s="534"/>
      <c r="CI8" s="534"/>
      <c r="CJ8" s="534"/>
      <c r="CK8" s="535"/>
      <c r="CR8" s="213"/>
      <c r="CS8" s="213"/>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row>
    <row r="9" spans="1:141" ht="10.15" customHeight="1">
      <c r="B9" s="353"/>
      <c r="C9" s="354"/>
      <c r="D9" s="354"/>
      <c r="E9" s="354"/>
      <c r="F9" s="354"/>
      <c r="G9" s="354"/>
      <c r="H9" s="354"/>
      <c r="I9" s="354"/>
      <c r="J9" s="354"/>
      <c r="K9" s="354"/>
      <c r="L9" s="354"/>
      <c r="M9" s="354"/>
      <c r="N9" s="660"/>
      <c r="O9" s="855"/>
      <c r="P9" s="856"/>
      <c r="Q9" s="856"/>
      <c r="R9" s="856"/>
      <c r="S9" s="856"/>
      <c r="T9" s="856"/>
      <c r="U9" s="856"/>
      <c r="V9" s="856"/>
      <c r="W9" s="856"/>
      <c r="X9" s="856"/>
      <c r="Y9" s="856"/>
      <c r="Z9" s="856"/>
      <c r="AA9" s="856"/>
      <c r="AB9" s="856"/>
      <c r="AC9" s="856"/>
      <c r="AD9" s="856"/>
      <c r="AE9" s="856"/>
      <c r="AF9" s="856"/>
      <c r="AG9" s="856"/>
      <c r="AH9" s="856"/>
      <c r="AI9" s="856"/>
      <c r="AJ9" s="856"/>
      <c r="AK9" s="856"/>
      <c r="AL9" s="856"/>
      <c r="AM9" s="856"/>
      <c r="AN9" s="856"/>
      <c r="AO9" s="856"/>
      <c r="AP9" s="857"/>
      <c r="AQ9" s="211"/>
      <c r="AR9" s="544"/>
      <c r="AS9" s="545"/>
      <c r="AT9" s="755"/>
      <c r="AU9" s="755"/>
      <c r="AV9" s="755"/>
      <c r="AW9" s="755"/>
      <c r="AX9" s="755"/>
      <c r="AY9" s="755"/>
      <c r="AZ9" s="755"/>
      <c r="BA9" s="755"/>
      <c r="BB9" s="861"/>
      <c r="BC9" s="663"/>
      <c r="BD9" s="664"/>
      <c r="BE9" s="664"/>
      <c r="BF9" s="664"/>
      <c r="BG9" s="664"/>
      <c r="BH9" s="664"/>
      <c r="BI9" s="664"/>
      <c r="BJ9" s="664"/>
      <c r="BK9" s="664"/>
      <c r="BL9" s="664"/>
      <c r="BM9" s="664"/>
      <c r="BN9" s="664"/>
      <c r="BO9" s="664"/>
      <c r="BP9" s="664"/>
      <c r="BQ9" s="664"/>
      <c r="BR9" s="664"/>
      <c r="BS9" s="664"/>
      <c r="BT9" s="664"/>
      <c r="BU9" s="664"/>
      <c r="BV9" s="664"/>
      <c r="BW9" s="664"/>
      <c r="BX9" s="664"/>
      <c r="BY9" s="664"/>
      <c r="BZ9" s="664"/>
      <c r="CA9" s="664"/>
      <c r="CB9" s="664"/>
      <c r="CC9" s="664"/>
      <c r="CD9" s="664"/>
      <c r="CE9" s="664"/>
      <c r="CF9" s="664"/>
      <c r="CG9" s="664"/>
      <c r="CH9" s="664"/>
      <c r="CI9" s="664"/>
      <c r="CJ9" s="664"/>
      <c r="CK9" s="538"/>
      <c r="CR9" s="213"/>
      <c r="CS9" s="213"/>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row>
    <row r="10" spans="1:141" ht="10.15" customHeight="1">
      <c r="B10" s="353"/>
      <c r="C10" s="354"/>
      <c r="D10" s="354"/>
      <c r="E10" s="354"/>
      <c r="F10" s="354"/>
      <c r="G10" s="354"/>
      <c r="H10" s="354"/>
      <c r="I10" s="354"/>
      <c r="J10" s="354"/>
      <c r="K10" s="354"/>
      <c r="L10" s="354"/>
      <c r="M10" s="354"/>
      <c r="N10" s="660"/>
      <c r="O10" s="855"/>
      <c r="P10" s="856"/>
      <c r="Q10" s="856"/>
      <c r="R10" s="856"/>
      <c r="S10" s="856"/>
      <c r="T10" s="856"/>
      <c r="U10" s="856"/>
      <c r="V10" s="856"/>
      <c r="W10" s="856"/>
      <c r="X10" s="856"/>
      <c r="Y10" s="856"/>
      <c r="Z10" s="856"/>
      <c r="AA10" s="856"/>
      <c r="AB10" s="856"/>
      <c r="AC10" s="856"/>
      <c r="AD10" s="856"/>
      <c r="AE10" s="856"/>
      <c r="AF10" s="856"/>
      <c r="AG10" s="856"/>
      <c r="AH10" s="856"/>
      <c r="AI10" s="856"/>
      <c r="AJ10" s="856"/>
      <c r="AK10" s="856"/>
      <c r="AL10" s="856"/>
      <c r="AM10" s="856"/>
      <c r="AN10" s="856"/>
      <c r="AO10" s="856"/>
      <c r="AP10" s="857"/>
      <c r="AQ10" s="211"/>
      <c r="AR10" s="544"/>
      <c r="AS10" s="545"/>
      <c r="AT10" s="755"/>
      <c r="AU10" s="755"/>
      <c r="AV10" s="755"/>
      <c r="AW10" s="755"/>
      <c r="AX10" s="755"/>
      <c r="AY10" s="755"/>
      <c r="AZ10" s="755"/>
      <c r="BA10" s="755"/>
      <c r="BB10" s="861"/>
      <c r="BC10" s="663"/>
      <c r="BD10" s="664"/>
      <c r="BE10" s="664"/>
      <c r="BF10" s="664"/>
      <c r="BG10" s="664"/>
      <c r="BH10" s="664"/>
      <c r="BI10" s="664"/>
      <c r="BJ10" s="664"/>
      <c r="BK10" s="664"/>
      <c r="BL10" s="664"/>
      <c r="BM10" s="664"/>
      <c r="BN10" s="664"/>
      <c r="BO10" s="664"/>
      <c r="BP10" s="664"/>
      <c r="BQ10" s="664"/>
      <c r="BR10" s="664"/>
      <c r="BS10" s="664"/>
      <c r="BT10" s="664"/>
      <c r="BU10" s="664"/>
      <c r="BV10" s="664"/>
      <c r="BW10" s="664"/>
      <c r="BX10" s="664"/>
      <c r="BY10" s="664"/>
      <c r="BZ10" s="664"/>
      <c r="CA10" s="664"/>
      <c r="CB10" s="664"/>
      <c r="CC10" s="664"/>
      <c r="CD10" s="664"/>
      <c r="CE10" s="664"/>
      <c r="CF10" s="664"/>
      <c r="CG10" s="664"/>
      <c r="CH10" s="664"/>
      <c r="CI10" s="664"/>
      <c r="CJ10" s="664"/>
      <c r="CK10" s="538"/>
      <c r="CR10" s="213"/>
      <c r="CS10" s="213"/>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row>
    <row r="11" spans="1:141" ht="10.15" customHeight="1">
      <c r="B11" s="734"/>
      <c r="C11" s="735"/>
      <c r="D11" s="735"/>
      <c r="E11" s="735"/>
      <c r="F11" s="735"/>
      <c r="G11" s="735"/>
      <c r="H11" s="735"/>
      <c r="I11" s="735"/>
      <c r="J11" s="735"/>
      <c r="K11" s="735"/>
      <c r="L11" s="735"/>
      <c r="M11" s="735"/>
      <c r="N11" s="736"/>
      <c r="O11" s="858"/>
      <c r="P11" s="859"/>
      <c r="Q11" s="859"/>
      <c r="R11" s="859"/>
      <c r="S11" s="859"/>
      <c r="T11" s="859"/>
      <c r="U11" s="859"/>
      <c r="V11" s="859"/>
      <c r="W11" s="859"/>
      <c r="X11" s="859"/>
      <c r="Y11" s="859"/>
      <c r="Z11" s="859"/>
      <c r="AA11" s="859"/>
      <c r="AB11" s="859"/>
      <c r="AC11" s="859"/>
      <c r="AD11" s="859"/>
      <c r="AE11" s="859"/>
      <c r="AF11" s="859"/>
      <c r="AG11" s="859"/>
      <c r="AH11" s="859"/>
      <c r="AI11" s="859"/>
      <c r="AJ11" s="859"/>
      <c r="AK11" s="859"/>
      <c r="AL11" s="859"/>
      <c r="AM11" s="859"/>
      <c r="AN11" s="859"/>
      <c r="AO11" s="859"/>
      <c r="AP11" s="860"/>
      <c r="AQ11" s="211"/>
      <c r="AR11" s="544"/>
      <c r="AS11" s="545"/>
      <c r="AT11" s="755"/>
      <c r="AU11" s="755"/>
      <c r="AV11" s="755"/>
      <c r="AW11" s="755"/>
      <c r="AX11" s="755"/>
      <c r="AY11" s="755"/>
      <c r="AZ11" s="755"/>
      <c r="BA11" s="755"/>
      <c r="BB11" s="861"/>
      <c r="BC11" s="663"/>
      <c r="BD11" s="664"/>
      <c r="BE11" s="664"/>
      <c r="BF11" s="664"/>
      <c r="BG11" s="664"/>
      <c r="BH11" s="664"/>
      <c r="BI11" s="664"/>
      <c r="BJ11" s="664"/>
      <c r="BK11" s="664"/>
      <c r="BL11" s="664"/>
      <c r="BM11" s="664"/>
      <c r="BN11" s="664"/>
      <c r="BO11" s="664"/>
      <c r="BP11" s="664"/>
      <c r="BQ11" s="664"/>
      <c r="BR11" s="664"/>
      <c r="BS11" s="664"/>
      <c r="BT11" s="664"/>
      <c r="BU11" s="664"/>
      <c r="BV11" s="664"/>
      <c r="BW11" s="664"/>
      <c r="BX11" s="664"/>
      <c r="BY11" s="664"/>
      <c r="BZ11" s="664"/>
      <c r="CA11" s="664"/>
      <c r="CB11" s="664"/>
      <c r="CC11" s="664"/>
      <c r="CD11" s="664"/>
      <c r="CE11" s="664"/>
      <c r="CF11" s="664"/>
      <c r="CG11" s="664"/>
      <c r="CH11" s="664"/>
      <c r="CI11" s="664"/>
      <c r="CJ11" s="664"/>
      <c r="CK11" s="538"/>
      <c r="CR11" s="213"/>
      <c r="CS11" s="213"/>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row>
    <row r="12" spans="1:141" ht="10.15" customHeight="1">
      <c r="B12" s="665" t="s">
        <v>8</v>
      </c>
      <c r="C12" s="666"/>
      <c r="D12" s="666"/>
      <c r="E12" s="666"/>
      <c r="F12" s="666"/>
      <c r="G12" s="666"/>
      <c r="H12" s="666"/>
      <c r="I12" s="666"/>
      <c r="J12" s="666"/>
      <c r="K12" s="666"/>
      <c r="L12" s="666"/>
      <c r="M12" s="666"/>
      <c r="N12" s="666"/>
      <c r="O12" s="675">
        <f>VLOOKUP($CH$4,'児童情報 '!$A:$P,4,FALSE)</f>
        <v>0</v>
      </c>
      <c r="P12" s="676"/>
      <c r="Q12" s="676"/>
      <c r="R12" s="676"/>
      <c r="S12" s="676"/>
      <c r="T12" s="676"/>
      <c r="U12" s="676"/>
      <c r="V12" s="676"/>
      <c r="W12" s="676"/>
      <c r="X12" s="676"/>
      <c r="Y12" s="676"/>
      <c r="Z12" s="677"/>
      <c r="AA12" s="684" t="s">
        <v>7</v>
      </c>
      <c r="AB12" s="684"/>
      <c r="AC12" s="684"/>
      <c r="AD12" s="684"/>
      <c r="AE12" s="684"/>
      <c r="AF12" s="684"/>
      <c r="AG12" s="684"/>
      <c r="AH12" s="684"/>
      <c r="AI12" s="686">
        <f>VLOOKUP($CH$4,'児童情報 '!$A:$P,5,FALSE)</f>
        <v>0</v>
      </c>
      <c r="AJ12" s="687"/>
      <c r="AK12" s="687"/>
      <c r="AL12" s="687"/>
      <c r="AM12" s="687"/>
      <c r="AN12" s="489" t="s">
        <v>41</v>
      </c>
      <c r="AO12" s="489"/>
      <c r="AP12" s="490"/>
      <c r="AQ12" s="211"/>
      <c r="AR12" s="544"/>
      <c r="AS12" s="545"/>
      <c r="AT12" s="755"/>
      <c r="AU12" s="755"/>
      <c r="AV12" s="755"/>
      <c r="AW12" s="755"/>
      <c r="AX12" s="755"/>
      <c r="AY12" s="755"/>
      <c r="AZ12" s="755"/>
      <c r="BA12" s="755"/>
      <c r="BB12" s="861"/>
      <c r="BC12" s="663"/>
      <c r="BD12" s="664"/>
      <c r="BE12" s="664"/>
      <c r="BF12" s="664"/>
      <c r="BG12" s="664"/>
      <c r="BH12" s="664"/>
      <c r="BI12" s="664"/>
      <c r="BJ12" s="664"/>
      <c r="BK12" s="664"/>
      <c r="BL12" s="664"/>
      <c r="BM12" s="664"/>
      <c r="BN12" s="664"/>
      <c r="BO12" s="664"/>
      <c r="BP12" s="664"/>
      <c r="BQ12" s="664"/>
      <c r="BR12" s="664"/>
      <c r="BS12" s="664"/>
      <c r="BT12" s="664"/>
      <c r="BU12" s="664"/>
      <c r="BV12" s="664"/>
      <c r="BW12" s="664"/>
      <c r="BX12" s="664"/>
      <c r="BY12" s="664"/>
      <c r="BZ12" s="664"/>
      <c r="CA12" s="664"/>
      <c r="CB12" s="664"/>
      <c r="CC12" s="664"/>
      <c r="CD12" s="664"/>
      <c r="CE12" s="664"/>
      <c r="CF12" s="664"/>
      <c r="CG12" s="664"/>
      <c r="CH12" s="664"/>
      <c r="CI12" s="664"/>
      <c r="CJ12" s="664"/>
      <c r="CK12" s="538"/>
      <c r="CR12" s="213"/>
      <c r="CS12" s="213"/>
      <c r="CT12" s="215"/>
      <c r="CU12" s="215"/>
      <c r="CV12" s="215"/>
      <c r="CW12" s="215"/>
      <c r="CX12" s="215"/>
      <c r="CY12" s="215"/>
      <c r="CZ12" s="215"/>
      <c r="DA12" s="215"/>
      <c r="DB12" s="215"/>
      <c r="DC12" s="215"/>
      <c r="DD12" s="215"/>
      <c r="DE12" s="215"/>
      <c r="DF12" s="215"/>
      <c r="DG12" s="215"/>
      <c r="DH12" s="215"/>
      <c r="DI12" s="215"/>
      <c r="DJ12" s="215"/>
      <c r="DK12" s="215"/>
      <c r="DL12" s="215"/>
      <c r="DM12" s="216"/>
      <c r="DN12" s="216"/>
      <c r="DO12" s="216"/>
      <c r="DP12" s="216"/>
      <c r="DQ12" s="216"/>
      <c r="DR12" s="216"/>
      <c r="DS12" s="216"/>
      <c r="DT12" s="216"/>
      <c r="DU12" s="216"/>
      <c r="DV12" s="216"/>
      <c r="DW12" s="216"/>
      <c r="DX12" s="216"/>
      <c r="DY12" s="215"/>
      <c r="DZ12" s="215"/>
      <c r="EA12" s="215"/>
      <c r="EB12" s="215"/>
      <c r="EC12" s="215"/>
      <c r="ED12" s="215"/>
      <c r="EE12" s="215"/>
      <c r="EF12" s="215"/>
      <c r="EG12" s="215"/>
      <c r="EH12" s="215"/>
      <c r="EI12" s="215"/>
      <c r="EJ12" s="215"/>
      <c r="EK12" s="215"/>
    </row>
    <row r="13" spans="1:141" ht="10.15" customHeight="1">
      <c r="B13" s="667"/>
      <c r="C13" s="668"/>
      <c r="D13" s="668"/>
      <c r="E13" s="668"/>
      <c r="F13" s="668"/>
      <c r="G13" s="668"/>
      <c r="H13" s="668"/>
      <c r="I13" s="668"/>
      <c r="J13" s="668"/>
      <c r="K13" s="668"/>
      <c r="L13" s="668"/>
      <c r="M13" s="668"/>
      <c r="N13" s="668"/>
      <c r="O13" s="678"/>
      <c r="P13" s="679"/>
      <c r="Q13" s="679"/>
      <c r="R13" s="679"/>
      <c r="S13" s="679"/>
      <c r="T13" s="679"/>
      <c r="U13" s="679"/>
      <c r="V13" s="679"/>
      <c r="W13" s="679"/>
      <c r="X13" s="679"/>
      <c r="Y13" s="679"/>
      <c r="Z13" s="680"/>
      <c r="AA13" s="684"/>
      <c r="AB13" s="684"/>
      <c r="AC13" s="684"/>
      <c r="AD13" s="684"/>
      <c r="AE13" s="684"/>
      <c r="AF13" s="684"/>
      <c r="AG13" s="684"/>
      <c r="AH13" s="684"/>
      <c r="AI13" s="688"/>
      <c r="AJ13" s="689"/>
      <c r="AK13" s="689"/>
      <c r="AL13" s="689"/>
      <c r="AM13" s="689"/>
      <c r="AN13" s="492"/>
      <c r="AO13" s="492"/>
      <c r="AP13" s="493"/>
      <c r="AQ13" s="211"/>
      <c r="AR13" s="544"/>
      <c r="AS13" s="545"/>
      <c r="AT13" s="755"/>
      <c r="AU13" s="755"/>
      <c r="AV13" s="755"/>
      <c r="AW13" s="755"/>
      <c r="AX13" s="755"/>
      <c r="AY13" s="755"/>
      <c r="AZ13" s="755"/>
      <c r="BA13" s="755"/>
      <c r="BB13" s="861"/>
      <c r="BC13" s="663"/>
      <c r="BD13" s="664"/>
      <c r="BE13" s="664"/>
      <c r="BF13" s="664"/>
      <c r="BG13" s="664"/>
      <c r="BH13" s="664"/>
      <c r="BI13" s="664"/>
      <c r="BJ13" s="664"/>
      <c r="BK13" s="664"/>
      <c r="BL13" s="664"/>
      <c r="BM13" s="664"/>
      <c r="BN13" s="664"/>
      <c r="BO13" s="664"/>
      <c r="BP13" s="664"/>
      <c r="BQ13" s="664"/>
      <c r="BR13" s="664"/>
      <c r="BS13" s="664"/>
      <c r="BT13" s="664"/>
      <c r="BU13" s="664"/>
      <c r="BV13" s="664"/>
      <c r="BW13" s="664"/>
      <c r="BX13" s="664"/>
      <c r="BY13" s="664"/>
      <c r="BZ13" s="664"/>
      <c r="CA13" s="664"/>
      <c r="CB13" s="664"/>
      <c r="CC13" s="664"/>
      <c r="CD13" s="664"/>
      <c r="CE13" s="664"/>
      <c r="CF13" s="664"/>
      <c r="CG13" s="664"/>
      <c r="CH13" s="664"/>
      <c r="CI13" s="664"/>
      <c r="CJ13" s="664"/>
      <c r="CK13" s="538"/>
      <c r="CR13" s="213"/>
      <c r="CS13" s="213"/>
      <c r="CT13" s="215"/>
      <c r="CU13" s="215"/>
      <c r="CV13" s="215"/>
      <c r="CW13" s="215"/>
      <c r="CX13" s="215"/>
      <c r="CY13" s="215"/>
      <c r="CZ13" s="215"/>
      <c r="DA13" s="215"/>
      <c r="DB13" s="215"/>
      <c r="DC13" s="215"/>
      <c r="DD13" s="215"/>
      <c r="DE13" s="215"/>
      <c r="DF13" s="215"/>
      <c r="DG13" s="215"/>
      <c r="DH13" s="215"/>
      <c r="DI13" s="215"/>
      <c r="DJ13" s="215"/>
      <c r="DK13" s="215"/>
      <c r="DL13" s="215"/>
      <c r="DM13" s="216"/>
      <c r="DN13" s="216"/>
      <c r="DO13" s="216"/>
      <c r="DP13" s="216"/>
      <c r="DQ13" s="216"/>
      <c r="DR13" s="216"/>
      <c r="DS13" s="216"/>
      <c r="DT13" s="216"/>
      <c r="DU13" s="216"/>
      <c r="DV13" s="216"/>
      <c r="DW13" s="216"/>
      <c r="DX13" s="216"/>
      <c r="DY13" s="215"/>
      <c r="DZ13" s="215"/>
      <c r="EA13" s="215"/>
      <c r="EB13" s="215"/>
      <c r="EC13" s="215"/>
      <c r="ED13" s="215"/>
      <c r="EE13" s="215"/>
      <c r="EF13" s="215"/>
      <c r="EG13" s="215"/>
      <c r="EH13" s="215"/>
      <c r="EI13" s="215"/>
      <c r="EJ13" s="215"/>
      <c r="EK13" s="215"/>
    </row>
    <row r="14" spans="1:141" ht="10.15" customHeight="1" thickBot="1">
      <c r="B14" s="669"/>
      <c r="C14" s="670"/>
      <c r="D14" s="670"/>
      <c r="E14" s="670"/>
      <c r="F14" s="670"/>
      <c r="G14" s="670"/>
      <c r="H14" s="670"/>
      <c r="I14" s="670"/>
      <c r="J14" s="670"/>
      <c r="K14" s="670"/>
      <c r="L14" s="670"/>
      <c r="M14" s="670"/>
      <c r="N14" s="670"/>
      <c r="O14" s="681"/>
      <c r="P14" s="682"/>
      <c r="Q14" s="682"/>
      <c r="R14" s="682"/>
      <c r="S14" s="682"/>
      <c r="T14" s="682"/>
      <c r="U14" s="682"/>
      <c r="V14" s="682"/>
      <c r="W14" s="682"/>
      <c r="X14" s="682"/>
      <c r="Y14" s="682"/>
      <c r="Z14" s="683"/>
      <c r="AA14" s="685"/>
      <c r="AB14" s="685"/>
      <c r="AC14" s="685"/>
      <c r="AD14" s="685"/>
      <c r="AE14" s="685"/>
      <c r="AF14" s="685"/>
      <c r="AG14" s="685"/>
      <c r="AH14" s="685"/>
      <c r="AI14" s="690"/>
      <c r="AJ14" s="691"/>
      <c r="AK14" s="691"/>
      <c r="AL14" s="691"/>
      <c r="AM14" s="691"/>
      <c r="AN14" s="692"/>
      <c r="AO14" s="692"/>
      <c r="AP14" s="693"/>
      <c r="AQ14" s="211"/>
      <c r="AR14" s="544"/>
      <c r="AS14" s="545"/>
      <c r="AT14" s="862"/>
      <c r="AU14" s="862"/>
      <c r="AV14" s="862"/>
      <c r="AW14" s="862"/>
      <c r="AX14" s="862"/>
      <c r="AY14" s="862"/>
      <c r="AZ14" s="862"/>
      <c r="BA14" s="862"/>
      <c r="BB14" s="863"/>
      <c r="BC14" s="654"/>
      <c r="BD14" s="540"/>
      <c r="BE14" s="540"/>
      <c r="BF14" s="540"/>
      <c r="BG14" s="540"/>
      <c r="BH14" s="540"/>
      <c r="BI14" s="540"/>
      <c r="BJ14" s="540"/>
      <c r="BK14" s="540"/>
      <c r="BL14" s="540"/>
      <c r="BM14" s="540"/>
      <c r="BN14" s="540"/>
      <c r="BO14" s="540"/>
      <c r="BP14" s="540"/>
      <c r="BQ14" s="540"/>
      <c r="BR14" s="540"/>
      <c r="BS14" s="540"/>
      <c r="BT14" s="540"/>
      <c r="BU14" s="540"/>
      <c r="BV14" s="540"/>
      <c r="BW14" s="540"/>
      <c r="BX14" s="540"/>
      <c r="BY14" s="540"/>
      <c r="BZ14" s="540"/>
      <c r="CA14" s="540"/>
      <c r="CB14" s="540"/>
      <c r="CC14" s="540"/>
      <c r="CD14" s="540"/>
      <c r="CE14" s="540"/>
      <c r="CF14" s="540"/>
      <c r="CG14" s="540"/>
      <c r="CH14" s="540"/>
      <c r="CI14" s="540"/>
      <c r="CJ14" s="540"/>
      <c r="CK14" s="541"/>
      <c r="CR14" s="213"/>
      <c r="CS14" s="213"/>
      <c r="CT14" s="215"/>
      <c r="CU14" s="215"/>
      <c r="CV14" s="215"/>
      <c r="CW14" s="215"/>
      <c r="CX14" s="215"/>
      <c r="CY14" s="215"/>
      <c r="CZ14" s="215"/>
      <c r="DA14" s="215"/>
      <c r="DB14" s="215"/>
      <c r="DC14" s="215"/>
      <c r="DD14" s="215"/>
      <c r="DE14" s="215"/>
      <c r="DF14" s="215"/>
      <c r="DG14" s="215"/>
      <c r="DH14" s="215"/>
      <c r="DI14" s="215"/>
      <c r="DJ14" s="215"/>
      <c r="DK14" s="215"/>
      <c r="DL14" s="215"/>
      <c r="DM14" s="216"/>
      <c r="DN14" s="216"/>
      <c r="DO14" s="216"/>
      <c r="DP14" s="216"/>
      <c r="DQ14" s="216"/>
      <c r="DR14" s="216"/>
      <c r="DS14" s="216"/>
      <c r="DT14" s="216"/>
      <c r="DU14" s="216"/>
      <c r="DV14" s="216"/>
      <c r="DW14" s="216"/>
      <c r="DX14" s="216"/>
      <c r="DY14" s="215"/>
      <c r="DZ14" s="215"/>
      <c r="EA14" s="215"/>
      <c r="EB14" s="215"/>
      <c r="EC14" s="215"/>
      <c r="ED14" s="215"/>
      <c r="EE14" s="215"/>
      <c r="EF14" s="215"/>
      <c r="EG14" s="215"/>
      <c r="EH14" s="215"/>
      <c r="EI14" s="215"/>
      <c r="EJ14" s="215"/>
      <c r="EK14" s="215"/>
    </row>
    <row r="15" spans="1:141" ht="10.15" customHeight="1" thickBot="1">
      <c r="A15" s="212"/>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215"/>
      <c r="AR15" s="544"/>
      <c r="AS15" s="545"/>
      <c r="AT15" s="755" t="s">
        <v>26</v>
      </c>
      <c r="AU15" s="354"/>
      <c r="AV15" s="354"/>
      <c r="AW15" s="354"/>
      <c r="AX15" s="354"/>
      <c r="AY15" s="354"/>
      <c r="AZ15" s="354"/>
      <c r="BA15" s="354"/>
      <c r="BB15" s="354"/>
      <c r="BC15" s="775">
        <f>施設情報!C4</f>
        <v>0</v>
      </c>
      <c r="BD15" s="776"/>
      <c r="BE15" s="776"/>
      <c r="BF15" s="776"/>
      <c r="BG15" s="776"/>
      <c r="BH15" s="776"/>
      <c r="BI15" s="776"/>
      <c r="BJ15" s="776"/>
      <c r="BK15" s="776"/>
      <c r="BL15" s="776"/>
      <c r="BM15" s="776"/>
      <c r="BN15" s="776"/>
      <c r="BO15" s="776"/>
      <c r="BP15" s="776"/>
      <c r="BQ15" s="776"/>
      <c r="BR15" s="776"/>
      <c r="BS15" s="776"/>
      <c r="BT15" s="776"/>
      <c r="BU15" s="776"/>
      <c r="BV15" s="776"/>
      <c r="BW15" s="776"/>
      <c r="BX15" s="776"/>
      <c r="BY15" s="776"/>
      <c r="BZ15" s="776"/>
      <c r="CA15" s="776"/>
      <c r="CB15" s="776"/>
      <c r="CC15" s="776"/>
      <c r="CD15" s="776"/>
      <c r="CE15" s="776"/>
      <c r="CF15" s="776"/>
      <c r="CG15" s="776"/>
      <c r="CH15" s="776"/>
      <c r="CI15" s="776"/>
      <c r="CJ15" s="776"/>
      <c r="CK15" s="777"/>
      <c r="CR15" s="213"/>
      <c r="CS15" s="213"/>
      <c r="CT15" s="215"/>
      <c r="CU15" s="215"/>
      <c r="CV15" s="215"/>
      <c r="CW15" s="215"/>
      <c r="CX15" s="215"/>
      <c r="CY15" s="215"/>
      <c r="CZ15" s="215"/>
      <c r="DA15" s="215"/>
      <c r="DB15" s="215"/>
      <c r="DC15" s="215"/>
      <c r="DD15" s="215"/>
      <c r="DE15" s="215"/>
      <c r="DF15" s="215"/>
      <c r="DG15" s="215"/>
      <c r="DH15" s="215"/>
      <c r="DI15" s="215"/>
      <c r="DJ15" s="215"/>
      <c r="DK15" s="218"/>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9"/>
      <c r="EH15" s="215"/>
      <c r="EI15" s="215"/>
      <c r="EJ15" s="215"/>
      <c r="EK15" s="215"/>
    </row>
    <row r="16" spans="1:141" ht="11.1" customHeight="1">
      <c r="B16" s="824" t="s">
        <v>24</v>
      </c>
      <c r="C16" s="825"/>
      <c r="D16" s="825"/>
      <c r="E16" s="825"/>
      <c r="F16" s="825"/>
      <c r="G16" s="825"/>
      <c r="H16" s="825"/>
      <c r="I16" s="825"/>
      <c r="J16" s="830">
        <f>VLOOKUP($CH$4,'児童情報 '!$A:$P,6,FALSE)</f>
        <v>0</v>
      </c>
      <c r="K16" s="830"/>
      <c r="L16" s="830"/>
      <c r="M16" s="830"/>
      <c r="N16" s="830"/>
      <c r="O16" s="830"/>
      <c r="P16" s="830"/>
      <c r="Q16" s="830"/>
      <c r="R16" s="830"/>
      <c r="S16" s="830"/>
      <c r="T16" s="830"/>
      <c r="U16" s="830"/>
      <c r="V16" s="830"/>
      <c r="W16" s="833" t="s">
        <v>48</v>
      </c>
      <c r="X16" s="834"/>
      <c r="Y16" s="834"/>
      <c r="Z16" s="834"/>
      <c r="AA16" s="834"/>
      <c r="AB16" s="834"/>
      <c r="AC16" s="834"/>
      <c r="AD16" s="835"/>
      <c r="AE16" s="842" t="s">
        <v>180</v>
      </c>
      <c r="AF16" s="843"/>
      <c r="AG16" s="843"/>
      <c r="AH16" s="844"/>
      <c r="AI16" s="842" t="s">
        <v>49</v>
      </c>
      <c r="AJ16" s="843"/>
      <c r="AK16" s="843"/>
      <c r="AL16" s="844"/>
      <c r="AM16" s="842" t="s">
        <v>50</v>
      </c>
      <c r="AN16" s="843"/>
      <c r="AO16" s="843"/>
      <c r="AP16" s="845"/>
      <c r="AQ16" s="211"/>
      <c r="AR16" s="544"/>
      <c r="AS16" s="545"/>
      <c r="AT16" s="354"/>
      <c r="AU16" s="354"/>
      <c r="AV16" s="354"/>
      <c r="AW16" s="354"/>
      <c r="AX16" s="354"/>
      <c r="AY16" s="354"/>
      <c r="AZ16" s="354"/>
      <c r="BA16" s="354"/>
      <c r="BB16" s="354"/>
      <c r="BC16" s="778"/>
      <c r="BD16" s="779"/>
      <c r="BE16" s="779"/>
      <c r="BF16" s="779"/>
      <c r="BG16" s="779"/>
      <c r="BH16" s="779"/>
      <c r="BI16" s="779"/>
      <c r="BJ16" s="779"/>
      <c r="BK16" s="779"/>
      <c r="BL16" s="779"/>
      <c r="BM16" s="779"/>
      <c r="BN16" s="779"/>
      <c r="BO16" s="779"/>
      <c r="BP16" s="779"/>
      <c r="BQ16" s="779"/>
      <c r="BR16" s="779"/>
      <c r="BS16" s="779"/>
      <c r="BT16" s="779"/>
      <c r="BU16" s="779"/>
      <c r="BV16" s="779"/>
      <c r="BW16" s="779"/>
      <c r="BX16" s="779"/>
      <c r="BY16" s="779"/>
      <c r="BZ16" s="779"/>
      <c r="CA16" s="779"/>
      <c r="CB16" s="779"/>
      <c r="CC16" s="779"/>
      <c r="CD16" s="779"/>
      <c r="CE16" s="779"/>
      <c r="CF16" s="779"/>
      <c r="CG16" s="779"/>
      <c r="CH16" s="779"/>
      <c r="CI16" s="779"/>
      <c r="CJ16" s="779"/>
      <c r="CK16" s="780"/>
      <c r="CR16" s="220"/>
      <c r="CS16" s="220"/>
      <c r="CT16" s="220"/>
      <c r="CU16" s="220"/>
      <c r="CV16" s="220"/>
      <c r="CW16" s="220"/>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row>
    <row r="17" spans="1:141" ht="11.1" customHeight="1">
      <c r="B17" s="826"/>
      <c r="C17" s="827"/>
      <c r="D17" s="827"/>
      <c r="E17" s="827"/>
      <c r="F17" s="827"/>
      <c r="G17" s="827"/>
      <c r="H17" s="827"/>
      <c r="I17" s="827"/>
      <c r="J17" s="831"/>
      <c r="K17" s="831"/>
      <c r="L17" s="831"/>
      <c r="M17" s="831"/>
      <c r="N17" s="831"/>
      <c r="O17" s="831"/>
      <c r="P17" s="831"/>
      <c r="Q17" s="831"/>
      <c r="R17" s="831"/>
      <c r="S17" s="831"/>
      <c r="T17" s="831"/>
      <c r="U17" s="831"/>
      <c r="V17" s="831"/>
      <c r="W17" s="836"/>
      <c r="X17" s="837"/>
      <c r="Y17" s="837"/>
      <c r="Z17" s="837"/>
      <c r="AA17" s="837"/>
      <c r="AB17" s="837"/>
      <c r="AC17" s="837"/>
      <c r="AD17" s="838"/>
      <c r="AE17" s="623">
        <f>施設情報!C9</f>
        <v>0</v>
      </c>
      <c r="AF17" s="534"/>
      <c r="AG17" s="534"/>
      <c r="AH17" s="624"/>
      <c r="AI17" s="623">
        <f>施設情報!C10</f>
        <v>0</v>
      </c>
      <c r="AJ17" s="534"/>
      <c r="AK17" s="534"/>
      <c r="AL17" s="624"/>
      <c r="AM17" s="623">
        <f>施設情報!C11</f>
        <v>0</v>
      </c>
      <c r="AN17" s="534"/>
      <c r="AO17" s="534"/>
      <c r="AP17" s="535"/>
      <c r="AQ17" s="211"/>
      <c r="AR17" s="544"/>
      <c r="AS17" s="545"/>
      <c r="AT17" s="354"/>
      <c r="AU17" s="354"/>
      <c r="AV17" s="354"/>
      <c r="AW17" s="354"/>
      <c r="AX17" s="354"/>
      <c r="AY17" s="354"/>
      <c r="AZ17" s="354"/>
      <c r="BA17" s="354"/>
      <c r="BB17" s="354"/>
      <c r="BC17" s="778"/>
      <c r="BD17" s="779"/>
      <c r="BE17" s="779"/>
      <c r="BF17" s="779"/>
      <c r="BG17" s="779"/>
      <c r="BH17" s="779"/>
      <c r="BI17" s="779"/>
      <c r="BJ17" s="779"/>
      <c r="BK17" s="779"/>
      <c r="BL17" s="779"/>
      <c r="BM17" s="779"/>
      <c r="BN17" s="779"/>
      <c r="BO17" s="779"/>
      <c r="BP17" s="779"/>
      <c r="BQ17" s="779"/>
      <c r="BR17" s="779"/>
      <c r="BS17" s="779"/>
      <c r="BT17" s="779"/>
      <c r="BU17" s="779"/>
      <c r="BV17" s="779"/>
      <c r="BW17" s="779"/>
      <c r="BX17" s="779"/>
      <c r="BY17" s="779"/>
      <c r="BZ17" s="779"/>
      <c r="CA17" s="779"/>
      <c r="CB17" s="779"/>
      <c r="CC17" s="779"/>
      <c r="CD17" s="779"/>
      <c r="CE17" s="779"/>
      <c r="CF17" s="779"/>
      <c r="CG17" s="779"/>
      <c r="CH17" s="779"/>
      <c r="CI17" s="779"/>
      <c r="CJ17" s="779"/>
      <c r="CK17" s="780"/>
      <c r="CR17" s="220"/>
      <c r="CS17" s="220"/>
      <c r="CT17" s="220"/>
      <c r="CU17" s="220"/>
      <c r="CV17" s="220"/>
      <c r="CW17" s="220"/>
      <c r="CX17" s="215"/>
      <c r="CY17" s="215"/>
      <c r="CZ17" s="215"/>
      <c r="DA17" s="215"/>
      <c r="DB17" s="215"/>
      <c r="DC17" s="215"/>
      <c r="DD17" s="215"/>
      <c r="DE17" s="215"/>
      <c r="DF17" s="215"/>
      <c r="DG17" s="215"/>
      <c r="DH17" s="215"/>
      <c r="DI17" s="215"/>
      <c r="DJ17" s="215"/>
      <c r="DK17" s="215"/>
      <c r="DL17" s="215"/>
      <c r="DM17" s="215"/>
      <c r="DN17" s="215"/>
      <c r="DO17" s="215"/>
      <c r="DP17" s="215"/>
      <c r="DQ17" s="215"/>
      <c r="DR17" s="215"/>
      <c r="DS17" s="215"/>
      <c r="DT17" s="215"/>
      <c r="DU17" s="215"/>
      <c r="DV17" s="215"/>
      <c r="DW17" s="215"/>
      <c r="DX17" s="215"/>
      <c r="DY17" s="215"/>
      <c r="DZ17" s="215"/>
      <c r="EA17" s="215"/>
      <c r="EB17" s="215"/>
      <c r="EC17" s="215"/>
      <c r="ED17" s="215"/>
      <c r="EE17" s="215"/>
      <c r="EF17" s="215"/>
      <c r="EG17" s="215"/>
      <c r="EH17" s="215"/>
      <c r="EI17" s="215"/>
      <c r="EJ17" s="215"/>
      <c r="EK17" s="215"/>
    </row>
    <row r="18" spans="1:141" ht="11.1" customHeight="1">
      <c r="B18" s="828"/>
      <c r="C18" s="829"/>
      <c r="D18" s="829"/>
      <c r="E18" s="829"/>
      <c r="F18" s="829"/>
      <c r="G18" s="829"/>
      <c r="H18" s="829"/>
      <c r="I18" s="829"/>
      <c r="J18" s="832"/>
      <c r="K18" s="832"/>
      <c r="L18" s="832"/>
      <c r="M18" s="832"/>
      <c r="N18" s="832"/>
      <c r="O18" s="832"/>
      <c r="P18" s="832"/>
      <c r="Q18" s="832"/>
      <c r="R18" s="832"/>
      <c r="S18" s="832"/>
      <c r="T18" s="832"/>
      <c r="U18" s="832"/>
      <c r="V18" s="832"/>
      <c r="W18" s="839"/>
      <c r="X18" s="840"/>
      <c r="Y18" s="840"/>
      <c r="Z18" s="840"/>
      <c r="AA18" s="840"/>
      <c r="AB18" s="840"/>
      <c r="AC18" s="840"/>
      <c r="AD18" s="841"/>
      <c r="AE18" s="654"/>
      <c r="AF18" s="540"/>
      <c r="AG18" s="540"/>
      <c r="AH18" s="655"/>
      <c r="AI18" s="654"/>
      <c r="AJ18" s="540"/>
      <c r="AK18" s="540"/>
      <c r="AL18" s="655"/>
      <c r="AM18" s="654"/>
      <c r="AN18" s="540"/>
      <c r="AO18" s="540"/>
      <c r="AP18" s="541"/>
      <c r="AQ18" s="232"/>
      <c r="AR18" s="544"/>
      <c r="AS18" s="545"/>
      <c r="AT18" s="354"/>
      <c r="AU18" s="354"/>
      <c r="AV18" s="354"/>
      <c r="AW18" s="354"/>
      <c r="AX18" s="354"/>
      <c r="AY18" s="354"/>
      <c r="AZ18" s="354"/>
      <c r="BA18" s="354"/>
      <c r="BB18" s="354"/>
      <c r="BC18" s="778"/>
      <c r="BD18" s="779"/>
      <c r="BE18" s="779"/>
      <c r="BF18" s="779"/>
      <c r="BG18" s="779"/>
      <c r="BH18" s="779"/>
      <c r="BI18" s="779"/>
      <c r="BJ18" s="779"/>
      <c r="BK18" s="779"/>
      <c r="BL18" s="779"/>
      <c r="BM18" s="779"/>
      <c r="BN18" s="779"/>
      <c r="BO18" s="779"/>
      <c r="BP18" s="779"/>
      <c r="BQ18" s="779"/>
      <c r="BR18" s="779"/>
      <c r="BS18" s="779"/>
      <c r="BT18" s="779"/>
      <c r="BU18" s="779"/>
      <c r="BV18" s="779"/>
      <c r="BW18" s="779"/>
      <c r="BX18" s="779"/>
      <c r="BY18" s="779"/>
      <c r="BZ18" s="779"/>
      <c r="CA18" s="779"/>
      <c r="CB18" s="779"/>
      <c r="CC18" s="779"/>
      <c r="CD18" s="779"/>
      <c r="CE18" s="779"/>
      <c r="CF18" s="779"/>
      <c r="CG18" s="779"/>
      <c r="CH18" s="779"/>
      <c r="CI18" s="779"/>
      <c r="CJ18" s="779"/>
      <c r="CK18" s="780"/>
      <c r="CR18" s="220"/>
      <c r="CS18" s="220"/>
      <c r="CT18" s="220"/>
      <c r="CU18" s="220"/>
      <c r="CV18" s="220"/>
      <c r="CW18" s="220"/>
      <c r="CX18" s="215"/>
      <c r="CY18" s="215"/>
      <c r="CZ18" s="215"/>
      <c r="DA18" s="215"/>
      <c r="DB18" s="215"/>
      <c r="DC18" s="215"/>
      <c r="DD18" s="215"/>
      <c r="DE18" s="215"/>
      <c r="DF18" s="215"/>
      <c r="DG18" s="215"/>
      <c r="DH18" s="215"/>
      <c r="DI18" s="215"/>
      <c r="DJ18" s="215"/>
      <c r="DK18" s="215"/>
      <c r="DL18" s="215"/>
      <c r="DM18" s="215"/>
      <c r="DN18" s="215"/>
      <c r="DO18" s="215"/>
      <c r="DP18" s="215"/>
      <c r="DQ18" s="215"/>
      <c r="DR18" s="215"/>
      <c r="DS18" s="215"/>
      <c r="DT18" s="215"/>
      <c r="DU18" s="215"/>
      <c r="DV18" s="215"/>
      <c r="DW18" s="215"/>
      <c r="DX18" s="215"/>
      <c r="DY18" s="215"/>
      <c r="DZ18" s="215"/>
      <c r="EA18" s="215"/>
      <c r="EB18" s="215"/>
      <c r="EC18" s="215"/>
      <c r="ED18" s="215"/>
      <c r="EE18" s="215"/>
      <c r="EF18" s="215"/>
      <c r="EG18" s="215"/>
      <c r="EH18" s="215"/>
      <c r="EI18" s="215"/>
      <c r="EJ18" s="215"/>
      <c r="EK18" s="215"/>
    </row>
    <row r="19" spans="1:141" ht="11.1" customHeight="1">
      <c r="B19" s="757" t="s">
        <v>123</v>
      </c>
      <c r="C19" s="758"/>
      <c r="D19" s="758"/>
      <c r="E19" s="758"/>
      <c r="F19" s="758"/>
      <c r="G19" s="758"/>
      <c r="H19" s="758"/>
      <c r="I19" s="759"/>
      <c r="J19" s="766">
        <f>VLOOKUP($CH$4,'児童情報 '!$A:$P,7,FALSE)</f>
        <v>0</v>
      </c>
      <c r="K19" s="767"/>
      <c r="L19" s="767"/>
      <c r="M19" s="767"/>
      <c r="N19" s="767"/>
      <c r="O19" s="767"/>
      <c r="P19" s="767"/>
      <c r="Q19" s="767"/>
      <c r="R19" s="768"/>
      <c r="S19" s="801"/>
      <c r="T19" s="802"/>
      <c r="U19" s="802"/>
      <c r="V19" s="803"/>
      <c r="W19" s="726" t="s">
        <v>181</v>
      </c>
      <c r="X19" s="727"/>
      <c r="Y19" s="727"/>
      <c r="Z19" s="727"/>
      <c r="AA19" s="727"/>
      <c r="AB19" s="727"/>
      <c r="AC19" s="727"/>
      <c r="AD19" s="727"/>
      <c r="AE19" s="737" t="s">
        <v>180</v>
      </c>
      <c r="AF19" s="738"/>
      <c r="AG19" s="738"/>
      <c r="AH19" s="739"/>
      <c r="AI19" s="737" t="s">
        <v>49</v>
      </c>
      <c r="AJ19" s="738"/>
      <c r="AK19" s="738"/>
      <c r="AL19" s="739"/>
      <c r="AM19" s="737" t="s">
        <v>50</v>
      </c>
      <c r="AN19" s="792"/>
      <c r="AO19" s="792"/>
      <c r="AP19" s="793"/>
      <c r="AQ19" s="232"/>
      <c r="AR19" s="544"/>
      <c r="AS19" s="545"/>
      <c r="AT19" s="354"/>
      <c r="AU19" s="354"/>
      <c r="AV19" s="354"/>
      <c r="AW19" s="354"/>
      <c r="AX19" s="354"/>
      <c r="AY19" s="354"/>
      <c r="AZ19" s="354"/>
      <c r="BA19" s="354"/>
      <c r="BB19" s="354"/>
      <c r="BC19" s="778"/>
      <c r="BD19" s="779"/>
      <c r="BE19" s="779"/>
      <c r="BF19" s="779"/>
      <c r="BG19" s="779"/>
      <c r="BH19" s="779"/>
      <c r="BI19" s="779"/>
      <c r="BJ19" s="779"/>
      <c r="BK19" s="779"/>
      <c r="BL19" s="779"/>
      <c r="BM19" s="779"/>
      <c r="BN19" s="779"/>
      <c r="BO19" s="779"/>
      <c r="BP19" s="779"/>
      <c r="BQ19" s="779"/>
      <c r="BR19" s="779"/>
      <c r="BS19" s="779"/>
      <c r="BT19" s="779"/>
      <c r="BU19" s="779"/>
      <c r="BV19" s="779"/>
      <c r="BW19" s="779"/>
      <c r="BX19" s="779"/>
      <c r="BY19" s="779"/>
      <c r="BZ19" s="779"/>
      <c r="CA19" s="779"/>
      <c r="CB19" s="779"/>
      <c r="CC19" s="779"/>
      <c r="CD19" s="779"/>
      <c r="CE19" s="779"/>
      <c r="CF19" s="779"/>
      <c r="CG19" s="779"/>
      <c r="CH19" s="779"/>
      <c r="CI19" s="779"/>
      <c r="CJ19" s="779"/>
      <c r="CK19" s="780"/>
      <c r="CR19" s="215"/>
      <c r="CS19" s="215"/>
      <c r="CT19" s="215"/>
      <c r="CU19" s="215"/>
      <c r="CV19" s="215"/>
      <c r="CW19" s="215"/>
      <c r="CX19" s="215"/>
      <c r="CY19" s="215"/>
      <c r="CZ19" s="215"/>
      <c r="DA19" s="215"/>
      <c r="DB19" s="215"/>
      <c r="DC19" s="215"/>
      <c r="DD19" s="215"/>
      <c r="DE19" s="215"/>
      <c r="DF19" s="215"/>
      <c r="DG19" s="215"/>
      <c r="DH19" s="215"/>
      <c r="DI19" s="215"/>
      <c r="DJ19" s="215"/>
      <c r="DK19" s="215"/>
      <c r="DL19" s="215"/>
      <c r="DM19" s="215"/>
      <c r="DN19" s="215"/>
      <c r="DO19" s="215"/>
      <c r="DP19" s="215"/>
      <c r="DQ19" s="215"/>
      <c r="DR19" s="215"/>
      <c r="DS19" s="215"/>
      <c r="DT19" s="215"/>
      <c r="DU19" s="215"/>
      <c r="DV19" s="215"/>
      <c r="DW19" s="215"/>
      <c r="DX19" s="215"/>
      <c r="DY19" s="215"/>
      <c r="DZ19" s="215"/>
      <c r="EA19" s="215"/>
      <c r="EB19" s="215"/>
      <c r="EC19" s="215"/>
      <c r="ED19" s="215"/>
      <c r="EE19" s="215"/>
      <c r="EF19" s="215"/>
      <c r="EG19" s="215"/>
      <c r="EH19" s="215"/>
      <c r="EI19" s="215"/>
      <c r="EJ19" s="215"/>
      <c r="EK19" s="215"/>
    </row>
    <row r="20" spans="1:141" ht="11.1" customHeight="1">
      <c r="B20" s="760"/>
      <c r="C20" s="761"/>
      <c r="D20" s="761"/>
      <c r="E20" s="761"/>
      <c r="F20" s="761"/>
      <c r="G20" s="761"/>
      <c r="H20" s="761"/>
      <c r="I20" s="762"/>
      <c r="J20" s="769"/>
      <c r="K20" s="770"/>
      <c r="L20" s="770"/>
      <c r="M20" s="770"/>
      <c r="N20" s="770"/>
      <c r="O20" s="770"/>
      <c r="P20" s="770"/>
      <c r="Q20" s="770"/>
      <c r="R20" s="771"/>
      <c r="S20" s="804"/>
      <c r="T20" s="805"/>
      <c r="U20" s="805"/>
      <c r="V20" s="806"/>
      <c r="W20" s="684"/>
      <c r="X20" s="684"/>
      <c r="Y20" s="684"/>
      <c r="Z20" s="684"/>
      <c r="AA20" s="684"/>
      <c r="AB20" s="684"/>
      <c r="AC20" s="684"/>
      <c r="AD20" s="684"/>
      <c r="AE20" s="623">
        <f>施設情報!C12</f>
        <v>0</v>
      </c>
      <c r="AF20" s="534"/>
      <c r="AG20" s="534"/>
      <c r="AH20" s="624"/>
      <c r="AI20" s="623">
        <f>施設情報!C13</f>
        <v>0</v>
      </c>
      <c r="AJ20" s="534"/>
      <c r="AK20" s="534"/>
      <c r="AL20" s="624"/>
      <c r="AM20" s="623">
        <f>施設情報!C14</f>
        <v>0</v>
      </c>
      <c r="AN20" s="534"/>
      <c r="AO20" s="534"/>
      <c r="AP20" s="535"/>
      <c r="AQ20" s="232"/>
      <c r="AR20" s="544"/>
      <c r="AS20" s="545"/>
      <c r="AT20" s="194"/>
      <c r="AU20" s="194"/>
      <c r="AV20" s="194"/>
      <c r="AW20" s="194"/>
      <c r="AX20" s="194"/>
      <c r="AY20" s="194"/>
      <c r="AZ20" s="194"/>
      <c r="BA20" s="194"/>
      <c r="BB20" s="194"/>
      <c r="BC20" s="781"/>
      <c r="BD20" s="782"/>
      <c r="BE20" s="782"/>
      <c r="BF20" s="782"/>
      <c r="BG20" s="782"/>
      <c r="BH20" s="782"/>
      <c r="BI20" s="782"/>
      <c r="BJ20" s="782"/>
      <c r="BK20" s="782"/>
      <c r="BL20" s="782"/>
      <c r="BM20" s="782"/>
      <c r="BN20" s="782"/>
      <c r="BO20" s="782"/>
      <c r="BP20" s="782"/>
      <c r="BQ20" s="782"/>
      <c r="BR20" s="782"/>
      <c r="BS20" s="782"/>
      <c r="BT20" s="782"/>
      <c r="BU20" s="782"/>
      <c r="BV20" s="782"/>
      <c r="BW20" s="782"/>
      <c r="BX20" s="782"/>
      <c r="BY20" s="782"/>
      <c r="BZ20" s="782"/>
      <c r="CA20" s="782"/>
      <c r="CB20" s="782"/>
      <c r="CC20" s="782"/>
      <c r="CD20" s="782"/>
      <c r="CE20" s="782"/>
      <c r="CF20" s="782"/>
      <c r="CG20" s="782"/>
      <c r="CH20" s="782"/>
      <c r="CI20" s="782"/>
      <c r="CJ20" s="782"/>
      <c r="CK20" s="783"/>
      <c r="CR20" s="215"/>
      <c r="CS20" s="215"/>
      <c r="CT20" s="215"/>
      <c r="CU20" s="215"/>
      <c r="CV20" s="215"/>
      <c r="CW20" s="215"/>
      <c r="CX20" s="215"/>
      <c r="CY20" s="215"/>
      <c r="CZ20" s="215"/>
      <c r="DA20" s="215"/>
      <c r="DB20" s="215"/>
      <c r="DC20" s="215"/>
      <c r="DD20" s="215"/>
      <c r="DE20" s="215"/>
      <c r="DF20" s="215"/>
      <c r="DG20" s="215"/>
      <c r="DH20" s="215"/>
      <c r="DI20" s="215"/>
      <c r="DJ20" s="215"/>
      <c r="DK20" s="215"/>
      <c r="DL20" s="215"/>
      <c r="DM20" s="215"/>
      <c r="DN20" s="215"/>
      <c r="DO20" s="215"/>
      <c r="DP20" s="215"/>
      <c r="DQ20" s="215"/>
      <c r="DR20" s="215"/>
      <c r="DS20" s="215"/>
      <c r="DT20" s="215"/>
      <c r="DU20" s="215"/>
      <c r="DV20" s="215"/>
      <c r="DW20" s="215"/>
      <c r="DX20" s="215"/>
      <c r="DY20" s="215"/>
      <c r="DZ20" s="215"/>
      <c r="EA20" s="215"/>
      <c r="EB20" s="215"/>
      <c r="EC20" s="215"/>
      <c r="ED20" s="215"/>
      <c r="EE20" s="215"/>
      <c r="EF20" s="215"/>
      <c r="EG20" s="215"/>
      <c r="EH20" s="215"/>
      <c r="EI20" s="215"/>
      <c r="EJ20" s="215"/>
      <c r="EK20" s="215"/>
    </row>
    <row r="21" spans="1:141" ht="11.1" customHeight="1">
      <c r="B21" s="763"/>
      <c r="C21" s="764"/>
      <c r="D21" s="764"/>
      <c r="E21" s="764"/>
      <c r="F21" s="764"/>
      <c r="G21" s="764"/>
      <c r="H21" s="764"/>
      <c r="I21" s="765"/>
      <c r="J21" s="772"/>
      <c r="K21" s="773"/>
      <c r="L21" s="773"/>
      <c r="M21" s="773"/>
      <c r="N21" s="773"/>
      <c r="O21" s="773"/>
      <c r="P21" s="773"/>
      <c r="Q21" s="773"/>
      <c r="R21" s="774"/>
      <c r="S21" s="807"/>
      <c r="T21" s="808"/>
      <c r="U21" s="808"/>
      <c r="V21" s="809"/>
      <c r="W21" s="684"/>
      <c r="X21" s="684"/>
      <c r="Y21" s="684"/>
      <c r="Z21" s="684"/>
      <c r="AA21" s="684"/>
      <c r="AB21" s="684"/>
      <c r="AC21" s="684"/>
      <c r="AD21" s="684"/>
      <c r="AE21" s="654"/>
      <c r="AF21" s="540"/>
      <c r="AG21" s="540"/>
      <c r="AH21" s="655"/>
      <c r="AI21" s="654"/>
      <c r="AJ21" s="540"/>
      <c r="AK21" s="540"/>
      <c r="AL21" s="655"/>
      <c r="AM21" s="654"/>
      <c r="AN21" s="540"/>
      <c r="AO21" s="540"/>
      <c r="AP21" s="541"/>
      <c r="AQ21" s="232"/>
      <c r="AR21" s="544"/>
      <c r="AS21" s="545"/>
      <c r="AT21" s="733" t="s">
        <v>17</v>
      </c>
      <c r="AU21" s="657"/>
      <c r="AV21" s="657"/>
      <c r="AW21" s="657"/>
      <c r="AX21" s="657"/>
      <c r="AY21" s="657"/>
      <c r="AZ21" s="657"/>
      <c r="BA21" s="657"/>
      <c r="BB21" s="658"/>
      <c r="BC21" s="623">
        <f>施設情報!C8</f>
        <v>0</v>
      </c>
      <c r="BD21" s="534"/>
      <c r="BE21" s="534"/>
      <c r="BF21" s="534"/>
      <c r="BG21" s="534"/>
      <c r="BH21" s="534"/>
      <c r="BI21" s="489" t="s">
        <v>42</v>
      </c>
      <c r="BJ21" s="489"/>
      <c r="BK21" s="489"/>
      <c r="BL21" s="810"/>
      <c r="BM21" s="656" t="s">
        <v>25</v>
      </c>
      <c r="BN21" s="657"/>
      <c r="BO21" s="657"/>
      <c r="BP21" s="657"/>
      <c r="BQ21" s="657"/>
      <c r="BR21" s="657"/>
      <c r="BS21" s="657"/>
      <c r="BT21" s="657"/>
      <c r="BU21" s="657"/>
      <c r="BV21" s="657"/>
      <c r="BW21" s="657"/>
      <c r="BX21" s="658"/>
      <c r="BY21" s="638" t="str">
        <f>施設情報!C7</f>
        <v>私立</v>
      </c>
      <c r="BZ21" s="639"/>
      <c r="CA21" s="639"/>
      <c r="CB21" s="639"/>
      <c r="CC21" s="639"/>
      <c r="CD21" s="639"/>
      <c r="CE21" s="639"/>
      <c r="CF21" s="639"/>
      <c r="CG21" s="639"/>
      <c r="CH21" s="639"/>
      <c r="CI21" s="639"/>
      <c r="CJ21" s="639"/>
      <c r="CK21" s="640"/>
      <c r="CR21" s="215"/>
      <c r="CS21" s="215"/>
      <c r="CT21" s="215"/>
      <c r="CU21" s="215"/>
      <c r="CV21" s="215"/>
      <c r="CW21" s="215"/>
      <c r="CX21" s="215"/>
      <c r="CY21" s="215"/>
      <c r="CZ21" s="215"/>
      <c r="DA21" s="215"/>
      <c r="DB21" s="215"/>
      <c r="DC21" s="215"/>
      <c r="DD21" s="215"/>
      <c r="DE21" s="215"/>
      <c r="DF21" s="215"/>
      <c r="DG21" s="215"/>
      <c r="DH21" s="215"/>
      <c r="DI21" s="215"/>
      <c r="DJ21" s="215"/>
      <c r="DK21" s="215"/>
      <c r="DL21" s="215"/>
      <c r="DM21" s="215"/>
      <c r="DN21" s="215"/>
      <c r="DO21" s="215"/>
      <c r="DP21" s="215"/>
      <c r="DQ21" s="215"/>
      <c r="DR21" s="215"/>
      <c r="DS21" s="215"/>
      <c r="DT21" s="215"/>
      <c r="DU21" s="215"/>
      <c r="DV21" s="215"/>
      <c r="DW21" s="215"/>
      <c r="DX21" s="215"/>
      <c r="DY21" s="215"/>
      <c r="DZ21" s="215"/>
      <c r="EA21" s="215"/>
      <c r="EB21" s="215"/>
      <c r="EC21" s="215"/>
      <c r="ED21" s="215"/>
      <c r="EE21" s="215"/>
      <c r="EF21" s="215"/>
      <c r="EG21" s="215"/>
      <c r="EH21" s="215"/>
      <c r="EI21" s="215"/>
      <c r="EJ21" s="215"/>
      <c r="EK21" s="215"/>
    </row>
    <row r="22" spans="1:141" ht="11.1" customHeight="1">
      <c r="B22" s="846" t="s">
        <v>13</v>
      </c>
      <c r="C22" s="847"/>
      <c r="D22" s="847"/>
      <c r="E22" s="847"/>
      <c r="F22" s="847"/>
      <c r="G22" s="847"/>
      <c r="H22" s="847"/>
      <c r="I22" s="848"/>
      <c r="J22" s="794"/>
      <c r="K22" s="795"/>
      <c r="L22" s="795"/>
      <c r="M22" s="795"/>
      <c r="N22" s="795"/>
      <c r="O22" s="795"/>
      <c r="P22" s="795"/>
      <c r="Q22" s="795"/>
      <c r="R22" s="795"/>
      <c r="S22" s="795"/>
      <c r="T22" s="795"/>
      <c r="U22" s="795"/>
      <c r="V22" s="796"/>
      <c r="W22" s="656" t="s">
        <v>15</v>
      </c>
      <c r="X22" s="657"/>
      <c r="Y22" s="657"/>
      <c r="Z22" s="657"/>
      <c r="AA22" s="657"/>
      <c r="AB22" s="657"/>
      <c r="AC22" s="657"/>
      <c r="AD22" s="658"/>
      <c r="AE22" s="740"/>
      <c r="AF22" s="741"/>
      <c r="AG22" s="741"/>
      <c r="AH22" s="741"/>
      <c r="AI22" s="741"/>
      <c r="AJ22" s="741"/>
      <c r="AK22" s="741"/>
      <c r="AL22" s="741"/>
      <c r="AM22" s="741"/>
      <c r="AN22" s="741"/>
      <c r="AO22" s="741"/>
      <c r="AP22" s="742"/>
      <c r="AQ22" s="232"/>
      <c r="AR22" s="544"/>
      <c r="AS22" s="545"/>
      <c r="AT22" s="353"/>
      <c r="AU22" s="354"/>
      <c r="AV22" s="354"/>
      <c r="AW22" s="354"/>
      <c r="AX22" s="354"/>
      <c r="AY22" s="354"/>
      <c r="AZ22" s="354"/>
      <c r="BA22" s="354"/>
      <c r="BB22" s="660"/>
      <c r="BC22" s="663"/>
      <c r="BD22" s="664"/>
      <c r="BE22" s="664"/>
      <c r="BF22" s="664"/>
      <c r="BG22" s="664"/>
      <c r="BH22" s="664"/>
      <c r="BI22" s="492"/>
      <c r="BJ22" s="492"/>
      <c r="BK22" s="492"/>
      <c r="BL22" s="811"/>
      <c r="BM22" s="659"/>
      <c r="BN22" s="354"/>
      <c r="BO22" s="354"/>
      <c r="BP22" s="354"/>
      <c r="BQ22" s="354"/>
      <c r="BR22" s="354"/>
      <c r="BS22" s="354"/>
      <c r="BT22" s="354"/>
      <c r="BU22" s="354"/>
      <c r="BV22" s="354"/>
      <c r="BW22" s="354"/>
      <c r="BX22" s="660"/>
      <c r="BY22" s="641"/>
      <c r="BZ22" s="642"/>
      <c r="CA22" s="642"/>
      <c r="CB22" s="642"/>
      <c r="CC22" s="642"/>
      <c r="CD22" s="642"/>
      <c r="CE22" s="642"/>
      <c r="CF22" s="642"/>
      <c r="CG22" s="642"/>
      <c r="CH22" s="642"/>
      <c r="CI22" s="642"/>
      <c r="CJ22" s="642"/>
      <c r="CK22" s="643"/>
      <c r="CR22" s="215"/>
      <c r="CS22" s="215"/>
      <c r="CT22" s="215"/>
      <c r="CU22" s="215"/>
      <c r="CV22" s="215"/>
      <c r="CW22" s="215"/>
      <c r="CX22" s="215"/>
      <c r="CY22" s="215"/>
      <c r="CZ22" s="215"/>
      <c r="DA22" s="215"/>
      <c r="DB22" s="215"/>
      <c r="DC22" s="215"/>
      <c r="DD22" s="215"/>
      <c r="DE22" s="215"/>
      <c r="DF22" s="215"/>
      <c r="DG22" s="215"/>
      <c r="DH22" s="215"/>
      <c r="DI22" s="215"/>
      <c r="DJ22" s="215"/>
      <c r="DK22" s="215"/>
      <c r="DL22" s="215"/>
      <c r="DM22" s="215"/>
      <c r="DN22" s="215"/>
      <c r="DO22" s="215"/>
      <c r="DP22" s="215"/>
      <c r="DQ22" s="215"/>
      <c r="DR22" s="215"/>
      <c r="DS22" s="215"/>
      <c r="DT22" s="215"/>
      <c r="DU22" s="215"/>
      <c r="DV22" s="215"/>
      <c r="DW22" s="215"/>
      <c r="DX22" s="215"/>
      <c r="DY22" s="215"/>
      <c r="DZ22" s="215"/>
      <c r="EA22" s="215"/>
      <c r="EB22" s="215"/>
      <c r="EC22" s="215"/>
      <c r="ED22" s="215"/>
      <c r="EE22" s="215"/>
      <c r="EF22" s="215"/>
      <c r="EG22" s="215"/>
      <c r="EH22" s="215"/>
      <c r="EI22" s="215"/>
      <c r="EJ22" s="215"/>
      <c r="EK22" s="215"/>
    </row>
    <row r="23" spans="1:141" ht="11.1" customHeight="1" thickBot="1">
      <c r="B23" s="849"/>
      <c r="C23" s="850"/>
      <c r="D23" s="850"/>
      <c r="E23" s="850"/>
      <c r="F23" s="850"/>
      <c r="G23" s="850"/>
      <c r="H23" s="850"/>
      <c r="I23" s="851"/>
      <c r="J23" s="797"/>
      <c r="K23" s="798"/>
      <c r="L23" s="798"/>
      <c r="M23" s="798"/>
      <c r="N23" s="798"/>
      <c r="O23" s="798"/>
      <c r="P23" s="798"/>
      <c r="Q23" s="798"/>
      <c r="R23" s="798"/>
      <c r="S23" s="798"/>
      <c r="T23" s="798"/>
      <c r="U23" s="798"/>
      <c r="V23" s="799"/>
      <c r="W23" s="800"/>
      <c r="X23" s="735"/>
      <c r="Y23" s="735"/>
      <c r="Z23" s="735"/>
      <c r="AA23" s="735"/>
      <c r="AB23" s="735"/>
      <c r="AC23" s="735"/>
      <c r="AD23" s="736"/>
      <c r="AE23" s="743"/>
      <c r="AF23" s="744"/>
      <c r="AG23" s="744"/>
      <c r="AH23" s="744"/>
      <c r="AI23" s="744"/>
      <c r="AJ23" s="744"/>
      <c r="AK23" s="744"/>
      <c r="AL23" s="744"/>
      <c r="AM23" s="744"/>
      <c r="AN23" s="744"/>
      <c r="AO23" s="744"/>
      <c r="AP23" s="745"/>
      <c r="AQ23" s="232"/>
      <c r="AR23" s="712"/>
      <c r="AS23" s="713"/>
      <c r="AT23" s="356"/>
      <c r="AU23" s="357"/>
      <c r="AV23" s="357"/>
      <c r="AW23" s="357"/>
      <c r="AX23" s="357"/>
      <c r="AY23" s="357"/>
      <c r="AZ23" s="357"/>
      <c r="BA23" s="357"/>
      <c r="BB23" s="662"/>
      <c r="BC23" s="625"/>
      <c r="BD23" s="626"/>
      <c r="BE23" s="626"/>
      <c r="BF23" s="626"/>
      <c r="BG23" s="626"/>
      <c r="BH23" s="626"/>
      <c r="BI23" s="692"/>
      <c r="BJ23" s="692"/>
      <c r="BK23" s="692"/>
      <c r="BL23" s="812"/>
      <c r="BM23" s="661"/>
      <c r="BN23" s="357"/>
      <c r="BO23" s="357"/>
      <c r="BP23" s="357"/>
      <c r="BQ23" s="357"/>
      <c r="BR23" s="357"/>
      <c r="BS23" s="357"/>
      <c r="BT23" s="357"/>
      <c r="BU23" s="357"/>
      <c r="BV23" s="357"/>
      <c r="BW23" s="357"/>
      <c r="BX23" s="662"/>
      <c r="BY23" s="644"/>
      <c r="BZ23" s="645"/>
      <c r="CA23" s="645"/>
      <c r="CB23" s="645"/>
      <c r="CC23" s="645"/>
      <c r="CD23" s="645"/>
      <c r="CE23" s="645"/>
      <c r="CF23" s="645"/>
      <c r="CG23" s="645"/>
      <c r="CH23" s="645"/>
      <c r="CI23" s="645"/>
      <c r="CJ23" s="645"/>
      <c r="CK23" s="646"/>
      <c r="CR23" s="215"/>
      <c r="CS23" s="215"/>
      <c r="CT23" s="215"/>
      <c r="CU23" s="215"/>
      <c r="CV23" s="215"/>
      <c r="CW23" s="215"/>
      <c r="CX23" s="215"/>
      <c r="CY23" s="215"/>
      <c r="CZ23" s="215"/>
      <c r="DA23" s="215"/>
      <c r="DB23" s="215"/>
      <c r="DC23" s="215"/>
      <c r="DD23" s="215"/>
      <c r="DE23" s="215"/>
      <c r="DF23" s="215"/>
      <c r="DG23" s="215"/>
      <c r="DH23" s="215"/>
      <c r="DI23" s="215"/>
      <c r="DJ23" s="215"/>
      <c r="DK23" s="215"/>
      <c r="DL23" s="215"/>
      <c r="DM23" s="215"/>
      <c r="DN23" s="215"/>
      <c r="DO23" s="215"/>
      <c r="DP23" s="215"/>
      <c r="DQ23" s="215"/>
      <c r="DR23" s="215"/>
      <c r="DS23" s="215"/>
      <c r="DT23" s="215"/>
      <c r="DU23" s="215"/>
      <c r="DV23" s="215"/>
      <c r="DW23" s="215"/>
      <c r="DX23" s="215"/>
      <c r="DY23" s="215"/>
      <c r="DZ23" s="215"/>
      <c r="EA23" s="215"/>
      <c r="EB23" s="215"/>
      <c r="EC23" s="215"/>
      <c r="ED23" s="215"/>
      <c r="EE23" s="215"/>
      <c r="EF23" s="215"/>
      <c r="EG23" s="215"/>
      <c r="EH23" s="215"/>
      <c r="EI23" s="215"/>
      <c r="EJ23" s="215"/>
      <c r="EK23" s="215"/>
    </row>
    <row r="24" spans="1:141" s="212" customFormat="1" ht="11.1" customHeight="1">
      <c r="B24" s="577" t="s">
        <v>36</v>
      </c>
      <c r="C24" s="578"/>
      <c r="D24" s="578"/>
      <c r="E24" s="578"/>
      <c r="F24" s="578"/>
      <c r="G24" s="578"/>
      <c r="H24" s="578"/>
      <c r="I24" s="579"/>
      <c r="J24" s="615" t="s">
        <v>43</v>
      </c>
      <c r="K24" s="616"/>
      <c r="L24" s="813">
        <f>Y24+AK24</f>
        <v>0</v>
      </c>
      <c r="M24" s="813"/>
      <c r="N24" s="813"/>
      <c r="O24" s="813"/>
      <c r="P24" s="813"/>
      <c r="Q24" s="616" t="s">
        <v>39</v>
      </c>
      <c r="R24" s="647"/>
      <c r="S24" s="615" t="s">
        <v>44</v>
      </c>
      <c r="T24" s="616"/>
      <c r="U24" s="616"/>
      <c r="V24" s="616"/>
      <c r="W24" s="616"/>
      <c r="X24" s="616"/>
      <c r="Y24" s="619">
        <f>施設情報!C15</f>
        <v>0</v>
      </c>
      <c r="Z24" s="619"/>
      <c r="AA24" s="619"/>
      <c r="AB24" s="619"/>
      <c r="AC24" s="621" t="s">
        <v>39</v>
      </c>
      <c r="AD24" s="621"/>
      <c r="AE24" s="671" t="s">
        <v>45</v>
      </c>
      <c r="AF24" s="672"/>
      <c r="AG24" s="672"/>
      <c r="AH24" s="672"/>
      <c r="AI24" s="672"/>
      <c r="AJ24" s="672"/>
      <c r="AK24" s="619">
        <f>施設情報!C16</f>
        <v>0</v>
      </c>
      <c r="AL24" s="619"/>
      <c r="AM24" s="619"/>
      <c r="AN24" s="619"/>
      <c r="AO24" s="621" t="s">
        <v>39</v>
      </c>
      <c r="AP24" s="621"/>
      <c r="AQ24" s="785" t="s">
        <v>334</v>
      </c>
      <c r="AR24" s="786"/>
      <c r="AS24" s="786"/>
      <c r="AT24" s="786"/>
      <c r="AU24" s="786"/>
      <c r="AV24" s="786"/>
      <c r="AW24" s="786"/>
      <c r="AX24" s="787"/>
      <c r="AY24" s="789">
        <f>施設情報!C20</f>
        <v>0</v>
      </c>
      <c r="AZ24" s="789"/>
      <c r="BA24" s="790"/>
      <c r="BB24" s="789">
        <f>施設情報!C21</f>
        <v>0</v>
      </c>
      <c r="BC24" s="789"/>
      <c r="BD24" s="790"/>
      <c r="BE24" s="634" t="s">
        <v>35</v>
      </c>
      <c r="BF24" s="635"/>
      <c r="BG24" s="277"/>
      <c r="BH24" s="613"/>
      <c r="BI24" s="613"/>
      <c r="BJ24" s="613"/>
    </row>
    <row r="25" spans="1:141" s="212" customFormat="1" ht="11.1" customHeight="1">
      <c r="A25" s="221"/>
      <c r="B25" s="752"/>
      <c r="C25" s="753"/>
      <c r="D25" s="753"/>
      <c r="E25" s="753"/>
      <c r="F25" s="753"/>
      <c r="G25" s="753"/>
      <c r="H25" s="753"/>
      <c r="I25" s="754"/>
      <c r="J25" s="636"/>
      <c r="K25" s="637"/>
      <c r="L25" s="814"/>
      <c r="M25" s="814"/>
      <c r="N25" s="814"/>
      <c r="O25" s="814"/>
      <c r="P25" s="814"/>
      <c r="Q25" s="637"/>
      <c r="R25" s="648"/>
      <c r="S25" s="636"/>
      <c r="T25" s="637"/>
      <c r="U25" s="637"/>
      <c r="V25" s="637"/>
      <c r="W25" s="637"/>
      <c r="X25" s="637"/>
      <c r="Y25" s="558"/>
      <c r="Z25" s="558"/>
      <c r="AA25" s="558"/>
      <c r="AB25" s="558"/>
      <c r="AC25" s="784"/>
      <c r="AD25" s="784"/>
      <c r="AE25" s="673"/>
      <c r="AF25" s="674"/>
      <c r="AG25" s="674"/>
      <c r="AH25" s="674"/>
      <c r="AI25" s="674"/>
      <c r="AJ25" s="674"/>
      <c r="AK25" s="558"/>
      <c r="AL25" s="558"/>
      <c r="AM25" s="558"/>
      <c r="AN25" s="558"/>
      <c r="AO25" s="784"/>
      <c r="AP25" s="784"/>
      <c r="AQ25" s="788"/>
      <c r="AR25" s="753"/>
      <c r="AS25" s="753"/>
      <c r="AT25" s="753"/>
      <c r="AU25" s="753"/>
      <c r="AV25" s="753"/>
      <c r="AW25" s="753"/>
      <c r="AX25" s="754"/>
      <c r="AY25" s="791"/>
      <c r="AZ25" s="791"/>
      <c r="BA25" s="790"/>
      <c r="BB25" s="791"/>
      <c r="BC25" s="791"/>
      <c r="BD25" s="790"/>
      <c r="BE25" s="636"/>
      <c r="BF25" s="637"/>
      <c r="BG25" s="278"/>
      <c r="BH25" s="614"/>
      <c r="BI25" s="614"/>
      <c r="BJ25" s="614"/>
      <c r="BV25" s="815" t="s">
        <v>362</v>
      </c>
      <c r="BW25" s="815"/>
      <c r="BX25" s="815"/>
      <c r="BY25" s="815"/>
      <c r="BZ25" s="815"/>
      <c r="CA25" s="815"/>
      <c r="CB25" s="815"/>
      <c r="CC25" s="815"/>
      <c r="CD25" s="815"/>
      <c r="CE25" s="815"/>
      <c r="CF25" s="815"/>
      <c r="CG25" s="815"/>
      <c r="CH25" s="815"/>
    </row>
    <row r="26" spans="1:141" s="212" customFormat="1" ht="11.1" customHeight="1">
      <c r="B26" s="577" t="s">
        <v>37</v>
      </c>
      <c r="C26" s="578"/>
      <c r="D26" s="578"/>
      <c r="E26" s="578"/>
      <c r="F26" s="578"/>
      <c r="G26" s="578"/>
      <c r="H26" s="578"/>
      <c r="I26" s="579"/>
      <c r="J26" s="623">
        <f>施設情報!C17</f>
        <v>0</v>
      </c>
      <c r="K26" s="534"/>
      <c r="L26" s="534"/>
      <c r="M26" s="534"/>
      <c r="N26" s="534"/>
      <c r="O26" s="534"/>
      <c r="P26" s="534"/>
      <c r="Q26" s="534"/>
      <c r="R26" s="624"/>
      <c r="S26" s="615" t="s">
        <v>46</v>
      </c>
      <c r="T26" s="616"/>
      <c r="U26" s="616"/>
      <c r="V26" s="616"/>
      <c r="W26" s="619">
        <f>施設情報!C18</f>
        <v>0</v>
      </c>
      <c r="X26" s="619"/>
      <c r="Y26" s="619"/>
      <c r="Z26" s="619"/>
      <c r="AA26" s="619"/>
      <c r="AB26" s="619"/>
      <c r="AC26" s="616" t="s">
        <v>35</v>
      </c>
      <c r="AD26" s="616"/>
      <c r="AE26" s="615" t="s">
        <v>47</v>
      </c>
      <c r="AF26" s="616"/>
      <c r="AG26" s="616"/>
      <c r="AH26" s="132"/>
      <c r="AI26" s="619">
        <f>施設情報!C19</f>
        <v>0</v>
      </c>
      <c r="AJ26" s="619"/>
      <c r="AK26" s="619"/>
      <c r="AL26" s="619"/>
      <c r="AM26" s="619"/>
      <c r="AN26" s="132"/>
      <c r="AO26" s="621" t="s">
        <v>38</v>
      </c>
      <c r="AP26" s="621"/>
      <c r="AQ26" s="628" t="s">
        <v>124</v>
      </c>
      <c r="AR26" s="629"/>
      <c r="AS26" s="629"/>
      <c r="AT26" s="629"/>
      <c r="AU26" s="629"/>
      <c r="AV26" s="629"/>
      <c r="AW26" s="629"/>
      <c r="AX26" s="629"/>
      <c r="AY26" s="629"/>
      <c r="AZ26" s="630"/>
      <c r="BA26" s="583">
        <f>VLOOKUP($CH$4,'児童情報 '!A:Q,10,FALSE)</f>
        <v>0</v>
      </c>
      <c r="BB26" s="584"/>
      <c r="BC26" s="584"/>
      <c r="BD26" s="584"/>
      <c r="BE26" s="585"/>
      <c r="BF26" s="585"/>
      <c r="BG26" s="585"/>
      <c r="BH26" s="586"/>
      <c r="BI26" s="276"/>
      <c r="BJ26" s="247"/>
      <c r="BK26" s="247"/>
      <c r="BL26" s="247"/>
      <c r="BM26" s="247"/>
      <c r="BN26" s="247"/>
      <c r="BO26" s="247"/>
      <c r="BP26" s="247"/>
      <c r="BQ26" s="247"/>
      <c r="BR26" s="247"/>
      <c r="BS26" s="247"/>
      <c r="BT26" s="247"/>
      <c r="BU26" s="247"/>
      <c r="BV26" s="595" t="str">
        <f>IF(施設情報!C30&gt;施設情報!H30,"NG","OK")</f>
        <v>OK</v>
      </c>
      <c r="BW26" s="596"/>
      <c r="BX26" s="596"/>
      <c r="BY26" s="596"/>
      <c r="BZ26" s="596"/>
      <c r="CA26" s="596"/>
      <c r="CB26" s="596"/>
      <c r="CC26" s="596"/>
      <c r="CD26" s="596"/>
      <c r="CE26" s="596"/>
      <c r="CF26" s="596"/>
      <c r="CG26" s="596"/>
      <c r="CH26" s="597"/>
      <c r="CI26" s="244"/>
      <c r="CJ26" s="244"/>
      <c r="CK26" s="244"/>
    </row>
    <row r="27" spans="1:141" ht="11.1" customHeight="1" thickBot="1">
      <c r="B27" s="580"/>
      <c r="C27" s="581"/>
      <c r="D27" s="581"/>
      <c r="E27" s="581"/>
      <c r="F27" s="581"/>
      <c r="G27" s="581"/>
      <c r="H27" s="581"/>
      <c r="I27" s="582"/>
      <c r="J27" s="625"/>
      <c r="K27" s="626"/>
      <c r="L27" s="626"/>
      <c r="M27" s="626"/>
      <c r="N27" s="626"/>
      <c r="O27" s="626"/>
      <c r="P27" s="626"/>
      <c r="Q27" s="626"/>
      <c r="R27" s="627"/>
      <c r="S27" s="617"/>
      <c r="T27" s="618"/>
      <c r="U27" s="618"/>
      <c r="V27" s="618"/>
      <c r="W27" s="620"/>
      <c r="X27" s="620"/>
      <c r="Y27" s="620"/>
      <c r="Z27" s="620"/>
      <c r="AA27" s="620"/>
      <c r="AB27" s="620"/>
      <c r="AC27" s="618"/>
      <c r="AD27" s="618"/>
      <c r="AE27" s="617"/>
      <c r="AF27" s="618"/>
      <c r="AG27" s="618"/>
      <c r="AH27" s="133"/>
      <c r="AI27" s="620"/>
      <c r="AJ27" s="620"/>
      <c r="AK27" s="620"/>
      <c r="AL27" s="620"/>
      <c r="AM27" s="620"/>
      <c r="AN27" s="133"/>
      <c r="AO27" s="622"/>
      <c r="AP27" s="622"/>
      <c r="AQ27" s="631"/>
      <c r="AR27" s="632"/>
      <c r="AS27" s="632"/>
      <c r="AT27" s="632"/>
      <c r="AU27" s="632"/>
      <c r="AV27" s="632"/>
      <c r="AW27" s="632"/>
      <c r="AX27" s="632"/>
      <c r="AY27" s="632"/>
      <c r="AZ27" s="633"/>
      <c r="BA27" s="587"/>
      <c r="BB27" s="588"/>
      <c r="BC27" s="588"/>
      <c r="BD27" s="588"/>
      <c r="BE27" s="588"/>
      <c r="BF27" s="588"/>
      <c r="BG27" s="588"/>
      <c r="BH27" s="589"/>
      <c r="BI27" s="244"/>
      <c r="BJ27" s="244"/>
      <c r="BK27" s="244"/>
      <c r="BL27" s="244"/>
      <c r="BM27" s="244"/>
      <c r="BN27" s="244"/>
      <c r="BO27" s="244"/>
      <c r="BP27" s="244"/>
      <c r="BQ27" s="244"/>
      <c r="BR27" s="244"/>
      <c r="BS27" s="244"/>
      <c r="BT27" s="244"/>
      <c r="BU27" s="244"/>
      <c r="BV27" s="244"/>
      <c r="BW27" s="244"/>
      <c r="BX27" s="234"/>
      <c r="BY27" s="234"/>
      <c r="BZ27" s="234"/>
      <c r="CA27" s="234"/>
      <c r="CB27" s="234"/>
      <c r="CC27" s="234"/>
      <c r="CD27" s="234"/>
      <c r="CE27" s="234"/>
      <c r="CF27" s="234"/>
      <c r="CG27" s="234"/>
      <c r="CH27" s="234"/>
      <c r="CI27" s="234"/>
      <c r="CJ27" s="234"/>
      <c r="CK27" s="234"/>
    </row>
    <row r="28" spans="1:141" s="212" customFormat="1" ht="9.75" customHeight="1" thickBot="1">
      <c r="B28" s="222"/>
      <c r="C28" s="223"/>
      <c r="D28" s="223"/>
      <c r="E28" s="223"/>
      <c r="F28" s="223"/>
      <c r="G28" s="223"/>
      <c r="H28" s="223"/>
      <c r="I28" s="223"/>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23"/>
      <c r="AY28" s="223"/>
      <c r="AZ28" s="223"/>
      <c r="BA28" s="223"/>
      <c r="BB28" s="223"/>
      <c r="BC28" s="223"/>
      <c r="BD28" s="223"/>
      <c r="BE28" s="223"/>
      <c r="BF28" s="223"/>
      <c r="BG28" s="223"/>
      <c r="BH28" s="223"/>
      <c r="BI28" s="223"/>
      <c r="BJ28" s="223"/>
      <c r="BK28" s="223"/>
      <c r="BL28" s="223"/>
      <c r="BM28" s="223"/>
      <c r="BN28" s="223"/>
      <c r="BO28" s="223"/>
      <c r="BP28" s="223"/>
      <c r="BQ28" s="223"/>
      <c r="BR28" s="223"/>
      <c r="BS28" s="223"/>
      <c r="BT28" s="223"/>
      <c r="BU28" s="223"/>
      <c r="BV28" s="223"/>
      <c r="BW28" s="223"/>
      <c r="BX28" s="223"/>
      <c r="BY28" s="223"/>
      <c r="BZ28" s="223"/>
      <c r="CA28" s="223"/>
      <c r="CB28" s="223"/>
    </row>
    <row r="29" spans="1:141" ht="5.25" customHeight="1">
      <c r="B29" s="542" t="s">
        <v>11</v>
      </c>
      <c r="C29" s="543"/>
      <c r="D29" s="350" t="s">
        <v>14</v>
      </c>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2"/>
      <c r="AI29" s="350" t="s">
        <v>10</v>
      </c>
      <c r="AJ29" s="351"/>
      <c r="AK29" s="351"/>
      <c r="AL29" s="351"/>
      <c r="AM29" s="351"/>
      <c r="AN29" s="351"/>
      <c r="AO29" s="351"/>
      <c r="AP29" s="351"/>
      <c r="AQ29" s="351"/>
      <c r="AR29" s="351"/>
      <c r="AS29" s="351"/>
      <c r="AT29" s="352"/>
      <c r="AU29" s="350" t="s">
        <v>14</v>
      </c>
      <c r="AV29" s="351"/>
      <c r="AW29" s="351"/>
      <c r="AX29" s="351"/>
      <c r="AY29" s="351"/>
      <c r="AZ29" s="351"/>
      <c r="BA29" s="351"/>
      <c r="BB29" s="351"/>
      <c r="BC29" s="351"/>
      <c r="BD29" s="351"/>
      <c r="BE29" s="351"/>
      <c r="BF29" s="351"/>
      <c r="BG29" s="351"/>
      <c r="BH29" s="351"/>
      <c r="BI29" s="351"/>
      <c r="BJ29" s="351"/>
      <c r="BK29" s="351"/>
      <c r="BL29" s="351"/>
      <c r="BM29" s="351"/>
      <c r="BN29" s="351"/>
      <c r="BO29" s="351"/>
      <c r="BP29" s="351"/>
      <c r="BQ29" s="351"/>
      <c r="BR29" s="351"/>
      <c r="BS29" s="351"/>
      <c r="BT29" s="351"/>
      <c r="BU29" s="351"/>
      <c r="BV29" s="351"/>
      <c r="BW29" s="351"/>
      <c r="BX29" s="351"/>
      <c r="BY29" s="352"/>
      <c r="BZ29" s="350" t="s">
        <v>10</v>
      </c>
      <c r="CA29" s="351"/>
      <c r="CB29" s="351"/>
      <c r="CC29" s="351"/>
      <c r="CD29" s="351"/>
      <c r="CE29" s="351"/>
      <c r="CF29" s="351"/>
      <c r="CG29" s="351"/>
      <c r="CH29" s="351"/>
      <c r="CI29" s="351"/>
      <c r="CJ29" s="351"/>
      <c r="CK29" s="352"/>
      <c r="CN29" s="289"/>
      <c r="CO29" s="289"/>
      <c r="CP29" s="289"/>
      <c r="CQ29" s="289"/>
      <c r="CR29" s="289"/>
      <c r="CS29" s="289"/>
      <c r="CT29" s="289"/>
      <c r="CU29" s="289"/>
      <c r="CV29" s="289"/>
      <c r="CW29" s="289"/>
      <c r="CX29" s="289"/>
      <c r="CY29" s="289"/>
      <c r="CZ29" s="289"/>
      <c r="DA29" s="289"/>
      <c r="DB29" s="289"/>
      <c r="DC29" s="289"/>
      <c r="DD29" s="289"/>
      <c r="DE29" s="289"/>
      <c r="DF29" s="289"/>
      <c r="DG29" s="289"/>
      <c r="DH29" s="289"/>
      <c r="DI29" s="289"/>
      <c r="DJ29" s="289"/>
      <c r="DK29" s="289"/>
      <c r="DL29" s="289"/>
      <c r="DU29" s="212"/>
      <c r="DV29" s="212"/>
      <c r="DW29" s="212"/>
      <c r="DX29" s="212"/>
      <c r="DY29" s="212"/>
      <c r="DZ29" s="212"/>
      <c r="EA29" s="212"/>
      <c r="EB29" s="212"/>
      <c r="EC29" s="212"/>
      <c r="ED29" s="212"/>
      <c r="EE29" s="212"/>
      <c r="EF29" s="212"/>
      <c r="EG29" s="212"/>
      <c r="EH29" s="212"/>
      <c r="EI29" s="212"/>
      <c r="EJ29" s="212"/>
      <c r="EK29" s="212"/>
    </row>
    <row r="30" spans="1:141" ht="5.25" customHeight="1">
      <c r="B30" s="544"/>
      <c r="C30" s="545"/>
      <c r="D30" s="353"/>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5"/>
      <c r="AI30" s="353"/>
      <c r="AJ30" s="354"/>
      <c r="AK30" s="354"/>
      <c r="AL30" s="354"/>
      <c r="AM30" s="354"/>
      <c r="AN30" s="354"/>
      <c r="AO30" s="354"/>
      <c r="AP30" s="354"/>
      <c r="AQ30" s="354"/>
      <c r="AR30" s="354"/>
      <c r="AS30" s="354"/>
      <c r="AT30" s="355"/>
      <c r="AU30" s="353"/>
      <c r="AV30" s="354"/>
      <c r="AW30" s="354"/>
      <c r="AX30" s="354"/>
      <c r="AY30" s="354"/>
      <c r="AZ30" s="354"/>
      <c r="BA30" s="354"/>
      <c r="BB30" s="354"/>
      <c r="BC30" s="354"/>
      <c r="BD30" s="354"/>
      <c r="BE30" s="354"/>
      <c r="BF30" s="354"/>
      <c r="BG30" s="354"/>
      <c r="BH30" s="354"/>
      <c r="BI30" s="354"/>
      <c r="BJ30" s="354"/>
      <c r="BK30" s="354"/>
      <c r="BL30" s="354"/>
      <c r="BM30" s="354"/>
      <c r="BN30" s="354"/>
      <c r="BO30" s="354"/>
      <c r="BP30" s="354"/>
      <c r="BQ30" s="354"/>
      <c r="BR30" s="354"/>
      <c r="BS30" s="354"/>
      <c r="BT30" s="354"/>
      <c r="BU30" s="354"/>
      <c r="BV30" s="354"/>
      <c r="BW30" s="354"/>
      <c r="BX30" s="354"/>
      <c r="BY30" s="355"/>
      <c r="BZ30" s="353"/>
      <c r="CA30" s="354"/>
      <c r="CB30" s="354"/>
      <c r="CC30" s="354"/>
      <c r="CD30" s="354"/>
      <c r="CE30" s="354"/>
      <c r="CF30" s="354"/>
      <c r="CG30" s="354"/>
      <c r="CH30" s="354"/>
      <c r="CI30" s="354"/>
      <c r="CJ30" s="354"/>
      <c r="CK30" s="355"/>
      <c r="CN30" s="289"/>
      <c r="CO30" s="289"/>
      <c r="CP30" s="289"/>
      <c r="CQ30" s="289"/>
      <c r="CR30" s="289"/>
      <c r="CS30" s="289"/>
      <c r="CT30" s="289"/>
      <c r="CU30" s="289"/>
      <c r="CV30" s="289"/>
      <c r="CW30" s="289"/>
      <c r="CX30" s="289"/>
      <c r="CY30" s="289"/>
      <c r="CZ30" s="289"/>
      <c r="DA30" s="289"/>
      <c r="DB30" s="289"/>
      <c r="DC30" s="289"/>
      <c r="DD30" s="289"/>
      <c r="DE30" s="289"/>
      <c r="DF30" s="289"/>
      <c r="DG30" s="289"/>
      <c r="DH30" s="289"/>
      <c r="DI30" s="289"/>
      <c r="DJ30" s="289"/>
      <c r="DK30" s="289"/>
      <c r="DL30" s="289"/>
      <c r="DU30" s="212"/>
      <c r="DV30" s="212"/>
      <c r="DW30" s="212"/>
      <c r="DX30" s="212"/>
      <c r="DY30" s="212"/>
      <c r="DZ30" s="212"/>
      <c r="EA30" s="212"/>
      <c r="EB30" s="212"/>
      <c r="EC30" s="212"/>
      <c r="ED30" s="212"/>
      <c r="EE30" s="212"/>
      <c r="EF30" s="212"/>
      <c r="EG30" s="212"/>
      <c r="EH30" s="212"/>
      <c r="EI30" s="212"/>
      <c r="EJ30" s="212"/>
      <c r="EK30" s="212"/>
    </row>
    <row r="31" spans="1:141" ht="5.25" customHeight="1" thickBot="1">
      <c r="B31" s="544"/>
      <c r="C31" s="545"/>
      <c r="D31" s="356"/>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8"/>
      <c r="AI31" s="356"/>
      <c r="AJ31" s="357"/>
      <c r="AK31" s="357"/>
      <c r="AL31" s="357"/>
      <c r="AM31" s="357"/>
      <c r="AN31" s="357"/>
      <c r="AO31" s="357"/>
      <c r="AP31" s="357"/>
      <c r="AQ31" s="357"/>
      <c r="AR31" s="357"/>
      <c r="AS31" s="357"/>
      <c r="AT31" s="358"/>
      <c r="AU31" s="356"/>
      <c r="AV31" s="357"/>
      <c r="AW31" s="357"/>
      <c r="AX31" s="357"/>
      <c r="AY31" s="357"/>
      <c r="AZ31" s="357"/>
      <c r="BA31" s="357"/>
      <c r="BB31" s="357"/>
      <c r="BC31" s="357"/>
      <c r="BD31" s="357"/>
      <c r="BE31" s="357"/>
      <c r="BF31" s="357"/>
      <c r="BG31" s="357"/>
      <c r="BH31" s="357"/>
      <c r="BI31" s="357"/>
      <c r="BJ31" s="357"/>
      <c r="BK31" s="357"/>
      <c r="BL31" s="357"/>
      <c r="BM31" s="357"/>
      <c r="BN31" s="357"/>
      <c r="BO31" s="357"/>
      <c r="BP31" s="357"/>
      <c r="BQ31" s="357"/>
      <c r="BR31" s="357"/>
      <c r="BS31" s="357"/>
      <c r="BT31" s="357"/>
      <c r="BU31" s="357"/>
      <c r="BV31" s="357"/>
      <c r="BW31" s="357"/>
      <c r="BX31" s="357"/>
      <c r="BY31" s="358"/>
      <c r="BZ31" s="356"/>
      <c r="CA31" s="357"/>
      <c r="CB31" s="357"/>
      <c r="CC31" s="357"/>
      <c r="CD31" s="357"/>
      <c r="CE31" s="357"/>
      <c r="CF31" s="357"/>
      <c r="CG31" s="357"/>
      <c r="CH31" s="357"/>
      <c r="CI31" s="357"/>
      <c r="CJ31" s="357"/>
      <c r="CK31" s="358"/>
      <c r="CN31" s="289"/>
      <c r="CO31" s="289"/>
      <c r="CP31" s="289"/>
      <c r="CQ31" s="289"/>
      <c r="CR31" s="289"/>
      <c r="CS31" s="289"/>
      <c r="CT31" s="289"/>
      <c r="CU31" s="289"/>
      <c r="CV31" s="289"/>
      <c r="CW31" s="289"/>
      <c r="CX31" s="289"/>
      <c r="CY31" s="289"/>
      <c r="CZ31" s="289"/>
      <c r="DA31" s="289"/>
      <c r="DB31" s="289"/>
      <c r="DC31" s="289"/>
      <c r="DD31" s="289"/>
      <c r="DE31" s="289"/>
      <c r="DF31" s="289"/>
      <c r="DG31" s="289"/>
      <c r="DH31" s="289"/>
      <c r="DI31" s="289"/>
      <c r="DJ31" s="289"/>
      <c r="DK31" s="289"/>
      <c r="DL31" s="289"/>
      <c r="DU31" s="212"/>
      <c r="DV31" s="212"/>
      <c r="DW31" s="212"/>
      <c r="DX31" s="212"/>
      <c r="DY31" s="212"/>
      <c r="DZ31" s="212"/>
      <c r="EA31" s="212"/>
      <c r="EB31" s="212"/>
      <c r="EC31" s="212"/>
      <c r="ED31" s="212"/>
      <c r="EE31" s="212"/>
      <c r="EF31" s="212"/>
      <c r="EG31" s="212"/>
      <c r="EH31" s="212"/>
      <c r="EI31" s="212"/>
      <c r="EJ31" s="212"/>
      <c r="EK31" s="212"/>
    </row>
    <row r="32" spans="1:141" ht="5.25" customHeight="1">
      <c r="B32" s="544"/>
      <c r="C32" s="546"/>
      <c r="D32" s="598" t="s">
        <v>20</v>
      </c>
      <c r="E32" s="599"/>
      <c r="F32" s="599"/>
      <c r="G32" s="599"/>
      <c r="H32" s="599"/>
      <c r="I32" s="599"/>
      <c r="J32" s="599"/>
      <c r="K32" s="599"/>
      <c r="L32" s="599"/>
      <c r="M32" s="599"/>
      <c r="N32" s="599"/>
      <c r="O32" s="599"/>
      <c r="P32" s="599"/>
      <c r="Q32" s="599"/>
      <c r="R32" s="599"/>
      <c r="S32" s="599"/>
      <c r="T32" s="599"/>
      <c r="U32" s="599"/>
      <c r="V32" s="599"/>
      <c r="W32" s="599"/>
      <c r="X32" s="599"/>
      <c r="Y32" s="599"/>
      <c r="Z32" s="599"/>
      <c r="AA32" s="599"/>
      <c r="AB32" s="599"/>
      <c r="AC32" s="599"/>
      <c r="AD32" s="599"/>
      <c r="AE32" s="599"/>
      <c r="AF32" s="599"/>
      <c r="AG32" s="599"/>
      <c r="AH32" s="600"/>
      <c r="AI32" s="601" t="e">
        <f ca="1">集計【１号】!K3</f>
        <v>#N/A</v>
      </c>
      <c r="AJ32" s="602"/>
      <c r="AK32" s="602"/>
      <c r="AL32" s="602"/>
      <c r="AM32" s="602"/>
      <c r="AN32" s="602"/>
      <c r="AO32" s="602"/>
      <c r="AP32" s="602"/>
      <c r="AQ32" s="602"/>
      <c r="AR32" s="602"/>
      <c r="AS32" s="602"/>
      <c r="AT32" s="603"/>
      <c r="AU32" s="566" t="s">
        <v>166</v>
      </c>
      <c r="AV32" s="567"/>
      <c r="AW32" s="567"/>
      <c r="AX32" s="567"/>
      <c r="AY32" s="567"/>
      <c r="AZ32" s="567"/>
      <c r="BA32" s="567"/>
      <c r="BB32" s="567"/>
      <c r="BC32" s="567"/>
      <c r="BD32" s="567"/>
      <c r="BE32" s="567"/>
      <c r="BF32" s="567"/>
      <c r="BG32" s="567"/>
      <c r="BH32" s="567"/>
      <c r="BI32" s="567"/>
      <c r="BJ32" s="567"/>
      <c r="BK32" s="592" t="str">
        <f>施設情報!C29&amp;""</f>
        <v/>
      </c>
      <c r="BL32" s="592"/>
      <c r="BM32" s="592"/>
      <c r="BN32" s="592"/>
      <c r="BO32" s="592"/>
      <c r="BP32" s="590" t="s">
        <v>303</v>
      </c>
      <c r="BQ32" s="590"/>
      <c r="BR32" s="590"/>
      <c r="BS32" s="590"/>
      <c r="BT32" s="590"/>
      <c r="BU32" s="604" t="s">
        <v>304</v>
      </c>
      <c r="BV32" s="604"/>
      <c r="BW32" s="604"/>
      <c r="BX32" s="604"/>
      <c r="BY32" s="605"/>
      <c r="BZ32" s="497">
        <f ca="1">集計【１号】!K19</f>
        <v>0</v>
      </c>
      <c r="CA32" s="498"/>
      <c r="CB32" s="498"/>
      <c r="CC32" s="498"/>
      <c r="CD32" s="498"/>
      <c r="CE32" s="498"/>
      <c r="CF32" s="498"/>
      <c r="CG32" s="498"/>
      <c r="CH32" s="498"/>
      <c r="CI32" s="498"/>
      <c r="CJ32" s="498"/>
      <c r="CK32" s="499"/>
      <c r="DU32" s="212"/>
      <c r="DV32" s="212"/>
      <c r="DW32" s="212"/>
      <c r="DX32" s="212"/>
      <c r="DY32" s="212"/>
      <c r="DZ32" s="212"/>
      <c r="EA32" s="212"/>
      <c r="EB32" s="212"/>
      <c r="EC32" s="212"/>
      <c r="ED32" s="212"/>
      <c r="EE32" s="212"/>
      <c r="EF32" s="212"/>
      <c r="EG32" s="212"/>
      <c r="EH32" s="212"/>
      <c r="EI32" s="212"/>
      <c r="EJ32" s="212"/>
      <c r="EK32" s="212"/>
    </row>
    <row r="33" spans="2:141" ht="5.25" customHeight="1">
      <c r="B33" s="544"/>
      <c r="C33" s="546"/>
      <c r="D33" s="500"/>
      <c r="E33" s="501"/>
      <c r="F33" s="501"/>
      <c r="G33" s="501"/>
      <c r="H33" s="501"/>
      <c r="I33" s="501"/>
      <c r="J33" s="501"/>
      <c r="K33" s="501"/>
      <c r="L33" s="501"/>
      <c r="M33" s="501"/>
      <c r="N33" s="501"/>
      <c r="O33" s="501"/>
      <c r="P33" s="501"/>
      <c r="Q33" s="501"/>
      <c r="R33" s="501"/>
      <c r="S33" s="501"/>
      <c r="T33" s="501"/>
      <c r="U33" s="501"/>
      <c r="V33" s="501"/>
      <c r="W33" s="501"/>
      <c r="X33" s="501"/>
      <c r="Y33" s="501"/>
      <c r="Z33" s="501"/>
      <c r="AA33" s="501"/>
      <c r="AB33" s="501"/>
      <c r="AC33" s="501"/>
      <c r="AD33" s="501"/>
      <c r="AE33" s="501"/>
      <c r="AF33" s="501"/>
      <c r="AG33" s="501"/>
      <c r="AH33" s="565"/>
      <c r="AI33" s="518"/>
      <c r="AJ33" s="519"/>
      <c r="AK33" s="519"/>
      <c r="AL33" s="519"/>
      <c r="AM33" s="519"/>
      <c r="AN33" s="519"/>
      <c r="AO33" s="519"/>
      <c r="AP33" s="519"/>
      <c r="AQ33" s="519"/>
      <c r="AR33" s="519"/>
      <c r="AS33" s="519"/>
      <c r="AT33" s="520"/>
      <c r="AU33" s="527"/>
      <c r="AV33" s="528"/>
      <c r="AW33" s="528"/>
      <c r="AX33" s="528"/>
      <c r="AY33" s="528"/>
      <c r="AZ33" s="528"/>
      <c r="BA33" s="528"/>
      <c r="BB33" s="528"/>
      <c r="BC33" s="528"/>
      <c r="BD33" s="528"/>
      <c r="BE33" s="528"/>
      <c r="BF33" s="528"/>
      <c r="BG33" s="528"/>
      <c r="BH33" s="528"/>
      <c r="BI33" s="528"/>
      <c r="BJ33" s="528"/>
      <c r="BK33" s="593"/>
      <c r="BL33" s="593"/>
      <c r="BM33" s="593"/>
      <c r="BN33" s="593"/>
      <c r="BO33" s="593"/>
      <c r="BP33" s="591"/>
      <c r="BQ33" s="591"/>
      <c r="BR33" s="591"/>
      <c r="BS33" s="591"/>
      <c r="BT33" s="591"/>
      <c r="BU33" s="606"/>
      <c r="BV33" s="606"/>
      <c r="BW33" s="606"/>
      <c r="BX33" s="606"/>
      <c r="BY33" s="607"/>
      <c r="BZ33" s="380"/>
      <c r="CA33" s="505"/>
      <c r="CB33" s="505"/>
      <c r="CC33" s="505"/>
      <c r="CD33" s="505"/>
      <c r="CE33" s="505"/>
      <c r="CF33" s="505"/>
      <c r="CG33" s="505"/>
      <c r="CH33" s="505"/>
      <c r="CI33" s="505"/>
      <c r="CJ33" s="505"/>
      <c r="CK33" s="382"/>
      <c r="DU33" s="212"/>
      <c r="DV33" s="212"/>
      <c r="DW33" s="212"/>
      <c r="DX33" s="212"/>
      <c r="DY33" s="212"/>
      <c r="DZ33" s="212"/>
      <c r="EA33" s="212"/>
      <c r="EB33" s="212"/>
      <c r="EC33" s="212"/>
      <c r="ED33" s="212"/>
      <c r="EE33" s="212"/>
      <c r="EF33" s="212"/>
      <c r="EG33" s="212"/>
      <c r="EH33" s="212"/>
      <c r="EI33" s="212"/>
      <c r="EJ33" s="212"/>
      <c r="EK33" s="212"/>
    </row>
    <row r="34" spans="2:141" ht="5.25" customHeight="1">
      <c r="B34" s="544"/>
      <c r="C34" s="546"/>
      <c r="D34" s="500"/>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65"/>
      <c r="AI34" s="518"/>
      <c r="AJ34" s="519"/>
      <c r="AK34" s="519"/>
      <c r="AL34" s="519"/>
      <c r="AM34" s="519"/>
      <c r="AN34" s="519"/>
      <c r="AO34" s="519"/>
      <c r="AP34" s="519"/>
      <c r="AQ34" s="519"/>
      <c r="AR34" s="519"/>
      <c r="AS34" s="519"/>
      <c r="AT34" s="520"/>
      <c r="AU34" s="527"/>
      <c r="AV34" s="528"/>
      <c r="AW34" s="528"/>
      <c r="AX34" s="528"/>
      <c r="AY34" s="528"/>
      <c r="AZ34" s="528"/>
      <c r="BA34" s="528"/>
      <c r="BB34" s="528"/>
      <c r="BC34" s="528"/>
      <c r="BD34" s="528"/>
      <c r="BE34" s="528"/>
      <c r="BF34" s="528"/>
      <c r="BG34" s="528"/>
      <c r="BH34" s="528"/>
      <c r="BI34" s="528"/>
      <c r="BJ34" s="528"/>
      <c r="BK34" s="593"/>
      <c r="BL34" s="593"/>
      <c r="BM34" s="593"/>
      <c r="BN34" s="593"/>
      <c r="BO34" s="593"/>
      <c r="BP34" s="553" t="str">
        <f>施設情報!C30&amp;""</f>
        <v/>
      </c>
      <c r="BQ34" s="554"/>
      <c r="BR34" s="554"/>
      <c r="BS34" s="568" t="s">
        <v>313</v>
      </c>
      <c r="BT34" s="574"/>
      <c r="BU34" s="553" t="str">
        <f>IF(BK32="","",AE17+AI17)&amp;""</f>
        <v/>
      </c>
      <c r="BV34" s="554"/>
      <c r="BW34" s="554"/>
      <c r="BX34" s="568" t="s">
        <v>313</v>
      </c>
      <c r="BY34" s="569"/>
      <c r="BZ34" s="380"/>
      <c r="CA34" s="505"/>
      <c r="CB34" s="505"/>
      <c r="CC34" s="505"/>
      <c r="CD34" s="505"/>
      <c r="CE34" s="505"/>
      <c r="CF34" s="505"/>
      <c r="CG34" s="505"/>
      <c r="CH34" s="505"/>
      <c r="CI34" s="505"/>
      <c r="CJ34" s="505"/>
      <c r="CK34" s="382"/>
      <c r="DU34" s="212"/>
      <c r="DV34" s="212"/>
      <c r="DW34" s="212"/>
      <c r="DX34" s="212"/>
      <c r="DY34" s="212"/>
      <c r="DZ34" s="212"/>
      <c r="EA34" s="212"/>
      <c r="EB34" s="212"/>
      <c r="EC34" s="212"/>
      <c r="ED34" s="212"/>
      <c r="EE34" s="212"/>
      <c r="EF34" s="212"/>
      <c r="EG34" s="212"/>
      <c r="EH34" s="212"/>
      <c r="EI34" s="212"/>
      <c r="EJ34" s="212"/>
      <c r="EK34" s="212"/>
    </row>
    <row r="35" spans="2:141" ht="5.25" customHeight="1">
      <c r="B35" s="544"/>
      <c r="C35" s="546"/>
      <c r="D35" s="500"/>
      <c r="E35" s="501"/>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65"/>
      <c r="AI35" s="518"/>
      <c r="AJ35" s="519"/>
      <c r="AK35" s="519"/>
      <c r="AL35" s="519"/>
      <c r="AM35" s="519"/>
      <c r="AN35" s="519"/>
      <c r="AO35" s="519"/>
      <c r="AP35" s="519"/>
      <c r="AQ35" s="519"/>
      <c r="AR35" s="519"/>
      <c r="AS35" s="519"/>
      <c r="AT35" s="520"/>
      <c r="AU35" s="527"/>
      <c r="AV35" s="528"/>
      <c r="AW35" s="528"/>
      <c r="AX35" s="528"/>
      <c r="AY35" s="528"/>
      <c r="AZ35" s="528"/>
      <c r="BA35" s="528"/>
      <c r="BB35" s="528"/>
      <c r="BC35" s="528"/>
      <c r="BD35" s="528"/>
      <c r="BE35" s="528"/>
      <c r="BF35" s="528"/>
      <c r="BG35" s="528"/>
      <c r="BH35" s="528"/>
      <c r="BI35" s="528"/>
      <c r="BJ35" s="528"/>
      <c r="BK35" s="593"/>
      <c r="BL35" s="593"/>
      <c r="BM35" s="593"/>
      <c r="BN35" s="593"/>
      <c r="BO35" s="593"/>
      <c r="BP35" s="555"/>
      <c r="BQ35" s="556"/>
      <c r="BR35" s="556"/>
      <c r="BS35" s="570"/>
      <c r="BT35" s="575"/>
      <c r="BU35" s="555"/>
      <c r="BV35" s="556"/>
      <c r="BW35" s="556"/>
      <c r="BX35" s="570"/>
      <c r="BY35" s="571"/>
      <c r="BZ35" s="380"/>
      <c r="CA35" s="505"/>
      <c r="CB35" s="505"/>
      <c r="CC35" s="505"/>
      <c r="CD35" s="505"/>
      <c r="CE35" s="505"/>
      <c r="CF35" s="505"/>
      <c r="CG35" s="505"/>
      <c r="CH35" s="505"/>
      <c r="CI35" s="505"/>
      <c r="CJ35" s="505"/>
      <c r="CK35" s="382"/>
      <c r="DU35" s="212"/>
      <c r="DV35" s="212"/>
      <c r="DW35" s="212"/>
      <c r="DX35" s="212"/>
      <c r="DY35" s="212"/>
      <c r="DZ35" s="212"/>
      <c r="EA35" s="212"/>
      <c r="EB35" s="212"/>
      <c r="EC35" s="212"/>
      <c r="ED35" s="212"/>
      <c r="EE35" s="212"/>
      <c r="EF35" s="212"/>
      <c r="EG35" s="212"/>
      <c r="EH35" s="212"/>
      <c r="EI35" s="212"/>
      <c r="EJ35" s="212"/>
      <c r="EK35" s="212"/>
    </row>
    <row r="36" spans="2:141" ht="5.25" customHeight="1">
      <c r="B36" s="544"/>
      <c r="C36" s="546"/>
      <c r="D36" s="500"/>
      <c r="E36" s="501"/>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65"/>
      <c r="AI36" s="518"/>
      <c r="AJ36" s="519"/>
      <c r="AK36" s="519"/>
      <c r="AL36" s="519"/>
      <c r="AM36" s="519"/>
      <c r="AN36" s="519"/>
      <c r="AO36" s="519"/>
      <c r="AP36" s="519"/>
      <c r="AQ36" s="519"/>
      <c r="AR36" s="519"/>
      <c r="AS36" s="519"/>
      <c r="AT36" s="520"/>
      <c r="AU36" s="530"/>
      <c r="AV36" s="531"/>
      <c r="AW36" s="531"/>
      <c r="AX36" s="531"/>
      <c r="AY36" s="531"/>
      <c r="AZ36" s="531"/>
      <c r="BA36" s="531"/>
      <c r="BB36" s="531"/>
      <c r="BC36" s="531"/>
      <c r="BD36" s="531"/>
      <c r="BE36" s="531"/>
      <c r="BF36" s="531"/>
      <c r="BG36" s="531"/>
      <c r="BH36" s="531"/>
      <c r="BI36" s="531"/>
      <c r="BJ36" s="531"/>
      <c r="BK36" s="594"/>
      <c r="BL36" s="594"/>
      <c r="BM36" s="594"/>
      <c r="BN36" s="594"/>
      <c r="BO36" s="594"/>
      <c r="BP36" s="557"/>
      <c r="BQ36" s="558"/>
      <c r="BR36" s="558"/>
      <c r="BS36" s="572"/>
      <c r="BT36" s="576"/>
      <c r="BU36" s="557"/>
      <c r="BV36" s="558"/>
      <c r="BW36" s="558"/>
      <c r="BX36" s="572"/>
      <c r="BY36" s="573"/>
      <c r="BZ36" s="468"/>
      <c r="CA36" s="469"/>
      <c r="CB36" s="469"/>
      <c r="CC36" s="469"/>
      <c r="CD36" s="469"/>
      <c r="CE36" s="469"/>
      <c r="CF36" s="469"/>
      <c r="CG36" s="469"/>
      <c r="CH36" s="469"/>
      <c r="CI36" s="469"/>
      <c r="CJ36" s="469"/>
      <c r="CK36" s="470"/>
      <c r="DU36" s="212"/>
      <c r="DV36" s="212"/>
      <c r="DW36" s="212"/>
      <c r="DX36" s="212"/>
      <c r="DY36" s="212"/>
      <c r="DZ36" s="212"/>
      <c r="EA36" s="212"/>
      <c r="EB36" s="212"/>
      <c r="EC36" s="212"/>
      <c r="ED36" s="212"/>
      <c r="EE36" s="212"/>
      <c r="EF36" s="212"/>
      <c r="EG36" s="212"/>
      <c r="EH36" s="212"/>
      <c r="EI36" s="212"/>
      <c r="EJ36" s="212"/>
      <c r="EK36" s="212"/>
    </row>
    <row r="37" spans="2:141" ht="5.25" customHeight="1">
      <c r="B37" s="544"/>
      <c r="C37" s="546"/>
      <c r="D37" s="500" t="s">
        <v>40</v>
      </c>
      <c r="E37" s="501"/>
      <c r="F37" s="501"/>
      <c r="G37" s="501"/>
      <c r="H37" s="501"/>
      <c r="I37" s="501"/>
      <c r="J37" s="501"/>
      <c r="K37" s="501"/>
      <c r="L37" s="501"/>
      <c r="M37" s="501"/>
      <c r="N37" s="501"/>
      <c r="O37" s="501"/>
      <c r="P37" s="501"/>
      <c r="Q37" s="501"/>
      <c r="R37" s="501"/>
      <c r="S37" s="501"/>
      <c r="T37" s="501"/>
      <c r="U37" s="501"/>
      <c r="V37" s="501"/>
      <c r="W37" s="501"/>
      <c r="X37" s="501"/>
      <c r="Y37" s="501"/>
      <c r="Z37" s="501"/>
      <c r="AA37" s="501"/>
      <c r="AB37" s="501"/>
      <c r="AC37" s="501"/>
      <c r="AD37" s="501"/>
      <c r="AE37" s="501"/>
      <c r="AF37" s="501"/>
      <c r="AG37" s="501"/>
      <c r="AH37" s="565"/>
      <c r="AI37" s="518" t="e">
        <f ca="1">集計【１号】!K4</f>
        <v>#N/A</v>
      </c>
      <c r="AJ37" s="519"/>
      <c r="AK37" s="519"/>
      <c r="AL37" s="519"/>
      <c r="AM37" s="519"/>
      <c r="AN37" s="519"/>
      <c r="AO37" s="519"/>
      <c r="AP37" s="519"/>
      <c r="AQ37" s="519"/>
      <c r="AR37" s="519"/>
      <c r="AS37" s="519"/>
      <c r="AT37" s="520"/>
      <c r="AU37" s="746" t="s">
        <v>335</v>
      </c>
      <c r="AV37" s="747"/>
      <c r="AW37" s="747"/>
      <c r="AX37" s="747"/>
      <c r="AY37" s="747"/>
      <c r="AZ37" s="747"/>
      <c r="BA37" s="747"/>
      <c r="BB37" s="747"/>
      <c r="BC37" s="747"/>
      <c r="BD37" s="747"/>
      <c r="BE37" s="747"/>
      <c r="BF37" s="747"/>
      <c r="BG37" s="747"/>
      <c r="BH37" s="747"/>
      <c r="BI37" s="747"/>
      <c r="BJ37" s="747"/>
      <c r="BK37" s="747"/>
      <c r="BL37" s="747"/>
      <c r="BM37" s="747"/>
      <c r="BN37" s="747"/>
      <c r="BO37" s="747"/>
      <c r="BP37" s="747"/>
      <c r="BQ37" s="747"/>
      <c r="BR37" s="747"/>
      <c r="BS37" s="502">
        <f>AY24</f>
        <v>0</v>
      </c>
      <c r="BT37" s="503"/>
      <c r="BU37" s="503"/>
      <c r="BV37" s="503"/>
      <c r="BW37" s="503"/>
      <c r="BX37" s="503"/>
      <c r="BY37" s="504"/>
      <c r="BZ37" s="519" t="e">
        <f ca="1">集計【１号】!K20</f>
        <v>#DIV/0!</v>
      </c>
      <c r="CA37" s="519"/>
      <c r="CB37" s="519"/>
      <c r="CC37" s="519"/>
      <c r="CD37" s="519"/>
      <c r="CE37" s="519"/>
      <c r="CF37" s="519"/>
      <c r="CG37" s="519"/>
      <c r="CH37" s="519"/>
      <c r="CI37" s="519"/>
      <c r="CJ37" s="519"/>
      <c r="CK37" s="520"/>
    </row>
    <row r="38" spans="2:141" ht="5.25" customHeight="1">
      <c r="B38" s="544"/>
      <c r="C38" s="546"/>
      <c r="D38" s="500"/>
      <c r="E38" s="501"/>
      <c r="F38" s="501"/>
      <c r="G38" s="501"/>
      <c r="H38" s="501"/>
      <c r="I38" s="501"/>
      <c r="J38" s="501"/>
      <c r="K38" s="501"/>
      <c r="L38" s="501"/>
      <c r="M38" s="501"/>
      <c r="N38" s="501"/>
      <c r="O38" s="501"/>
      <c r="P38" s="501"/>
      <c r="Q38" s="501"/>
      <c r="R38" s="501"/>
      <c r="S38" s="501"/>
      <c r="T38" s="501"/>
      <c r="U38" s="501"/>
      <c r="V38" s="501"/>
      <c r="W38" s="501"/>
      <c r="X38" s="501"/>
      <c r="Y38" s="501"/>
      <c r="Z38" s="501"/>
      <c r="AA38" s="501"/>
      <c r="AB38" s="501"/>
      <c r="AC38" s="501"/>
      <c r="AD38" s="501"/>
      <c r="AE38" s="501"/>
      <c r="AF38" s="501"/>
      <c r="AG38" s="501"/>
      <c r="AH38" s="565"/>
      <c r="AI38" s="518"/>
      <c r="AJ38" s="519"/>
      <c r="AK38" s="519"/>
      <c r="AL38" s="519"/>
      <c r="AM38" s="519"/>
      <c r="AN38" s="519"/>
      <c r="AO38" s="519"/>
      <c r="AP38" s="519"/>
      <c r="AQ38" s="519"/>
      <c r="AR38" s="519"/>
      <c r="AS38" s="519"/>
      <c r="AT38" s="520"/>
      <c r="AU38" s="748"/>
      <c r="AV38" s="749"/>
      <c r="AW38" s="749"/>
      <c r="AX38" s="749"/>
      <c r="AY38" s="749"/>
      <c r="AZ38" s="749"/>
      <c r="BA38" s="749"/>
      <c r="BB38" s="749"/>
      <c r="BC38" s="749"/>
      <c r="BD38" s="749"/>
      <c r="BE38" s="749"/>
      <c r="BF38" s="749"/>
      <c r="BG38" s="749"/>
      <c r="BH38" s="749"/>
      <c r="BI38" s="749"/>
      <c r="BJ38" s="749"/>
      <c r="BK38" s="749"/>
      <c r="BL38" s="749"/>
      <c r="BM38" s="749"/>
      <c r="BN38" s="749"/>
      <c r="BO38" s="749"/>
      <c r="BP38" s="749"/>
      <c r="BQ38" s="749"/>
      <c r="BR38" s="749"/>
      <c r="BS38" s="502"/>
      <c r="BT38" s="503"/>
      <c r="BU38" s="503"/>
      <c r="BV38" s="503"/>
      <c r="BW38" s="503"/>
      <c r="BX38" s="503"/>
      <c r="BY38" s="504"/>
      <c r="BZ38" s="519"/>
      <c r="CA38" s="519"/>
      <c r="CB38" s="519"/>
      <c r="CC38" s="519"/>
      <c r="CD38" s="519"/>
      <c r="CE38" s="519"/>
      <c r="CF38" s="519"/>
      <c r="CG38" s="519"/>
      <c r="CH38" s="519"/>
      <c r="CI38" s="519"/>
      <c r="CJ38" s="519"/>
      <c r="CK38" s="520"/>
    </row>
    <row r="39" spans="2:141" ht="5.25" customHeight="1">
      <c r="B39" s="544"/>
      <c r="C39" s="546"/>
      <c r="D39" s="500"/>
      <c r="E39" s="501"/>
      <c r="F39" s="501"/>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H39" s="565"/>
      <c r="AI39" s="518"/>
      <c r="AJ39" s="519"/>
      <c r="AK39" s="519"/>
      <c r="AL39" s="519"/>
      <c r="AM39" s="519"/>
      <c r="AN39" s="519"/>
      <c r="AO39" s="519"/>
      <c r="AP39" s="519"/>
      <c r="AQ39" s="519"/>
      <c r="AR39" s="519"/>
      <c r="AS39" s="519"/>
      <c r="AT39" s="520"/>
      <c r="AU39" s="748"/>
      <c r="AV39" s="749"/>
      <c r="AW39" s="749"/>
      <c r="AX39" s="749"/>
      <c r="AY39" s="749"/>
      <c r="AZ39" s="749"/>
      <c r="BA39" s="749"/>
      <c r="BB39" s="749"/>
      <c r="BC39" s="749"/>
      <c r="BD39" s="749"/>
      <c r="BE39" s="749"/>
      <c r="BF39" s="749"/>
      <c r="BG39" s="749"/>
      <c r="BH39" s="749"/>
      <c r="BI39" s="749"/>
      <c r="BJ39" s="749"/>
      <c r="BK39" s="749"/>
      <c r="BL39" s="749"/>
      <c r="BM39" s="749"/>
      <c r="BN39" s="749"/>
      <c r="BO39" s="749"/>
      <c r="BP39" s="749"/>
      <c r="BQ39" s="749"/>
      <c r="BR39" s="749"/>
      <c r="BS39" s="502"/>
      <c r="BT39" s="503"/>
      <c r="BU39" s="503"/>
      <c r="BV39" s="503"/>
      <c r="BW39" s="503"/>
      <c r="BX39" s="503"/>
      <c r="BY39" s="504"/>
      <c r="BZ39" s="519"/>
      <c r="CA39" s="519"/>
      <c r="CB39" s="519"/>
      <c r="CC39" s="519"/>
      <c r="CD39" s="519"/>
      <c r="CE39" s="519"/>
      <c r="CF39" s="519"/>
      <c r="CG39" s="519"/>
      <c r="CH39" s="519"/>
      <c r="CI39" s="519"/>
      <c r="CJ39" s="519"/>
      <c r="CK39" s="520"/>
    </row>
    <row r="40" spans="2:141" ht="5.25" customHeight="1">
      <c r="B40" s="544"/>
      <c r="C40" s="546"/>
      <c r="D40" s="500"/>
      <c r="E40" s="501"/>
      <c r="F40" s="501"/>
      <c r="G40" s="501"/>
      <c r="H40" s="501"/>
      <c r="I40" s="501"/>
      <c r="J40" s="501"/>
      <c r="K40" s="501"/>
      <c r="L40" s="501"/>
      <c r="M40" s="501"/>
      <c r="N40" s="501"/>
      <c r="O40" s="501"/>
      <c r="P40" s="501"/>
      <c r="Q40" s="501"/>
      <c r="R40" s="501"/>
      <c r="S40" s="501"/>
      <c r="T40" s="501"/>
      <c r="U40" s="501"/>
      <c r="V40" s="501"/>
      <c r="W40" s="501"/>
      <c r="X40" s="501"/>
      <c r="Y40" s="501"/>
      <c r="Z40" s="501"/>
      <c r="AA40" s="501"/>
      <c r="AB40" s="501"/>
      <c r="AC40" s="501"/>
      <c r="AD40" s="501"/>
      <c r="AE40" s="501"/>
      <c r="AF40" s="501"/>
      <c r="AG40" s="501"/>
      <c r="AH40" s="565"/>
      <c r="AI40" s="518"/>
      <c r="AJ40" s="519"/>
      <c r="AK40" s="519"/>
      <c r="AL40" s="519"/>
      <c r="AM40" s="519"/>
      <c r="AN40" s="519"/>
      <c r="AO40" s="519"/>
      <c r="AP40" s="519"/>
      <c r="AQ40" s="519"/>
      <c r="AR40" s="519"/>
      <c r="AS40" s="519"/>
      <c r="AT40" s="520"/>
      <c r="AU40" s="748"/>
      <c r="AV40" s="749"/>
      <c r="AW40" s="749"/>
      <c r="AX40" s="749"/>
      <c r="AY40" s="749"/>
      <c r="AZ40" s="749"/>
      <c r="BA40" s="749"/>
      <c r="BB40" s="749"/>
      <c r="BC40" s="749"/>
      <c r="BD40" s="749"/>
      <c r="BE40" s="749"/>
      <c r="BF40" s="749"/>
      <c r="BG40" s="749"/>
      <c r="BH40" s="749"/>
      <c r="BI40" s="749"/>
      <c r="BJ40" s="749"/>
      <c r="BK40" s="749"/>
      <c r="BL40" s="749"/>
      <c r="BM40" s="749"/>
      <c r="BN40" s="749"/>
      <c r="BO40" s="749"/>
      <c r="BP40" s="749"/>
      <c r="BQ40" s="749"/>
      <c r="BR40" s="749"/>
      <c r="BS40" s="502"/>
      <c r="BT40" s="503"/>
      <c r="BU40" s="503"/>
      <c r="BV40" s="503"/>
      <c r="BW40" s="503"/>
      <c r="BX40" s="503"/>
      <c r="BY40" s="504"/>
      <c r="BZ40" s="519"/>
      <c r="CA40" s="519"/>
      <c r="CB40" s="519"/>
      <c r="CC40" s="519"/>
      <c r="CD40" s="519"/>
      <c r="CE40" s="519"/>
      <c r="CF40" s="519"/>
      <c r="CG40" s="519"/>
      <c r="CH40" s="519"/>
      <c r="CI40" s="519"/>
      <c r="CJ40" s="519"/>
      <c r="CK40" s="520"/>
    </row>
    <row r="41" spans="2:141" ht="5.25" customHeight="1">
      <c r="B41" s="544"/>
      <c r="C41" s="546"/>
      <c r="D41" s="500"/>
      <c r="E41" s="501"/>
      <c r="F41" s="501"/>
      <c r="G41" s="501"/>
      <c r="H41" s="501"/>
      <c r="I41" s="501"/>
      <c r="J41" s="501"/>
      <c r="K41" s="501"/>
      <c r="L41" s="501"/>
      <c r="M41" s="501"/>
      <c r="N41" s="501"/>
      <c r="O41" s="501"/>
      <c r="P41" s="501"/>
      <c r="Q41" s="501"/>
      <c r="R41" s="501"/>
      <c r="S41" s="501"/>
      <c r="T41" s="501"/>
      <c r="U41" s="501"/>
      <c r="V41" s="501"/>
      <c r="W41" s="501"/>
      <c r="X41" s="501"/>
      <c r="Y41" s="501"/>
      <c r="Z41" s="501"/>
      <c r="AA41" s="501"/>
      <c r="AB41" s="501"/>
      <c r="AC41" s="501"/>
      <c r="AD41" s="501"/>
      <c r="AE41" s="501"/>
      <c r="AF41" s="501"/>
      <c r="AG41" s="501"/>
      <c r="AH41" s="565"/>
      <c r="AI41" s="518"/>
      <c r="AJ41" s="519"/>
      <c r="AK41" s="519"/>
      <c r="AL41" s="519"/>
      <c r="AM41" s="519"/>
      <c r="AN41" s="519"/>
      <c r="AO41" s="519"/>
      <c r="AP41" s="519"/>
      <c r="AQ41" s="519"/>
      <c r="AR41" s="519"/>
      <c r="AS41" s="519"/>
      <c r="AT41" s="520"/>
      <c r="AU41" s="750"/>
      <c r="AV41" s="751"/>
      <c r="AW41" s="751"/>
      <c r="AX41" s="751"/>
      <c r="AY41" s="751"/>
      <c r="AZ41" s="751"/>
      <c r="BA41" s="751"/>
      <c r="BB41" s="751"/>
      <c r="BC41" s="751"/>
      <c r="BD41" s="751"/>
      <c r="BE41" s="751"/>
      <c r="BF41" s="751"/>
      <c r="BG41" s="751"/>
      <c r="BH41" s="751"/>
      <c r="BI41" s="751"/>
      <c r="BJ41" s="751"/>
      <c r="BK41" s="751"/>
      <c r="BL41" s="751"/>
      <c r="BM41" s="751"/>
      <c r="BN41" s="751"/>
      <c r="BO41" s="751"/>
      <c r="BP41" s="751"/>
      <c r="BQ41" s="751"/>
      <c r="BR41" s="751"/>
      <c r="BS41" s="502"/>
      <c r="BT41" s="503"/>
      <c r="BU41" s="503"/>
      <c r="BV41" s="503"/>
      <c r="BW41" s="503"/>
      <c r="BX41" s="503"/>
      <c r="BY41" s="504"/>
      <c r="BZ41" s="519"/>
      <c r="CA41" s="519"/>
      <c r="CB41" s="519"/>
      <c r="CC41" s="519"/>
      <c r="CD41" s="519"/>
      <c r="CE41" s="519"/>
      <c r="CF41" s="519"/>
      <c r="CG41" s="519"/>
      <c r="CH41" s="519"/>
      <c r="CI41" s="519"/>
      <c r="CJ41" s="519"/>
      <c r="CK41" s="520"/>
    </row>
    <row r="42" spans="2:141" ht="5.25" customHeight="1">
      <c r="B42" s="544"/>
      <c r="C42" s="546"/>
      <c r="D42" s="500" t="s">
        <v>269</v>
      </c>
      <c r="E42" s="501"/>
      <c r="F42" s="501"/>
      <c r="G42" s="501"/>
      <c r="H42" s="501"/>
      <c r="I42" s="501"/>
      <c r="J42" s="501"/>
      <c r="K42" s="501"/>
      <c r="L42" s="501"/>
      <c r="M42" s="501"/>
      <c r="N42" s="501"/>
      <c r="O42" s="501"/>
      <c r="P42" s="501"/>
      <c r="Q42" s="501"/>
      <c r="R42" s="501"/>
      <c r="S42" s="501"/>
      <c r="T42" s="501"/>
      <c r="U42" s="501"/>
      <c r="V42" s="501"/>
      <c r="W42" s="501"/>
      <c r="X42" s="501"/>
      <c r="Y42" s="501"/>
      <c r="Z42" s="501"/>
      <c r="AA42" s="501"/>
      <c r="AB42" s="562" t="str">
        <f>施設情報!C26&amp;""</f>
        <v/>
      </c>
      <c r="AC42" s="563"/>
      <c r="AD42" s="563"/>
      <c r="AE42" s="563"/>
      <c r="AF42" s="563"/>
      <c r="AG42" s="563"/>
      <c r="AH42" s="564"/>
      <c r="AI42" s="518">
        <f ca="1">集計【１号】!K5</f>
        <v>0</v>
      </c>
      <c r="AJ42" s="519"/>
      <c r="AK42" s="519"/>
      <c r="AL42" s="519"/>
      <c r="AM42" s="519"/>
      <c r="AN42" s="519"/>
      <c r="AO42" s="519"/>
      <c r="AP42" s="519"/>
      <c r="AQ42" s="519"/>
      <c r="AR42" s="519"/>
      <c r="AS42" s="519"/>
      <c r="AT42" s="520"/>
      <c r="AU42" s="500" t="s">
        <v>347</v>
      </c>
      <c r="AV42" s="501"/>
      <c r="AW42" s="501"/>
      <c r="AX42" s="501"/>
      <c r="AY42" s="501"/>
      <c r="AZ42" s="501"/>
      <c r="BA42" s="501"/>
      <c r="BB42" s="501"/>
      <c r="BC42" s="501"/>
      <c r="BD42" s="501"/>
      <c r="BE42" s="501"/>
      <c r="BF42" s="501"/>
      <c r="BG42" s="501"/>
      <c r="BH42" s="501"/>
      <c r="BI42" s="501"/>
      <c r="BJ42" s="501"/>
      <c r="BK42" s="501"/>
      <c r="BL42" s="501"/>
      <c r="BM42" s="501"/>
      <c r="BN42" s="501"/>
      <c r="BO42" s="501"/>
      <c r="BP42" s="501"/>
      <c r="BQ42" s="501"/>
      <c r="BR42" s="501"/>
      <c r="BS42" s="562" t="str">
        <f>施設情報!C40&amp;""</f>
        <v/>
      </c>
      <c r="BT42" s="563"/>
      <c r="BU42" s="563"/>
      <c r="BV42" s="563"/>
      <c r="BW42" s="563"/>
      <c r="BX42" s="563"/>
      <c r="BY42" s="564"/>
      <c r="BZ42" s="519">
        <f ca="1">集計【１号】!K21</f>
        <v>0</v>
      </c>
      <c r="CA42" s="519"/>
      <c r="CB42" s="519"/>
      <c r="CC42" s="519"/>
      <c r="CD42" s="519"/>
      <c r="CE42" s="519"/>
      <c r="CF42" s="519"/>
      <c r="CG42" s="519"/>
      <c r="CH42" s="519"/>
      <c r="CI42" s="519"/>
      <c r="CJ42" s="519"/>
      <c r="CK42" s="520"/>
    </row>
    <row r="43" spans="2:141" ht="5.25" customHeight="1">
      <c r="B43" s="544"/>
      <c r="C43" s="546"/>
      <c r="D43" s="500"/>
      <c r="E43" s="501"/>
      <c r="F43" s="501"/>
      <c r="G43" s="501"/>
      <c r="H43" s="501"/>
      <c r="I43" s="501"/>
      <c r="J43" s="501"/>
      <c r="K43" s="501"/>
      <c r="L43" s="501"/>
      <c r="M43" s="501"/>
      <c r="N43" s="501"/>
      <c r="O43" s="501"/>
      <c r="P43" s="501"/>
      <c r="Q43" s="501"/>
      <c r="R43" s="501"/>
      <c r="S43" s="501"/>
      <c r="T43" s="501"/>
      <c r="U43" s="501"/>
      <c r="V43" s="501"/>
      <c r="W43" s="501"/>
      <c r="X43" s="501"/>
      <c r="Y43" s="501"/>
      <c r="Z43" s="501"/>
      <c r="AA43" s="501"/>
      <c r="AB43" s="562"/>
      <c r="AC43" s="563"/>
      <c r="AD43" s="563"/>
      <c r="AE43" s="563"/>
      <c r="AF43" s="563"/>
      <c r="AG43" s="563"/>
      <c r="AH43" s="564"/>
      <c r="AI43" s="518"/>
      <c r="AJ43" s="519"/>
      <c r="AK43" s="519"/>
      <c r="AL43" s="519"/>
      <c r="AM43" s="519"/>
      <c r="AN43" s="519"/>
      <c r="AO43" s="519"/>
      <c r="AP43" s="519"/>
      <c r="AQ43" s="519"/>
      <c r="AR43" s="519"/>
      <c r="AS43" s="519"/>
      <c r="AT43" s="520"/>
      <c r="AU43" s="500"/>
      <c r="AV43" s="501"/>
      <c r="AW43" s="501"/>
      <c r="AX43" s="501"/>
      <c r="AY43" s="501"/>
      <c r="AZ43" s="501"/>
      <c r="BA43" s="501"/>
      <c r="BB43" s="501"/>
      <c r="BC43" s="501"/>
      <c r="BD43" s="501"/>
      <c r="BE43" s="501"/>
      <c r="BF43" s="501"/>
      <c r="BG43" s="501"/>
      <c r="BH43" s="501"/>
      <c r="BI43" s="501"/>
      <c r="BJ43" s="501"/>
      <c r="BK43" s="501"/>
      <c r="BL43" s="501"/>
      <c r="BM43" s="501"/>
      <c r="BN43" s="501"/>
      <c r="BO43" s="501"/>
      <c r="BP43" s="501"/>
      <c r="BQ43" s="501"/>
      <c r="BR43" s="501"/>
      <c r="BS43" s="562"/>
      <c r="BT43" s="563"/>
      <c r="BU43" s="563"/>
      <c r="BV43" s="563"/>
      <c r="BW43" s="563"/>
      <c r="BX43" s="563"/>
      <c r="BY43" s="564"/>
      <c r="BZ43" s="519"/>
      <c r="CA43" s="519"/>
      <c r="CB43" s="519"/>
      <c r="CC43" s="519"/>
      <c r="CD43" s="519"/>
      <c r="CE43" s="519"/>
      <c r="CF43" s="519"/>
      <c r="CG43" s="519"/>
      <c r="CH43" s="519"/>
      <c r="CI43" s="519"/>
      <c r="CJ43" s="519"/>
      <c r="CK43" s="520"/>
    </row>
    <row r="44" spans="2:141" ht="5.25" customHeight="1">
      <c r="B44" s="544"/>
      <c r="C44" s="546"/>
      <c r="D44" s="500"/>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62"/>
      <c r="AC44" s="563"/>
      <c r="AD44" s="563"/>
      <c r="AE44" s="563"/>
      <c r="AF44" s="563"/>
      <c r="AG44" s="563"/>
      <c r="AH44" s="564"/>
      <c r="AI44" s="518"/>
      <c r="AJ44" s="519"/>
      <c r="AK44" s="519"/>
      <c r="AL44" s="519"/>
      <c r="AM44" s="519"/>
      <c r="AN44" s="519"/>
      <c r="AO44" s="519"/>
      <c r="AP44" s="519"/>
      <c r="AQ44" s="519"/>
      <c r="AR44" s="519"/>
      <c r="AS44" s="519"/>
      <c r="AT44" s="520"/>
      <c r="AU44" s="500"/>
      <c r="AV44" s="501"/>
      <c r="AW44" s="501"/>
      <c r="AX44" s="501"/>
      <c r="AY44" s="501"/>
      <c r="AZ44" s="501"/>
      <c r="BA44" s="501"/>
      <c r="BB44" s="501"/>
      <c r="BC44" s="501"/>
      <c r="BD44" s="501"/>
      <c r="BE44" s="501"/>
      <c r="BF44" s="501"/>
      <c r="BG44" s="501"/>
      <c r="BH44" s="501"/>
      <c r="BI44" s="501"/>
      <c r="BJ44" s="501"/>
      <c r="BK44" s="501"/>
      <c r="BL44" s="501"/>
      <c r="BM44" s="501"/>
      <c r="BN44" s="501"/>
      <c r="BO44" s="501"/>
      <c r="BP44" s="501"/>
      <c r="BQ44" s="501"/>
      <c r="BR44" s="501"/>
      <c r="BS44" s="562"/>
      <c r="BT44" s="563"/>
      <c r="BU44" s="563"/>
      <c r="BV44" s="563"/>
      <c r="BW44" s="563"/>
      <c r="BX44" s="563"/>
      <c r="BY44" s="564"/>
      <c r="BZ44" s="519"/>
      <c r="CA44" s="519"/>
      <c r="CB44" s="519"/>
      <c r="CC44" s="519"/>
      <c r="CD44" s="519"/>
      <c r="CE44" s="519"/>
      <c r="CF44" s="519"/>
      <c r="CG44" s="519"/>
      <c r="CH44" s="519"/>
      <c r="CI44" s="519"/>
      <c r="CJ44" s="519"/>
      <c r="CK44" s="520"/>
    </row>
    <row r="45" spans="2:141" ht="5.25" customHeight="1">
      <c r="B45" s="544"/>
      <c r="C45" s="546"/>
      <c r="D45" s="500"/>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62"/>
      <c r="AC45" s="563"/>
      <c r="AD45" s="563"/>
      <c r="AE45" s="563"/>
      <c r="AF45" s="563"/>
      <c r="AG45" s="563"/>
      <c r="AH45" s="564"/>
      <c r="AI45" s="518"/>
      <c r="AJ45" s="519"/>
      <c r="AK45" s="519"/>
      <c r="AL45" s="519"/>
      <c r="AM45" s="519"/>
      <c r="AN45" s="519"/>
      <c r="AO45" s="519"/>
      <c r="AP45" s="519"/>
      <c r="AQ45" s="519"/>
      <c r="AR45" s="519"/>
      <c r="AS45" s="519"/>
      <c r="AT45" s="520"/>
      <c r="AU45" s="500"/>
      <c r="AV45" s="501"/>
      <c r="AW45" s="501"/>
      <c r="AX45" s="501"/>
      <c r="AY45" s="501"/>
      <c r="AZ45" s="501"/>
      <c r="BA45" s="501"/>
      <c r="BB45" s="501"/>
      <c r="BC45" s="501"/>
      <c r="BD45" s="501"/>
      <c r="BE45" s="501"/>
      <c r="BF45" s="501"/>
      <c r="BG45" s="501"/>
      <c r="BH45" s="501"/>
      <c r="BI45" s="501"/>
      <c r="BJ45" s="501"/>
      <c r="BK45" s="501"/>
      <c r="BL45" s="501"/>
      <c r="BM45" s="501"/>
      <c r="BN45" s="501"/>
      <c r="BO45" s="501"/>
      <c r="BP45" s="501"/>
      <c r="BQ45" s="501"/>
      <c r="BR45" s="501"/>
      <c r="BS45" s="562"/>
      <c r="BT45" s="563"/>
      <c r="BU45" s="563"/>
      <c r="BV45" s="563"/>
      <c r="BW45" s="563"/>
      <c r="BX45" s="563"/>
      <c r="BY45" s="564"/>
      <c r="BZ45" s="519"/>
      <c r="CA45" s="519"/>
      <c r="CB45" s="519"/>
      <c r="CC45" s="519"/>
      <c r="CD45" s="519"/>
      <c r="CE45" s="519"/>
      <c r="CF45" s="519"/>
      <c r="CG45" s="519"/>
      <c r="CH45" s="519"/>
      <c r="CI45" s="519"/>
      <c r="CJ45" s="519"/>
      <c r="CK45" s="520"/>
    </row>
    <row r="46" spans="2:141" ht="5.25" customHeight="1">
      <c r="B46" s="544"/>
      <c r="C46" s="546"/>
      <c r="D46" s="500"/>
      <c r="E46" s="501"/>
      <c r="F46" s="501"/>
      <c r="G46" s="501"/>
      <c r="H46" s="501"/>
      <c r="I46" s="501"/>
      <c r="J46" s="501"/>
      <c r="K46" s="501"/>
      <c r="L46" s="501"/>
      <c r="M46" s="501"/>
      <c r="N46" s="501"/>
      <c r="O46" s="501"/>
      <c r="P46" s="501"/>
      <c r="Q46" s="501"/>
      <c r="R46" s="501"/>
      <c r="S46" s="501"/>
      <c r="T46" s="501"/>
      <c r="U46" s="501"/>
      <c r="V46" s="501"/>
      <c r="W46" s="501"/>
      <c r="X46" s="501"/>
      <c r="Y46" s="501"/>
      <c r="Z46" s="501"/>
      <c r="AA46" s="501"/>
      <c r="AB46" s="562"/>
      <c r="AC46" s="563"/>
      <c r="AD46" s="563"/>
      <c r="AE46" s="563"/>
      <c r="AF46" s="563"/>
      <c r="AG46" s="563"/>
      <c r="AH46" s="564"/>
      <c r="AI46" s="518"/>
      <c r="AJ46" s="519"/>
      <c r="AK46" s="519"/>
      <c r="AL46" s="519"/>
      <c r="AM46" s="519"/>
      <c r="AN46" s="519"/>
      <c r="AO46" s="519"/>
      <c r="AP46" s="519"/>
      <c r="AQ46" s="519"/>
      <c r="AR46" s="519"/>
      <c r="AS46" s="519"/>
      <c r="AT46" s="520"/>
      <c r="AU46" s="500"/>
      <c r="AV46" s="501"/>
      <c r="AW46" s="501"/>
      <c r="AX46" s="501"/>
      <c r="AY46" s="501"/>
      <c r="AZ46" s="501"/>
      <c r="BA46" s="501"/>
      <c r="BB46" s="501"/>
      <c r="BC46" s="501"/>
      <c r="BD46" s="501"/>
      <c r="BE46" s="501"/>
      <c r="BF46" s="501"/>
      <c r="BG46" s="501"/>
      <c r="BH46" s="501"/>
      <c r="BI46" s="501"/>
      <c r="BJ46" s="501"/>
      <c r="BK46" s="501"/>
      <c r="BL46" s="501"/>
      <c r="BM46" s="501"/>
      <c r="BN46" s="501"/>
      <c r="BO46" s="501"/>
      <c r="BP46" s="501"/>
      <c r="BQ46" s="501"/>
      <c r="BR46" s="501"/>
      <c r="BS46" s="562"/>
      <c r="BT46" s="563"/>
      <c r="BU46" s="563"/>
      <c r="BV46" s="563"/>
      <c r="BW46" s="563"/>
      <c r="BX46" s="563"/>
      <c r="BY46" s="564"/>
      <c r="BZ46" s="519"/>
      <c r="CA46" s="519"/>
      <c r="CB46" s="519"/>
      <c r="CC46" s="519"/>
      <c r="CD46" s="519"/>
      <c r="CE46" s="519"/>
      <c r="CF46" s="519"/>
      <c r="CG46" s="519"/>
      <c r="CH46" s="519"/>
      <c r="CI46" s="519"/>
      <c r="CJ46" s="519"/>
      <c r="CK46" s="520"/>
    </row>
    <row r="47" spans="2:141" ht="5.25" customHeight="1">
      <c r="B47" s="544"/>
      <c r="C47" s="546"/>
      <c r="D47" s="500" t="s">
        <v>253</v>
      </c>
      <c r="E47" s="501"/>
      <c r="F47" s="501"/>
      <c r="G47" s="501"/>
      <c r="H47" s="501"/>
      <c r="I47" s="501"/>
      <c r="J47" s="501"/>
      <c r="K47" s="501"/>
      <c r="L47" s="501"/>
      <c r="M47" s="501"/>
      <c r="N47" s="501"/>
      <c r="O47" s="501"/>
      <c r="P47" s="501"/>
      <c r="Q47" s="501"/>
      <c r="R47" s="501"/>
      <c r="S47" s="501"/>
      <c r="T47" s="501"/>
      <c r="U47" s="501"/>
      <c r="V47" s="501"/>
      <c r="W47" s="501"/>
      <c r="X47" s="501"/>
      <c r="Y47" s="501"/>
      <c r="Z47" s="501"/>
      <c r="AA47" s="501"/>
      <c r="AB47" s="562" t="str">
        <f>施設情報!C27&amp;""</f>
        <v/>
      </c>
      <c r="AC47" s="563"/>
      <c r="AD47" s="563"/>
      <c r="AE47" s="563"/>
      <c r="AF47" s="563"/>
      <c r="AG47" s="563"/>
      <c r="AH47" s="564"/>
      <c r="AI47" s="518">
        <f ca="1">集計【１号】!K6</f>
        <v>0</v>
      </c>
      <c r="AJ47" s="519"/>
      <c r="AK47" s="519"/>
      <c r="AL47" s="519"/>
      <c r="AM47" s="519"/>
      <c r="AN47" s="519"/>
      <c r="AO47" s="519"/>
      <c r="AP47" s="519"/>
      <c r="AQ47" s="519"/>
      <c r="AR47" s="519"/>
      <c r="AS47" s="519"/>
      <c r="AT47" s="520"/>
      <c r="AU47" s="506"/>
      <c r="AV47" s="507"/>
      <c r="AW47" s="507"/>
      <c r="AX47" s="507"/>
      <c r="AY47" s="507"/>
      <c r="AZ47" s="507"/>
      <c r="BA47" s="507"/>
      <c r="BB47" s="507"/>
      <c r="BC47" s="507"/>
      <c r="BD47" s="507"/>
      <c r="BE47" s="507"/>
      <c r="BF47" s="507"/>
      <c r="BG47" s="507"/>
      <c r="BH47" s="507"/>
      <c r="BI47" s="507"/>
      <c r="BJ47" s="507"/>
      <c r="BK47" s="507"/>
      <c r="BL47" s="507"/>
      <c r="BM47" s="507"/>
      <c r="BN47" s="507"/>
      <c r="BO47" s="507"/>
      <c r="BP47" s="507"/>
      <c r="BQ47" s="507"/>
      <c r="BR47" s="507"/>
      <c r="BS47" s="507"/>
      <c r="BT47" s="507"/>
      <c r="BU47" s="507"/>
      <c r="BV47" s="507"/>
      <c r="BW47" s="507"/>
      <c r="BX47" s="507"/>
      <c r="BY47" s="508"/>
      <c r="BZ47" s="512"/>
      <c r="CA47" s="513"/>
      <c r="CB47" s="513"/>
      <c r="CC47" s="513"/>
      <c r="CD47" s="513"/>
      <c r="CE47" s="513"/>
      <c r="CF47" s="513"/>
      <c r="CG47" s="513"/>
      <c r="CH47" s="513"/>
      <c r="CI47" s="513"/>
      <c r="CJ47" s="513"/>
      <c r="CK47" s="514"/>
    </row>
    <row r="48" spans="2:141" ht="5.25" customHeight="1">
      <c r="B48" s="544"/>
      <c r="C48" s="546"/>
      <c r="D48" s="500"/>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62"/>
      <c r="AC48" s="563"/>
      <c r="AD48" s="563"/>
      <c r="AE48" s="563"/>
      <c r="AF48" s="563"/>
      <c r="AG48" s="563"/>
      <c r="AH48" s="564"/>
      <c r="AI48" s="518"/>
      <c r="AJ48" s="519"/>
      <c r="AK48" s="519"/>
      <c r="AL48" s="519"/>
      <c r="AM48" s="519"/>
      <c r="AN48" s="519"/>
      <c r="AO48" s="519"/>
      <c r="AP48" s="519"/>
      <c r="AQ48" s="519"/>
      <c r="AR48" s="519"/>
      <c r="AS48" s="519"/>
      <c r="AT48" s="520"/>
      <c r="AU48" s="506"/>
      <c r="AV48" s="507"/>
      <c r="AW48" s="507"/>
      <c r="AX48" s="507"/>
      <c r="AY48" s="507"/>
      <c r="AZ48" s="507"/>
      <c r="BA48" s="507"/>
      <c r="BB48" s="507"/>
      <c r="BC48" s="507"/>
      <c r="BD48" s="507"/>
      <c r="BE48" s="507"/>
      <c r="BF48" s="507"/>
      <c r="BG48" s="507"/>
      <c r="BH48" s="507"/>
      <c r="BI48" s="507"/>
      <c r="BJ48" s="507"/>
      <c r="BK48" s="507"/>
      <c r="BL48" s="507"/>
      <c r="BM48" s="507"/>
      <c r="BN48" s="507"/>
      <c r="BO48" s="507"/>
      <c r="BP48" s="507"/>
      <c r="BQ48" s="507"/>
      <c r="BR48" s="507"/>
      <c r="BS48" s="507"/>
      <c r="BT48" s="507"/>
      <c r="BU48" s="507"/>
      <c r="BV48" s="507"/>
      <c r="BW48" s="507"/>
      <c r="BX48" s="507"/>
      <c r="BY48" s="508"/>
      <c r="BZ48" s="512"/>
      <c r="CA48" s="513"/>
      <c r="CB48" s="513"/>
      <c r="CC48" s="513"/>
      <c r="CD48" s="513"/>
      <c r="CE48" s="513"/>
      <c r="CF48" s="513"/>
      <c r="CG48" s="513"/>
      <c r="CH48" s="513"/>
      <c r="CI48" s="513"/>
      <c r="CJ48" s="513"/>
      <c r="CK48" s="514"/>
    </row>
    <row r="49" spans="2:172" ht="5.25" customHeight="1">
      <c r="B49" s="544"/>
      <c r="C49" s="546"/>
      <c r="D49" s="500"/>
      <c r="E49" s="501"/>
      <c r="F49" s="501"/>
      <c r="G49" s="501"/>
      <c r="H49" s="501"/>
      <c r="I49" s="501"/>
      <c r="J49" s="501"/>
      <c r="K49" s="501"/>
      <c r="L49" s="501"/>
      <c r="M49" s="501"/>
      <c r="N49" s="501"/>
      <c r="O49" s="501"/>
      <c r="P49" s="501"/>
      <c r="Q49" s="501"/>
      <c r="R49" s="501"/>
      <c r="S49" s="501"/>
      <c r="T49" s="501"/>
      <c r="U49" s="501"/>
      <c r="V49" s="501"/>
      <c r="W49" s="501"/>
      <c r="X49" s="501"/>
      <c r="Y49" s="501"/>
      <c r="Z49" s="501"/>
      <c r="AA49" s="501"/>
      <c r="AB49" s="562"/>
      <c r="AC49" s="563"/>
      <c r="AD49" s="563"/>
      <c r="AE49" s="563"/>
      <c r="AF49" s="563"/>
      <c r="AG49" s="563"/>
      <c r="AH49" s="564"/>
      <c r="AI49" s="518"/>
      <c r="AJ49" s="519"/>
      <c r="AK49" s="519"/>
      <c r="AL49" s="519"/>
      <c r="AM49" s="519"/>
      <c r="AN49" s="519"/>
      <c r="AO49" s="519"/>
      <c r="AP49" s="519"/>
      <c r="AQ49" s="519"/>
      <c r="AR49" s="519"/>
      <c r="AS49" s="519"/>
      <c r="AT49" s="520"/>
      <c r="AU49" s="506"/>
      <c r="AV49" s="507"/>
      <c r="AW49" s="507"/>
      <c r="AX49" s="507"/>
      <c r="AY49" s="507"/>
      <c r="AZ49" s="507"/>
      <c r="BA49" s="507"/>
      <c r="BB49" s="507"/>
      <c r="BC49" s="507"/>
      <c r="BD49" s="507"/>
      <c r="BE49" s="507"/>
      <c r="BF49" s="507"/>
      <c r="BG49" s="507"/>
      <c r="BH49" s="507"/>
      <c r="BI49" s="507"/>
      <c r="BJ49" s="507"/>
      <c r="BK49" s="507"/>
      <c r="BL49" s="507"/>
      <c r="BM49" s="507"/>
      <c r="BN49" s="507"/>
      <c r="BO49" s="507"/>
      <c r="BP49" s="507"/>
      <c r="BQ49" s="507"/>
      <c r="BR49" s="507"/>
      <c r="BS49" s="507"/>
      <c r="BT49" s="507"/>
      <c r="BU49" s="507"/>
      <c r="BV49" s="507"/>
      <c r="BW49" s="507"/>
      <c r="BX49" s="507"/>
      <c r="BY49" s="508"/>
      <c r="BZ49" s="512"/>
      <c r="CA49" s="513"/>
      <c r="CB49" s="513"/>
      <c r="CC49" s="513"/>
      <c r="CD49" s="513"/>
      <c r="CE49" s="513"/>
      <c r="CF49" s="513"/>
      <c r="CG49" s="513"/>
      <c r="CH49" s="513"/>
      <c r="CI49" s="513"/>
      <c r="CJ49" s="513"/>
      <c r="CK49" s="514"/>
    </row>
    <row r="50" spans="2:172" ht="5.25" customHeight="1">
      <c r="B50" s="544"/>
      <c r="C50" s="546"/>
      <c r="D50" s="500"/>
      <c r="E50" s="501"/>
      <c r="F50" s="501"/>
      <c r="G50" s="501"/>
      <c r="H50" s="501"/>
      <c r="I50" s="501"/>
      <c r="J50" s="501"/>
      <c r="K50" s="501"/>
      <c r="L50" s="501"/>
      <c r="M50" s="501"/>
      <c r="N50" s="501"/>
      <c r="O50" s="501"/>
      <c r="P50" s="501"/>
      <c r="Q50" s="501"/>
      <c r="R50" s="501"/>
      <c r="S50" s="501"/>
      <c r="T50" s="501"/>
      <c r="U50" s="501"/>
      <c r="V50" s="501"/>
      <c r="W50" s="501"/>
      <c r="X50" s="501"/>
      <c r="Y50" s="501"/>
      <c r="Z50" s="501"/>
      <c r="AA50" s="501"/>
      <c r="AB50" s="562"/>
      <c r="AC50" s="563"/>
      <c r="AD50" s="563"/>
      <c r="AE50" s="563"/>
      <c r="AF50" s="563"/>
      <c r="AG50" s="563"/>
      <c r="AH50" s="564"/>
      <c r="AI50" s="518"/>
      <c r="AJ50" s="519"/>
      <c r="AK50" s="519"/>
      <c r="AL50" s="519"/>
      <c r="AM50" s="519"/>
      <c r="AN50" s="519"/>
      <c r="AO50" s="519"/>
      <c r="AP50" s="519"/>
      <c r="AQ50" s="519"/>
      <c r="AR50" s="519"/>
      <c r="AS50" s="519"/>
      <c r="AT50" s="520"/>
      <c r="AU50" s="506"/>
      <c r="AV50" s="507"/>
      <c r="AW50" s="507"/>
      <c r="AX50" s="507"/>
      <c r="AY50" s="507"/>
      <c r="AZ50" s="507"/>
      <c r="BA50" s="507"/>
      <c r="BB50" s="507"/>
      <c r="BC50" s="507"/>
      <c r="BD50" s="507"/>
      <c r="BE50" s="507"/>
      <c r="BF50" s="507"/>
      <c r="BG50" s="507"/>
      <c r="BH50" s="507"/>
      <c r="BI50" s="507"/>
      <c r="BJ50" s="507"/>
      <c r="BK50" s="507"/>
      <c r="BL50" s="507"/>
      <c r="BM50" s="507"/>
      <c r="BN50" s="507"/>
      <c r="BO50" s="507"/>
      <c r="BP50" s="507"/>
      <c r="BQ50" s="507"/>
      <c r="BR50" s="507"/>
      <c r="BS50" s="507"/>
      <c r="BT50" s="507"/>
      <c r="BU50" s="507"/>
      <c r="BV50" s="507"/>
      <c r="BW50" s="507"/>
      <c r="BX50" s="507"/>
      <c r="BY50" s="508"/>
      <c r="BZ50" s="512"/>
      <c r="CA50" s="513"/>
      <c r="CB50" s="513"/>
      <c r="CC50" s="513"/>
      <c r="CD50" s="513"/>
      <c r="CE50" s="513"/>
      <c r="CF50" s="513"/>
      <c r="CG50" s="513"/>
      <c r="CH50" s="513"/>
      <c r="CI50" s="513"/>
      <c r="CJ50" s="513"/>
      <c r="CK50" s="514"/>
      <c r="FL50" s="224"/>
      <c r="FM50" s="224"/>
      <c r="FN50" s="224"/>
      <c r="FO50" s="224"/>
      <c r="FP50" s="224"/>
    </row>
    <row r="51" spans="2:172" ht="5.25" customHeight="1">
      <c r="B51" s="544"/>
      <c r="C51" s="546"/>
      <c r="D51" s="500"/>
      <c r="E51" s="501"/>
      <c r="F51" s="501"/>
      <c r="G51" s="501"/>
      <c r="H51" s="501"/>
      <c r="I51" s="501"/>
      <c r="J51" s="501"/>
      <c r="K51" s="501"/>
      <c r="L51" s="501"/>
      <c r="M51" s="501"/>
      <c r="N51" s="501"/>
      <c r="O51" s="501"/>
      <c r="P51" s="501"/>
      <c r="Q51" s="501"/>
      <c r="R51" s="501"/>
      <c r="S51" s="501"/>
      <c r="T51" s="501"/>
      <c r="U51" s="501"/>
      <c r="V51" s="501"/>
      <c r="W51" s="501"/>
      <c r="X51" s="501"/>
      <c r="Y51" s="501"/>
      <c r="Z51" s="501"/>
      <c r="AA51" s="501"/>
      <c r="AB51" s="562"/>
      <c r="AC51" s="563"/>
      <c r="AD51" s="563"/>
      <c r="AE51" s="563"/>
      <c r="AF51" s="563"/>
      <c r="AG51" s="563"/>
      <c r="AH51" s="564"/>
      <c r="AI51" s="518"/>
      <c r="AJ51" s="519"/>
      <c r="AK51" s="519"/>
      <c r="AL51" s="519"/>
      <c r="AM51" s="519"/>
      <c r="AN51" s="519"/>
      <c r="AO51" s="519"/>
      <c r="AP51" s="519"/>
      <c r="AQ51" s="519"/>
      <c r="AR51" s="519"/>
      <c r="AS51" s="519"/>
      <c r="AT51" s="520"/>
      <c r="AU51" s="506"/>
      <c r="AV51" s="507"/>
      <c r="AW51" s="507"/>
      <c r="AX51" s="507"/>
      <c r="AY51" s="507"/>
      <c r="AZ51" s="507"/>
      <c r="BA51" s="507"/>
      <c r="BB51" s="507"/>
      <c r="BC51" s="507"/>
      <c r="BD51" s="507"/>
      <c r="BE51" s="507"/>
      <c r="BF51" s="507"/>
      <c r="BG51" s="507"/>
      <c r="BH51" s="507"/>
      <c r="BI51" s="507"/>
      <c r="BJ51" s="507"/>
      <c r="BK51" s="507"/>
      <c r="BL51" s="507"/>
      <c r="BM51" s="507"/>
      <c r="BN51" s="507"/>
      <c r="BO51" s="507"/>
      <c r="BP51" s="507"/>
      <c r="BQ51" s="507"/>
      <c r="BR51" s="507"/>
      <c r="BS51" s="507"/>
      <c r="BT51" s="507"/>
      <c r="BU51" s="507"/>
      <c r="BV51" s="507"/>
      <c r="BW51" s="507"/>
      <c r="BX51" s="507"/>
      <c r="BY51" s="508"/>
      <c r="BZ51" s="512"/>
      <c r="CA51" s="513"/>
      <c r="CB51" s="513"/>
      <c r="CC51" s="513"/>
      <c r="CD51" s="513"/>
      <c r="CE51" s="513"/>
      <c r="CF51" s="513"/>
      <c r="CG51" s="513"/>
      <c r="CH51" s="513"/>
      <c r="CI51" s="513"/>
      <c r="CJ51" s="513"/>
      <c r="CK51" s="514"/>
    </row>
    <row r="52" spans="2:172" ht="5.25" customHeight="1">
      <c r="B52" s="544"/>
      <c r="C52" s="546"/>
      <c r="D52" s="500" t="s">
        <v>252</v>
      </c>
      <c r="E52" s="501"/>
      <c r="F52" s="501"/>
      <c r="G52" s="501"/>
      <c r="H52" s="501"/>
      <c r="I52" s="501"/>
      <c r="J52" s="501"/>
      <c r="K52" s="501"/>
      <c r="L52" s="501"/>
      <c r="M52" s="501"/>
      <c r="N52" s="501"/>
      <c r="O52" s="501"/>
      <c r="P52" s="501"/>
      <c r="Q52" s="501"/>
      <c r="R52" s="501"/>
      <c r="S52" s="501"/>
      <c r="T52" s="501"/>
      <c r="U52" s="501"/>
      <c r="V52" s="501"/>
      <c r="W52" s="501"/>
      <c r="X52" s="501"/>
      <c r="Y52" s="501"/>
      <c r="Z52" s="501"/>
      <c r="AA52" s="501"/>
      <c r="AB52" s="562" t="str">
        <f>施設情報!C28&amp;""</f>
        <v/>
      </c>
      <c r="AC52" s="563"/>
      <c r="AD52" s="563"/>
      <c r="AE52" s="563"/>
      <c r="AF52" s="563"/>
      <c r="AG52" s="563"/>
      <c r="AH52" s="564"/>
      <c r="AI52" s="518">
        <f ca="1">集計【１号】!K7</f>
        <v>0</v>
      </c>
      <c r="AJ52" s="519"/>
      <c r="AK52" s="519"/>
      <c r="AL52" s="519"/>
      <c r="AM52" s="519"/>
      <c r="AN52" s="519"/>
      <c r="AO52" s="519"/>
      <c r="AP52" s="519"/>
      <c r="AQ52" s="519"/>
      <c r="AR52" s="519"/>
      <c r="AS52" s="519"/>
      <c r="AT52" s="520"/>
      <c r="AU52" s="506"/>
      <c r="AV52" s="507"/>
      <c r="AW52" s="507"/>
      <c r="AX52" s="507"/>
      <c r="AY52" s="507"/>
      <c r="AZ52" s="507"/>
      <c r="BA52" s="507"/>
      <c r="BB52" s="507"/>
      <c r="BC52" s="507"/>
      <c r="BD52" s="507"/>
      <c r="BE52" s="507"/>
      <c r="BF52" s="507"/>
      <c r="BG52" s="507"/>
      <c r="BH52" s="507"/>
      <c r="BI52" s="507"/>
      <c r="BJ52" s="507"/>
      <c r="BK52" s="507"/>
      <c r="BL52" s="507"/>
      <c r="BM52" s="507"/>
      <c r="BN52" s="507"/>
      <c r="BO52" s="507"/>
      <c r="BP52" s="507"/>
      <c r="BQ52" s="507"/>
      <c r="BR52" s="507"/>
      <c r="BS52" s="507"/>
      <c r="BT52" s="507"/>
      <c r="BU52" s="507"/>
      <c r="BV52" s="507"/>
      <c r="BW52" s="507"/>
      <c r="BX52" s="507"/>
      <c r="BY52" s="508"/>
      <c r="BZ52" s="512"/>
      <c r="CA52" s="513"/>
      <c r="CB52" s="513"/>
      <c r="CC52" s="513"/>
      <c r="CD52" s="513"/>
      <c r="CE52" s="513"/>
      <c r="CF52" s="513"/>
      <c r="CG52" s="513"/>
      <c r="CH52" s="513"/>
      <c r="CI52" s="513"/>
      <c r="CJ52" s="513"/>
      <c r="CK52" s="514"/>
      <c r="FL52" s="225"/>
      <c r="FM52" s="225"/>
      <c r="FN52" s="225"/>
      <c r="FO52" s="225"/>
      <c r="FP52" s="225"/>
    </row>
    <row r="53" spans="2:172" ht="5.25" customHeight="1">
      <c r="B53" s="544"/>
      <c r="C53" s="546"/>
      <c r="D53" s="500"/>
      <c r="E53" s="501"/>
      <c r="F53" s="501"/>
      <c r="G53" s="501"/>
      <c r="H53" s="501"/>
      <c r="I53" s="501"/>
      <c r="J53" s="501"/>
      <c r="K53" s="501"/>
      <c r="L53" s="501"/>
      <c r="M53" s="501"/>
      <c r="N53" s="501"/>
      <c r="O53" s="501"/>
      <c r="P53" s="501"/>
      <c r="Q53" s="501"/>
      <c r="R53" s="501"/>
      <c r="S53" s="501"/>
      <c r="T53" s="501"/>
      <c r="U53" s="501"/>
      <c r="V53" s="501"/>
      <c r="W53" s="501"/>
      <c r="X53" s="501"/>
      <c r="Y53" s="501"/>
      <c r="Z53" s="501"/>
      <c r="AA53" s="501"/>
      <c r="AB53" s="562"/>
      <c r="AC53" s="563"/>
      <c r="AD53" s="563"/>
      <c r="AE53" s="563"/>
      <c r="AF53" s="563"/>
      <c r="AG53" s="563"/>
      <c r="AH53" s="564"/>
      <c r="AI53" s="518"/>
      <c r="AJ53" s="519"/>
      <c r="AK53" s="519"/>
      <c r="AL53" s="519"/>
      <c r="AM53" s="519"/>
      <c r="AN53" s="519"/>
      <c r="AO53" s="519"/>
      <c r="AP53" s="519"/>
      <c r="AQ53" s="519"/>
      <c r="AR53" s="519"/>
      <c r="AS53" s="519"/>
      <c r="AT53" s="520"/>
      <c r="AU53" s="506"/>
      <c r="AV53" s="507"/>
      <c r="AW53" s="507"/>
      <c r="AX53" s="507"/>
      <c r="AY53" s="507"/>
      <c r="AZ53" s="507"/>
      <c r="BA53" s="507"/>
      <c r="BB53" s="507"/>
      <c r="BC53" s="507"/>
      <c r="BD53" s="507"/>
      <c r="BE53" s="507"/>
      <c r="BF53" s="507"/>
      <c r="BG53" s="507"/>
      <c r="BH53" s="507"/>
      <c r="BI53" s="507"/>
      <c r="BJ53" s="507"/>
      <c r="BK53" s="507"/>
      <c r="BL53" s="507"/>
      <c r="BM53" s="507"/>
      <c r="BN53" s="507"/>
      <c r="BO53" s="507"/>
      <c r="BP53" s="507"/>
      <c r="BQ53" s="507"/>
      <c r="BR53" s="507"/>
      <c r="BS53" s="507"/>
      <c r="BT53" s="507"/>
      <c r="BU53" s="507"/>
      <c r="BV53" s="507"/>
      <c r="BW53" s="507"/>
      <c r="BX53" s="507"/>
      <c r="BY53" s="508"/>
      <c r="BZ53" s="512"/>
      <c r="CA53" s="513"/>
      <c r="CB53" s="513"/>
      <c r="CC53" s="513"/>
      <c r="CD53" s="513"/>
      <c r="CE53" s="513"/>
      <c r="CF53" s="513"/>
      <c r="CG53" s="513"/>
      <c r="CH53" s="513"/>
      <c r="CI53" s="513"/>
      <c r="CJ53" s="513"/>
      <c r="CK53" s="514"/>
    </row>
    <row r="54" spans="2:172" ht="5.25" customHeight="1">
      <c r="B54" s="544"/>
      <c r="C54" s="546"/>
      <c r="D54" s="500"/>
      <c r="E54" s="501"/>
      <c r="F54" s="501"/>
      <c r="G54" s="501"/>
      <c r="H54" s="501"/>
      <c r="I54" s="501"/>
      <c r="J54" s="501"/>
      <c r="K54" s="501"/>
      <c r="L54" s="501"/>
      <c r="M54" s="501"/>
      <c r="N54" s="501"/>
      <c r="O54" s="501"/>
      <c r="P54" s="501"/>
      <c r="Q54" s="501"/>
      <c r="R54" s="501"/>
      <c r="S54" s="501"/>
      <c r="T54" s="501"/>
      <c r="U54" s="501"/>
      <c r="V54" s="501"/>
      <c r="W54" s="501"/>
      <c r="X54" s="501"/>
      <c r="Y54" s="501"/>
      <c r="Z54" s="501"/>
      <c r="AA54" s="501"/>
      <c r="AB54" s="562"/>
      <c r="AC54" s="563"/>
      <c r="AD54" s="563"/>
      <c r="AE54" s="563"/>
      <c r="AF54" s="563"/>
      <c r="AG54" s="563"/>
      <c r="AH54" s="564"/>
      <c r="AI54" s="518"/>
      <c r="AJ54" s="519"/>
      <c r="AK54" s="519"/>
      <c r="AL54" s="519"/>
      <c r="AM54" s="519"/>
      <c r="AN54" s="519"/>
      <c r="AO54" s="519"/>
      <c r="AP54" s="519"/>
      <c r="AQ54" s="519"/>
      <c r="AR54" s="519"/>
      <c r="AS54" s="519"/>
      <c r="AT54" s="520"/>
      <c r="AU54" s="506"/>
      <c r="AV54" s="507"/>
      <c r="AW54" s="507"/>
      <c r="AX54" s="507"/>
      <c r="AY54" s="507"/>
      <c r="AZ54" s="507"/>
      <c r="BA54" s="507"/>
      <c r="BB54" s="507"/>
      <c r="BC54" s="507"/>
      <c r="BD54" s="507"/>
      <c r="BE54" s="507"/>
      <c r="BF54" s="507"/>
      <c r="BG54" s="507"/>
      <c r="BH54" s="507"/>
      <c r="BI54" s="507"/>
      <c r="BJ54" s="507"/>
      <c r="BK54" s="507"/>
      <c r="BL54" s="507"/>
      <c r="BM54" s="507"/>
      <c r="BN54" s="507"/>
      <c r="BO54" s="507"/>
      <c r="BP54" s="507"/>
      <c r="BQ54" s="507"/>
      <c r="BR54" s="507"/>
      <c r="BS54" s="507"/>
      <c r="BT54" s="507"/>
      <c r="BU54" s="507"/>
      <c r="BV54" s="507"/>
      <c r="BW54" s="507"/>
      <c r="BX54" s="507"/>
      <c r="BY54" s="508"/>
      <c r="BZ54" s="512"/>
      <c r="CA54" s="513"/>
      <c r="CB54" s="513"/>
      <c r="CC54" s="513"/>
      <c r="CD54" s="513"/>
      <c r="CE54" s="513"/>
      <c r="CF54" s="513"/>
      <c r="CG54" s="513"/>
      <c r="CH54" s="513"/>
      <c r="CI54" s="513"/>
      <c r="CJ54" s="513"/>
      <c r="CK54" s="514"/>
    </row>
    <row r="55" spans="2:172" ht="5.25" customHeight="1">
      <c r="B55" s="544"/>
      <c r="C55" s="546"/>
      <c r="D55" s="500"/>
      <c r="E55" s="501"/>
      <c r="F55" s="501"/>
      <c r="G55" s="501"/>
      <c r="H55" s="501"/>
      <c r="I55" s="501"/>
      <c r="J55" s="501"/>
      <c r="K55" s="501"/>
      <c r="L55" s="501"/>
      <c r="M55" s="501"/>
      <c r="N55" s="501"/>
      <c r="O55" s="501"/>
      <c r="P55" s="501"/>
      <c r="Q55" s="501"/>
      <c r="R55" s="501"/>
      <c r="S55" s="501"/>
      <c r="T55" s="501"/>
      <c r="U55" s="501"/>
      <c r="V55" s="501"/>
      <c r="W55" s="501"/>
      <c r="X55" s="501"/>
      <c r="Y55" s="501"/>
      <c r="Z55" s="501"/>
      <c r="AA55" s="501"/>
      <c r="AB55" s="562"/>
      <c r="AC55" s="563"/>
      <c r="AD55" s="563"/>
      <c r="AE55" s="563"/>
      <c r="AF55" s="563"/>
      <c r="AG55" s="563"/>
      <c r="AH55" s="564"/>
      <c r="AI55" s="518"/>
      <c r="AJ55" s="519"/>
      <c r="AK55" s="519"/>
      <c r="AL55" s="519"/>
      <c r="AM55" s="519"/>
      <c r="AN55" s="519"/>
      <c r="AO55" s="519"/>
      <c r="AP55" s="519"/>
      <c r="AQ55" s="519"/>
      <c r="AR55" s="519"/>
      <c r="AS55" s="519"/>
      <c r="AT55" s="520"/>
      <c r="AU55" s="506"/>
      <c r="AV55" s="507"/>
      <c r="AW55" s="507"/>
      <c r="AX55" s="507"/>
      <c r="AY55" s="507"/>
      <c r="AZ55" s="507"/>
      <c r="BA55" s="507"/>
      <c r="BB55" s="507"/>
      <c r="BC55" s="507"/>
      <c r="BD55" s="507"/>
      <c r="BE55" s="507"/>
      <c r="BF55" s="507"/>
      <c r="BG55" s="507"/>
      <c r="BH55" s="507"/>
      <c r="BI55" s="507"/>
      <c r="BJ55" s="507"/>
      <c r="BK55" s="507"/>
      <c r="BL55" s="507"/>
      <c r="BM55" s="507"/>
      <c r="BN55" s="507"/>
      <c r="BO55" s="507"/>
      <c r="BP55" s="507"/>
      <c r="BQ55" s="507"/>
      <c r="BR55" s="507"/>
      <c r="BS55" s="507"/>
      <c r="BT55" s="507"/>
      <c r="BU55" s="507"/>
      <c r="BV55" s="507"/>
      <c r="BW55" s="507"/>
      <c r="BX55" s="507"/>
      <c r="BY55" s="508"/>
      <c r="BZ55" s="512"/>
      <c r="CA55" s="513"/>
      <c r="CB55" s="513"/>
      <c r="CC55" s="513"/>
      <c r="CD55" s="513"/>
      <c r="CE55" s="513"/>
      <c r="CF55" s="513"/>
      <c r="CG55" s="513"/>
      <c r="CH55" s="513"/>
      <c r="CI55" s="513"/>
      <c r="CJ55" s="513"/>
      <c r="CK55" s="514"/>
      <c r="ES55" s="212"/>
      <c r="ET55" s="212"/>
      <c r="EU55" s="212"/>
      <c r="EV55" s="212"/>
      <c r="EW55" s="212"/>
      <c r="EX55" s="212"/>
      <c r="EY55" s="212"/>
      <c r="EZ55" s="212"/>
      <c r="FA55" s="212"/>
      <c r="FB55" s="212"/>
      <c r="FC55" s="212"/>
      <c r="FD55" s="212"/>
      <c r="FE55" s="212"/>
      <c r="FF55" s="212"/>
      <c r="FG55" s="212"/>
      <c r="FH55" s="212"/>
      <c r="FI55" s="212"/>
      <c r="FJ55" s="212"/>
      <c r="FK55" s="212"/>
      <c r="FL55" s="212"/>
      <c r="FM55" s="212"/>
    </row>
    <row r="56" spans="2:172" ht="5.25" customHeight="1">
      <c r="B56" s="544"/>
      <c r="C56" s="546"/>
      <c r="D56" s="500"/>
      <c r="E56" s="501"/>
      <c r="F56" s="501"/>
      <c r="G56" s="501"/>
      <c r="H56" s="501"/>
      <c r="I56" s="501"/>
      <c r="J56" s="501"/>
      <c r="K56" s="501"/>
      <c r="L56" s="501"/>
      <c r="M56" s="501"/>
      <c r="N56" s="501"/>
      <c r="O56" s="501"/>
      <c r="P56" s="501"/>
      <c r="Q56" s="501"/>
      <c r="R56" s="501"/>
      <c r="S56" s="501"/>
      <c r="T56" s="501"/>
      <c r="U56" s="501"/>
      <c r="V56" s="501"/>
      <c r="W56" s="501"/>
      <c r="X56" s="501"/>
      <c r="Y56" s="501"/>
      <c r="Z56" s="501"/>
      <c r="AA56" s="501"/>
      <c r="AB56" s="562"/>
      <c r="AC56" s="563"/>
      <c r="AD56" s="563"/>
      <c r="AE56" s="563"/>
      <c r="AF56" s="563"/>
      <c r="AG56" s="563"/>
      <c r="AH56" s="564"/>
      <c r="AI56" s="518"/>
      <c r="AJ56" s="519"/>
      <c r="AK56" s="519"/>
      <c r="AL56" s="519"/>
      <c r="AM56" s="519"/>
      <c r="AN56" s="519"/>
      <c r="AO56" s="519"/>
      <c r="AP56" s="519"/>
      <c r="AQ56" s="519"/>
      <c r="AR56" s="519"/>
      <c r="AS56" s="519"/>
      <c r="AT56" s="520"/>
      <c r="AU56" s="506"/>
      <c r="AV56" s="507"/>
      <c r="AW56" s="507"/>
      <c r="AX56" s="507"/>
      <c r="AY56" s="507"/>
      <c r="AZ56" s="507"/>
      <c r="BA56" s="507"/>
      <c r="BB56" s="507"/>
      <c r="BC56" s="507"/>
      <c r="BD56" s="507"/>
      <c r="BE56" s="507"/>
      <c r="BF56" s="507"/>
      <c r="BG56" s="507"/>
      <c r="BH56" s="507"/>
      <c r="BI56" s="507"/>
      <c r="BJ56" s="507"/>
      <c r="BK56" s="507"/>
      <c r="BL56" s="507"/>
      <c r="BM56" s="507"/>
      <c r="BN56" s="507"/>
      <c r="BO56" s="507"/>
      <c r="BP56" s="507"/>
      <c r="BQ56" s="507"/>
      <c r="BR56" s="507"/>
      <c r="BS56" s="507"/>
      <c r="BT56" s="507"/>
      <c r="BU56" s="507"/>
      <c r="BV56" s="507"/>
      <c r="BW56" s="507"/>
      <c r="BX56" s="507"/>
      <c r="BY56" s="508"/>
      <c r="BZ56" s="512"/>
      <c r="CA56" s="513"/>
      <c r="CB56" s="513"/>
      <c r="CC56" s="513"/>
      <c r="CD56" s="513"/>
      <c r="CE56" s="513"/>
      <c r="CF56" s="513"/>
      <c r="CG56" s="513"/>
      <c r="CH56" s="513"/>
      <c r="CI56" s="513"/>
      <c r="CJ56" s="513"/>
      <c r="CK56" s="514"/>
      <c r="ES56" s="212"/>
      <c r="ET56" s="212"/>
      <c r="EU56" s="212"/>
      <c r="EV56" s="212"/>
      <c r="EW56" s="212"/>
      <c r="EX56" s="212"/>
      <c r="EY56" s="212"/>
      <c r="EZ56" s="212"/>
      <c r="FA56" s="212"/>
      <c r="FB56" s="212"/>
      <c r="FC56" s="212"/>
      <c r="FD56" s="212"/>
      <c r="FE56" s="212"/>
      <c r="FF56" s="212"/>
      <c r="FG56" s="212"/>
      <c r="FH56" s="212"/>
      <c r="FI56" s="212"/>
      <c r="FJ56" s="212"/>
      <c r="FK56" s="212"/>
      <c r="FL56" s="212"/>
      <c r="FM56" s="212"/>
    </row>
    <row r="57" spans="2:172" ht="5.25" customHeight="1">
      <c r="B57" s="544"/>
      <c r="C57" s="546"/>
      <c r="D57" s="524" t="s">
        <v>169</v>
      </c>
      <c r="E57" s="525"/>
      <c r="F57" s="525"/>
      <c r="G57" s="525"/>
      <c r="H57" s="525"/>
      <c r="I57" s="525"/>
      <c r="J57" s="525"/>
      <c r="K57" s="525"/>
      <c r="L57" s="525"/>
      <c r="M57" s="525"/>
      <c r="N57" s="525"/>
      <c r="O57" s="525"/>
      <c r="P57" s="525"/>
      <c r="Q57" s="525"/>
      <c r="R57" s="525"/>
      <c r="S57" s="525"/>
      <c r="T57" s="525"/>
      <c r="U57" s="525"/>
      <c r="V57" s="525"/>
      <c r="W57" s="525"/>
      <c r="X57" s="525"/>
      <c r="Y57" s="525"/>
      <c r="Z57" s="525"/>
      <c r="AA57" s="526"/>
      <c r="AB57" s="533" t="str">
        <f>施設情報!C31&amp;""</f>
        <v/>
      </c>
      <c r="AC57" s="534"/>
      <c r="AD57" s="534"/>
      <c r="AE57" s="534"/>
      <c r="AF57" s="534"/>
      <c r="AG57" s="534"/>
      <c r="AH57" s="535"/>
      <c r="AI57" s="497">
        <f ca="1">集計【１号】!K8</f>
        <v>0</v>
      </c>
      <c r="AJ57" s="498"/>
      <c r="AK57" s="498"/>
      <c r="AL57" s="498"/>
      <c r="AM57" s="498"/>
      <c r="AN57" s="498"/>
      <c r="AO57" s="498"/>
      <c r="AP57" s="498"/>
      <c r="AQ57" s="498"/>
      <c r="AR57" s="498"/>
      <c r="AS57" s="498"/>
      <c r="AT57" s="499"/>
      <c r="AU57" s="506"/>
      <c r="AV57" s="507"/>
      <c r="AW57" s="507"/>
      <c r="AX57" s="507"/>
      <c r="AY57" s="507"/>
      <c r="AZ57" s="507"/>
      <c r="BA57" s="507"/>
      <c r="BB57" s="507"/>
      <c r="BC57" s="507"/>
      <c r="BD57" s="507"/>
      <c r="BE57" s="507"/>
      <c r="BF57" s="507"/>
      <c r="BG57" s="507"/>
      <c r="BH57" s="507"/>
      <c r="BI57" s="507"/>
      <c r="BJ57" s="507"/>
      <c r="BK57" s="507"/>
      <c r="BL57" s="507"/>
      <c r="BM57" s="507"/>
      <c r="BN57" s="507"/>
      <c r="BO57" s="507"/>
      <c r="BP57" s="507"/>
      <c r="BQ57" s="507"/>
      <c r="BR57" s="507"/>
      <c r="BS57" s="507"/>
      <c r="BT57" s="507"/>
      <c r="BU57" s="507"/>
      <c r="BV57" s="507"/>
      <c r="BW57" s="507"/>
      <c r="BX57" s="507"/>
      <c r="BY57" s="508"/>
      <c r="BZ57" s="512"/>
      <c r="CA57" s="513"/>
      <c r="CB57" s="513"/>
      <c r="CC57" s="513"/>
      <c r="CD57" s="513"/>
      <c r="CE57" s="513"/>
      <c r="CF57" s="513"/>
      <c r="CG57" s="513"/>
      <c r="CH57" s="513"/>
      <c r="CI57" s="513"/>
      <c r="CJ57" s="513"/>
      <c r="CK57" s="514"/>
      <c r="ES57" s="212"/>
      <c r="ET57" s="212"/>
      <c r="EU57" s="212"/>
      <c r="EV57" s="212"/>
      <c r="EW57" s="212"/>
      <c r="EX57" s="212"/>
      <c r="EY57" s="212"/>
      <c r="EZ57" s="212"/>
      <c r="FA57" s="212"/>
      <c r="FB57" s="212"/>
      <c r="FC57" s="212"/>
      <c r="FD57" s="212"/>
      <c r="FE57" s="212"/>
      <c r="FF57" s="212"/>
      <c r="FG57" s="212"/>
      <c r="FH57" s="212"/>
      <c r="FI57" s="212"/>
      <c r="FJ57" s="212"/>
      <c r="FK57" s="212"/>
      <c r="FL57" s="212"/>
      <c r="FM57" s="212"/>
    </row>
    <row r="58" spans="2:172" ht="5.25" customHeight="1">
      <c r="B58" s="544"/>
      <c r="C58" s="546"/>
      <c r="D58" s="527"/>
      <c r="E58" s="528"/>
      <c r="F58" s="528"/>
      <c r="G58" s="528"/>
      <c r="H58" s="528"/>
      <c r="I58" s="528"/>
      <c r="J58" s="528"/>
      <c r="K58" s="528"/>
      <c r="L58" s="528"/>
      <c r="M58" s="528"/>
      <c r="N58" s="528"/>
      <c r="O58" s="528"/>
      <c r="P58" s="528"/>
      <c r="Q58" s="528"/>
      <c r="R58" s="528"/>
      <c r="S58" s="528"/>
      <c r="T58" s="528"/>
      <c r="U58" s="528"/>
      <c r="V58" s="528"/>
      <c r="W58" s="528"/>
      <c r="X58" s="528"/>
      <c r="Y58" s="528"/>
      <c r="Z58" s="528"/>
      <c r="AA58" s="529"/>
      <c r="AB58" s="536"/>
      <c r="AC58" s="537"/>
      <c r="AD58" s="537"/>
      <c r="AE58" s="537"/>
      <c r="AF58" s="537"/>
      <c r="AG58" s="537"/>
      <c r="AH58" s="538"/>
      <c r="AI58" s="380"/>
      <c r="AJ58" s="505"/>
      <c r="AK58" s="505"/>
      <c r="AL58" s="505"/>
      <c r="AM58" s="505"/>
      <c r="AN58" s="505"/>
      <c r="AO58" s="505"/>
      <c r="AP58" s="505"/>
      <c r="AQ58" s="505"/>
      <c r="AR58" s="505"/>
      <c r="AS58" s="505"/>
      <c r="AT58" s="382"/>
      <c r="AU58" s="506"/>
      <c r="AV58" s="507"/>
      <c r="AW58" s="507"/>
      <c r="AX58" s="507"/>
      <c r="AY58" s="507"/>
      <c r="AZ58" s="507"/>
      <c r="BA58" s="507"/>
      <c r="BB58" s="507"/>
      <c r="BC58" s="507"/>
      <c r="BD58" s="507"/>
      <c r="BE58" s="507"/>
      <c r="BF58" s="507"/>
      <c r="BG58" s="507"/>
      <c r="BH58" s="507"/>
      <c r="BI58" s="507"/>
      <c r="BJ58" s="507"/>
      <c r="BK58" s="507"/>
      <c r="BL58" s="507"/>
      <c r="BM58" s="507"/>
      <c r="BN58" s="507"/>
      <c r="BO58" s="507"/>
      <c r="BP58" s="507"/>
      <c r="BQ58" s="507"/>
      <c r="BR58" s="507"/>
      <c r="BS58" s="507"/>
      <c r="BT58" s="507"/>
      <c r="BU58" s="507"/>
      <c r="BV58" s="507"/>
      <c r="BW58" s="507"/>
      <c r="BX58" s="507"/>
      <c r="BY58" s="508"/>
      <c r="BZ58" s="512"/>
      <c r="CA58" s="513"/>
      <c r="CB58" s="513"/>
      <c r="CC58" s="513"/>
      <c r="CD58" s="513"/>
      <c r="CE58" s="513"/>
      <c r="CF58" s="513"/>
      <c r="CG58" s="513"/>
      <c r="CH58" s="513"/>
      <c r="CI58" s="513"/>
      <c r="CJ58" s="513"/>
      <c r="CK58" s="514"/>
      <c r="CL58" s="217"/>
      <c r="CM58" s="227"/>
      <c r="CN58" s="227"/>
      <c r="CO58" s="227"/>
      <c r="CP58" s="227"/>
      <c r="DU58" s="215"/>
      <c r="DV58" s="215"/>
      <c r="DW58" s="215"/>
      <c r="DX58" s="215"/>
      <c r="DY58" s="215"/>
      <c r="DZ58" s="215"/>
      <c r="EA58" s="215"/>
      <c r="EB58" s="215"/>
      <c r="EC58" s="215"/>
      <c r="ED58" s="215"/>
      <c r="EE58" s="215"/>
      <c r="EF58" s="215"/>
      <c r="EG58" s="215"/>
      <c r="EH58" s="215"/>
      <c r="EI58" s="215"/>
      <c r="EJ58" s="215"/>
      <c r="EK58" s="215"/>
      <c r="EL58" s="215"/>
      <c r="EM58" s="215"/>
      <c r="EN58" s="215"/>
      <c r="EO58" s="215"/>
      <c r="EP58" s="215"/>
      <c r="EQ58" s="215"/>
      <c r="ER58" s="215"/>
      <c r="ES58" s="215"/>
      <c r="ET58" s="226"/>
      <c r="EU58" s="226"/>
      <c r="EV58" s="226"/>
      <c r="EW58" s="226"/>
      <c r="EX58" s="215"/>
      <c r="EY58" s="215"/>
      <c r="EZ58" s="215"/>
      <c r="FA58" s="215"/>
      <c r="FB58" s="215"/>
      <c r="FC58" s="215"/>
      <c r="FD58" s="215"/>
      <c r="FE58" s="215"/>
      <c r="FF58" s="215"/>
      <c r="FG58" s="215"/>
      <c r="FH58" s="215"/>
      <c r="FI58" s="215"/>
      <c r="FJ58" s="212"/>
      <c r="FK58" s="212"/>
      <c r="FL58" s="212"/>
      <c r="FM58" s="212"/>
    </row>
    <row r="59" spans="2:172" ht="5.25" customHeight="1">
      <c r="B59" s="544"/>
      <c r="C59" s="546"/>
      <c r="D59" s="527"/>
      <c r="E59" s="528"/>
      <c r="F59" s="528"/>
      <c r="G59" s="528"/>
      <c r="H59" s="528"/>
      <c r="I59" s="528"/>
      <c r="J59" s="528"/>
      <c r="K59" s="528"/>
      <c r="L59" s="528"/>
      <c r="M59" s="528"/>
      <c r="N59" s="528"/>
      <c r="O59" s="528"/>
      <c r="P59" s="528"/>
      <c r="Q59" s="528"/>
      <c r="R59" s="528"/>
      <c r="S59" s="528"/>
      <c r="T59" s="528"/>
      <c r="U59" s="528"/>
      <c r="V59" s="528"/>
      <c r="W59" s="528"/>
      <c r="X59" s="528"/>
      <c r="Y59" s="528"/>
      <c r="Z59" s="528"/>
      <c r="AA59" s="529"/>
      <c r="AB59" s="536"/>
      <c r="AC59" s="537"/>
      <c r="AD59" s="537"/>
      <c r="AE59" s="537"/>
      <c r="AF59" s="537"/>
      <c r="AG59" s="537"/>
      <c r="AH59" s="538"/>
      <c r="AI59" s="380"/>
      <c r="AJ59" s="505"/>
      <c r="AK59" s="505"/>
      <c r="AL59" s="505"/>
      <c r="AM59" s="505"/>
      <c r="AN59" s="505"/>
      <c r="AO59" s="505"/>
      <c r="AP59" s="505"/>
      <c r="AQ59" s="505"/>
      <c r="AR59" s="505"/>
      <c r="AS59" s="505"/>
      <c r="AT59" s="382"/>
      <c r="AU59" s="506"/>
      <c r="AV59" s="507"/>
      <c r="AW59" s="507"/>
      <c r="AX59" s="507"/>
      <c r="AY59" s="507"/>
      <c r="AZ59" s="507"/>
      <c r="BA59" s="507"/>
      <c r="BB59" s="507"/>
      <c r="BC59" s="507"/>
      <c r="BD59" s="507"/>
      <c r="BE59" s="507"/>
      <c r="BF59" s="507"/>
      <c r="BG59" s="507"/>
      <c r="BH59" s="507"/>
      <c r="BI59" s="507"/>
      <c r="BJ59" s="507"/>
      <c r="BK59" s="507"/>
      <c r="BL59" s="507"/>
      <c r="BM59" s="507"/>
      <c r="BN59" s="507"/>
      <c r="BO59" s="507"/>
      <c r="BP59" s="507"/>
      <c r="BQ59" s="507"/>
      <c r="BR59" s="507"/>
      <c r="BS59" s="507"/>
      <c r="BT59" s="507"/>
      <c r="BU59" s="507"/>
      <c r="BV59" s="507"/>
      <c r="BW59" s="507"/>
      <c r="BX59" s="507"/>
      <c r="BY59" s="508"/>
      <c r="BZ59" s="512"/>
      <c r="CA59" s="513"/>
      <c r="CB59" s="513"/>
      <c r="CC59" s="513"/>
      <c r="CD59" s="513"/>
      <c r="CE59" s="513"/>
      <c r="CF59" s="513"/>
      <c r="CG59" s="513"/>
      <c r="CH59" s="513"/>
      <c r="CI59" s="513"/>
      <c r="CJ59" s="513"/>
      <c r="CK59" s="514"/>
      <c r="CL59" s="217"/>
      <c r="CM59" s="227"/>
      <c r="CN59" s="227"/>
      <c r="CO59" s="227"/>
      <c r="CP59" s="227"/>
      <c r="DU59" s="215"/>
      <c r="DV59" s="215"/>
      <c r="DW59" s="215"/>
      <c r="DX59" s="215"/>
      <c r="DY59" s="215"/>
      <c r="DZ59" s="215"/>
      <c r="EA59" s="215"/>
      <c r="EB59" s="215"/>
      <c r="EC59" s="215"/>
      <c r="ED59" s="215"/>
      <c r="EE59" s="215"/>
      <c r="EF59" s="215"/>
      <c r="EG59" s="215"/>
      <c r="EH59" s="215"/>
      <c r="EI59" s="215"/>
      <c r="EJ59" s="215"/>
      <c r="EK59" s="215"/>
      <c r="EL59" s="215"/>
      <c r="EM59" s="215"/>
      <c r="EN59" s="215"/>
      <c r="EO59" s="215"/>
      <c r="EP59" s="215"/>
      <c r="EQ59" s="215"/>
      <c r="ER59" s="215"/>
      <c r="ES59" s="215"/>
      <c r="ET59" s="226"/>
      <c r="EU59" s="226"/>
      <c r="EV59" s="226"/>
      <c r="EW59" s="226"/>
      <c r="EX59" s="215"/>
      <c r="EY59" s="215"/>
      <c r="EZ59" s="215"/>
      <c r="FA59" s="215"/>
      <c r="FB59" s="215"/>
      <c r="FC59" s="215"/>
      <c r="FD59" s="215"/>
      <c r="FE59" s="215"/>
      <c r="FF59" s="215"/>
      <c r="FG59" s="215"/>
      <c r="FH59" s="215"/>
      <c r="FI59" s="215"/>
      <c r="FJ59" s="212"/>
      <c r="FK59" s="212"/>
      <c r="FL59" s="212"/>
      <c r="FM59" s="212"/>
    </row>
    <row r="60" spans="2:172" ht="5.25" customHeight="1">
      <c r="B60" s="544"/>
      <c r="C60" s="546"/>
      <c r="D60" s="527"/>
      <c r="E60" s="528"/>
      <c r="F60" s="528"/>
      <c r="G60" s="528"/>
      <c r="H60" s="528"/>
      <c r="I60" s="528"/>
      <c r="J60" s="528"/>
      <c r="K60" s="528"/>
      <c r="L60" s="528"/>
      <c r="M60" s="528"/>
      <c r="N60" s="528"/>
      <c r="O60" s="528"/>
      <c r="P60" s="528"/>
      <c r="Q60" s="528"/>
      <c r="R60" s="528"/>
      <c r="S60" s="528"/>
      <c r="T60" s="528"/>
      <c r="U60" s="528"/>
      <c r="V60" s="528"/>
      <c r="W60" s="528"/>
      <c r="X60" s="528"/>
      <c r="Y60" s="528"/>
      <c r="Z60" s="528"/>
      <c r="AA60" s="529"/>
      <c r="AB60" s="536"/>
      <c r="AC60" s="537"/>
      <c r="AD60" s="537"/>
      <c r="AE60" s="537"/>
      <c r="AF60" s="537"/>
      <c r="AG60" s="537"/>
      <c r="AH60" s="538"/>
      <c r="AI60" s="380"/>
      <c r="AJ60" s="505"/>
      <c r="AK60" s="505"/>
      <c r="AL60" s="505"/>
      <c r="AM60" s="505"/>
      <c r="AN60" s="505"/>
      <c r="AO60" s="505"/>
      <c r="AP60" s="505"/>
      <c r="AQ60" s="505"/>
      <c r="AR60" s="505"/>
      <c r="AS60" s="505"/>
      <c r="AT60" s="382"/>
      <c r="AU60" s="506"/>
      <c r="AV60" s="507"/>
      <c r="AW60" s="507"/>
      <c r="AX60" s="507"/>
      <c r="AY60" s="507"/>
      <c r="AZ60" s="507"/>
      <c r="BA60" s="507"/>
      <c r="BB60" s="507"/>
      <c r="BC60" s="507"/>
      <c r="BD60" s="507"/>
      <c r="BE60" s="507"/>
      <c r="BF60" s="507"/>
      <c r="BG60" s="507"/>
      <c r="BH60" s="507"/>
      <c r="BI60" s="507"/>
      <c r="BJ60" s="507"/>
      <c r="BK60" s="507"/>
      <c r="BL60" s="507"/>
      <c r="BM60" s="507"/>
      <c r="BN60" s="507"/>
      <c r="BO60" s="507"/>
      <c r="BP60" s="507"/>
      <c r="BQ60" s="507"/>
      <c r="BR60" s="507"/>
      <c r="BS60" s="507"/>
      <c r="BT60" s="507"/>
      <c r="BU60" s="507"/>
      <c r="BV60" s="507"/>
      <c r="BW60" s="507"/>
      <c r="BX60" s="507"/>
      <c r="BY60" s="508"/>
      <c r="BZ60" s="512"/>
      <c r="CA60" s="513"/>
      <c r="CB60" s="513"/>
      <c r="CC60" s="513"/>
      <c r="CD60" s="513"/>
      <c r="CE60" s="513"/>
      <c r="CF60" s="513"/>
      <c r="CG60" s="513"/>
      <c r="CH60" s="513"/>
      <c r="CI60" s="513"/>
      <c r="CJ60" s="513"/>
      <c r="CK60" s="514"/>
      <c r="CL60" s="217"/>
      <c r="CM60" s="227"/>
      <c r="CN60" s="227"/>
      <c r="CO60" s="227"/>
      <c r="CP60" s="227"/>
      <c r="DU60" s="215"/>
      <c r="DV60" s="215"/>
      <c r="DW60" s="215"/>
      <c r="DX60" s="215"/>
      <c r="DY60" s="215"/>
      <c r="DZ60" s="215"/>
      <c r="EA60" s="215"/>
      <c r="EB60" s="215"/>
      <c r="EC60" s="215"/>
      <c r="ED60" s="215"/>
      <c r="EE60" s="215"/>
      <c r="EF60" s="215"/>
      <c r="EG60" s="215"/>
      <c r="EH60" s="215"/>
      <c r="EI60" s="215"/>
      <c r="EJ60" s="215"/>
      <c r="EK60" s="215"/>
      <c r="EL60" s="215"/>
      <c r="EM60" s="215"/>
      <c r="EN60" s="215"/>
      <c r="EO60" s="215"/>
      <c r="EP60" s="215"/>
      <c r="EQ60" s="215"/>
      <c r="ER60" s="215"/>
      <c r="ES60" s="215"/>
      <c r="ET60" s="226"/>
      <c r="EU60" s="226"/>
      <c r="EV60" s="226"/>
      <c r="EW60" s="226"/>
      <c r="EX60" s="215"/>
      <c r="EY60" s="215"/>
      <c r="EZ60" s="215"/>
      <c r="FA60" s="215"/>
      <c r="FB60" s="215"/>
      <c r="FC60" s="215"/>
      <c r="FD60" s="215"/>
      <c r="FE60" s="215"/>
      <c r="FF60" s="215"/>
      <c r="FG60" s="215"/>
      <c r="FH60" s="215"/>
      <c r="FI60" s="215"/>
      <c r="FJ60" s="212"/>
      <c r="FK60" s="212"/>
      <c r="FL60" s="212"/>
      <c r="FM60" s="212"/>
    </row>
    <row r="61" spans="2:172" ht="5.25" customHeight="1">
      <c r="B61" s="544"/>
      <c r="C61" s="546"/>
      <c r="D61" s="530"/>
      <c r="E61" s="531"/>
      <c r="F61" s="531"/>
      <c r="G61" s="531"/>
      <c r="H61" s="531"/>
      <c r="I61" s="531"/>
      <c r="J61" s="531"/>
      <c r="K61" s="531"/>
      <c r="L61" s="531"/>
      <c r="M61" s="531"/>
      <c r="N61" s="531"/>
      <c r="O61" s="531"/>
      <c r="P61" s="531"/>
      <c r="Q61" s="531"/>
      <c r="R61" s="531"/>
      <c r="S61" s="531"/>
      <c r="T61" s="531"/>
      <c r="U61" s="531"/>
      <c r="V61" s="531"/>
      <c r="W61" s="531"/>
      <c r="X61" s="531"/>
      <c r="Y61" s="531"/>
      <c r="Z61" s="531"/>
      <c r="AA61" s="532"/>
      <c r="AB61" s="539"/>
      <c r="AC61" s="540"/>
      <c r="AD61" s="540"/>
      <c r="AE61" s="540"/>
      <c r="AF61" s="540"/>
      <c r="AG61" s="540"/>
      <c r="AH61" s="541"/>
      <c r="AI61" s="468"/>
      <c r="AJ61" s="469"/>
      <c r="AK61" s="469"/>
      <c r="AL61" s="469"/>
      <c r="AM61" s="469"/>
      <c r="AN61" s="469"/>
      <c r="AO61" s="469"/>
      <c r="AP61" s="469"/>
      <c r="AQ61" s="469"/>
      <c r="AR61" s="469"/>
      <c r="AS61" s="469"/>
      <c r="AT61" s="470"/>
      <c r="AU61" s="506"/>
      <c r="AV61" s="507"/>
      <c r="AW61" s="507"/>
      <c r="AX61" s="507"/>
      <c r="AY61" s="507"/>
      <c r="AZ61" s="507"/>
      <c r="BA61" s="507"/>
      <c r="BB61" s="507"/>
      <c r="BC61" s="507"/>
      <c r="BD61" s="507"/>
      <c r="BE61" s="507"/>
      <c r="BF61" s="507"/>
      <c r="BG61" s="507"/>
      <c r="BH61" s="507"/>
      <c r="BI61" s="507"/>
      <c r="BJ61" s="507"/>
      <c r="BK61" s="507"/>
      <c r="BL61" s="507"/>
      <c r="BM61" s="507"/>
      <c r="BN61" s="507"/>
      <c r="BO61" s="507"/>
      <c r="BP61" s="507"/>
      <c r="BQ61" s="507"/>
      <c r="BR61" s="507"/>
      <c r="BS61" s="507"/>
      <c r="BT61" s="507"/>
      <c r="BU61" s="507"/>
      <c r="BV61" s="507"/>
      <c r="BW61" s="507"/>
      <c r="BX61" s="507"/>
      <c r="BY61" s="508"/>
      <c r="BZ61" s="512"/>
      <c r="CA61" s="513"/>
      <c r="CB61" s="513"/>
      <c r="CC61" s="513"/>
      <c r="CD61" s="513"/>
      <c r="CE61" s="513"/>
      <c r="CF61" s="513"/>
      <c r="CG61" s="513"/>
      <c r="CH61" s="513"/>
      <c r="CI61" s="513"/>
      <c r="CJ61" s="513"/>
      <c r="CK61" s="514"/>
      <c r="CL61" s="217"/>
      <c r="CM61" s="227"/>
      <c r="CN61" s="227"/>
      <c r="CO61" s="227"/>
      <c r="CP61" s="227"/>
      <c r="DU61" s="215"/>
      <c r="DV61" s="215"/>
      <c r="DW61" s="215"/>
      <c r="DX61" s="215"/>
      <c r="DY61" s="215"/>
      <c r="DZ61" s="215"/>
      <c r="EA61" s="215"/>
      <c r="EB61" s="215"/>
      <c r="EC61" s="215"/>
      <c r="ED61" s="215"/>
      <c r="EE61" s="215"/>
      <c r="EF61" s="215"/>
      <c r="EG61" s="215"/>
      <c r="EH61" s="215"/>
      <c r="EI61" s="215"/>
      <c r="EJ61" s="215"/>
      <c r="EK61" s="215"/>
      <c r="EL61" s="215"/>
      <c r="EM61" s="215"/>
      <c r="EN61" s="215"/>
      <c r="EO61" s="215"/>
      <c r="EP61" s="215"/>
      <c r="EQ61" s="215"/>
      <c r="ER61" s="215"/>
      <c r="ES61" s="215"/>
      <c r="ET61" s="226"/>
      <c r="EU61" s="226"/>
      <c r="EV61" s="226"/>
      <c r="EW61" s="226"/>
      <c r="EX61" s="215"/>
      <c r="EY61" s="215"/>
      <c r="EZ61" s="215"/>
      <c r="FA61" s="215"/>
      <c r="FB61" s="215"/>
      <c r="FC61" s="215"/>
      <c r="FD61" s="215"/>
      <c r="FE61" s="215"/>
      <c r="FF61" s="215"/>
      <c r="FG61" s="215"/>
      <c r="FH61" s="215"/>
      <c r="FI61" s="215"/>
      <c r="FJ61" s="212"/>
      <c r="FK61" s="212"/>
      <c r="FL61" s="212"/>
      <c r="FM61" s="212"/>
    </row>
    <row r="62" spans="2:172" ht="5.25" customHeight="1">
      <c r="B62" s="544"/>
      <c r="C62" s="546"/>
      <c r="D62" s="524" t="s">
        <v>170</v>
      </c>
      <c r="E62" s="525"/>
      <c r="F62" s="525"/>
      <c r="G62" s="525"/>
      <c r="H62" s="525"/>
      <c r="I62" s="525"/>
      <c r="J62" s="525"/>
      <c r="K62" s="525"/>
      <c r="L62" s="525"/>
      <c r="M62" s="525"/>
      <c r="N62" s="525"/>
      <c r="O62" s="525"/>
      <c r="P62" s="525"/>
      <c r="Q62" s="525"/>
      <c r="R62" s="525"/>
      <c r="S62" s="525"/>
      <c r="T62" s="525"/>
      <c r="U62" s="526"/>
      <c r="V62" s="868" t="str">
        <f>施設情報!C32&amp;""</f>
        <v/>
      </c>
      <c r="W62" s="619"/>
      <c r="X62" s="619"/>
      <c r="Y62" s="619"/>
      <c r="Z62" s="619"/>
      <c r="AA62" s="869"/>
      <c r="AB62" s="547" t="s">
        <v>183</v>
      </c>
      <c r="AC62" s="548"/>
      <c r="AD62" s="548"/>
      <c r="AE62" s="548"/>
      <c r="AF62" s="548"/>
      <c r="AG62" s="548"/>
      <c r="AH62" s="549"/>
      <c r="AI62" s="497">
        <f ca="1">集計【１号】!K9</f>
        <v>0</v>
      </c>
      <c r="AJ62" s="498"/>
      <c r="AK62" s="498"/>
      <c r="AL62" s="498"/>
      <c r="AM62" s="498"/>
      <c r="AN62" s="498"/>
      <c r="AO62" s="498"/>
      <c r="AP62" s="498"/>
      <c r="AQ62" s="498"/>
      <c r="AR62" s="498"/>
      <c r="AS62" s="498"/>
      <c r="AT62" s="499"/>
      <c r="AU62" s="506"/>
      <c r="AV62" s="507"/>
      <c r="AW62" s="507"/>
      <c r="AX62" s="507"/>
      <c r="AY62" s="507"/>
      <c r="AZ62" s="507"/>
      <c r="BA62" s="507"/>
      <c r="BB62" s="507"/>
      <c r="BC62" s="507"/>
      <c r="BD62" s="507"/>
      <c r="BE62" s="507"/>
      <c r="BF62" s="507"/>
      <c r="BG62" s="507"/>
      <c r="BH62" s="507"/>
      <c r="BI62" s="507"/>
      <c r="BJ62" s="507"/>
      <c r="BK62" s="507"/>
      <c r="BL62" s="507"/>
      <c r="BM62" s="507"/>
      <c r="BN62" s="507"/>
      <c r="BO62" s="507"/>
      <c r="BP62" s="507"/>
      <c r="BQ62" s="507"/>
      <c r="BR62" s="507"/>
      <c r="BS62" s="507"/>
      <c r="BT62" s="507"/>
      <c r="BU62" s="507"/>
      <c r="BV62" s="507"/>
      <c r="BW62" s="507"/>
      <c r="BX62" s="507"/>
      <c r="BY62" s="508"/>
      <c r="BZ62" s="512"/>
      <c r="CA62" s="513"/>
      <c r="CB62" s="513"/>
      <c r="CC62" s="513"/>
      <c r="CD62" s="513"/>
      <c r="CE62" s="513"/>
      <c r="CF62" s="513"/>
      <c r="CG62" s="513"/>
      <c r="CH62" s="513"/>
      <c r="CI62" s="513"/>
      <c r="CJ62" s="513"/>
      <c r="CK62" s="514"/>
      <c r="CL62" s="217"/>
      <c r="CM62" s="227"/>
      <c r="CN62" s="227"/>
      <c r="CO62" s="227"/>
      <c r="CP62" s="227"/>
      <c r="DU62" s="215"/>
      <c r="DV62" s="215"/>
      <c r="DW62" s="215"/>
      <c r="DX62" s="215"/>
      <c r="DY62" s="215"/>
      <c r="DZ62" s="215"/>
      <c r="EA62" s="215"/>
      <c r="EB62" s="215"/>
      <c r="EC62" s="215"/>
      <c r="ED62" s="215"/>
      <c r="EE62" s="215"/>
      <c r="EF62" s="215"/>
      <c r="EG62" s="215"/>
      <c r="EH62" s="215"/>
      <c r="EI62" s="215"/>
      <c r="EJ62" s="215"/>
      <c r="EK62" s="215"/>
      <c r="EL62" s="215"/>
      <c r="EM62" s="215"/>
      <c r="EN62" s="215"/>
      <c r="EO62" s="215"/>
      <c r="EP62" s="215"/>
      <c r="EQ62" s="215"/>
      <c r="ER62" s="215"/>
      <c r="ES62" s="215"/>
      <c r="ET62" s="226"/>
      <c r="EU62" s="226"/>
      <c r="EV62" s="226"/>
      <c r="EW62" s="226"/>
      <c r="EX62" s="215"/>
      <c r="EY62" s="215"/>
      <c r="EZ62" s="215"/>
      <c r="FA62" s="215"/>
      <c r="FB62" s="215"/>
      <c r="FC62" s="215"/>
      <c r="FD62" s="215"/>
      <c r="FE62" s="215"/>
      <c r="FF62" s="215"/>
      <c r="FG62" s="215"/>
      <c r="FH62" s="215"/>
      <c r="FI62" s="215"/>
      <c r="FJ62" s="212"/>
      <c r="FK62" s="212"/>
      <c r="FL62" s="212"/>
      <c r="FM62" s="212"/>
    </row>
    <row r="63" spans="2:172" ht="5.25" customHeight="1">
      <c r="B63" s="544"/>
      <c r="C63" s="546"/>
      <c r="D63" s="527"/>
      <c r="E63" s="528"/>
      <c r="F63" s="528"/>
      <c r="G63" s="528"/>
      <c r="H63" s="528"/>
      <c r="I63" s="528"/>
      <c r="J63" s="528"/>
      <c r="K63" s="528"/>
      <c r="L63" s="528"/>
      <c r="M63" s="528"/>
      <c r="N63" s="528"/>
      <c r="O63" s="528"/>
      <c r="P63" s="528"/>
      <c r="Q63" s="528"/>
      <c r="R63" s="528"/>
      <c r="S63" s="528"/>
      <c r="T63" s="528"/>
      <c r="U63" s="529"/>
      <c r="V63" s="555"/>
      <c r="W63" s="556"/>
      <c r="X63" s="556"/>
      <c r="Y63" s="556"/>
      <c r="Z63" s="556"/>
      <c r="AA63" s="870"/>
      <c r="AB63" s="550"/>
      <c r="AC63" s="551"/>
      <c r="AD63" s="551"/>
      <c r="AE63" s="551"/>
      <c r="AF63" s="551"/>
      <c r="AG63" s="551"/>
      <c r="AH63" s="552"/>
      <c r="AI63" s="380"/>
      <c r="AJ63" s="505"/>
      <c r="AK63" s="505"/>
      <c r="AL63" s="505"/>
      <c r="AM63" s="505"/>
      <c r="AN63" s="505"/>
      <c r="AO63" s="505"/>
      <c r="AP63" s="505"/>
      <c r="AQ63" s="505"/>
      <c r="AR63" s="505"/>
      <c r="AS63" s="505"/>
      <c r="AT63" s="382"/>
      <c r="AU63" s="506"/>
      <c r="AV63" s="507"/>
      <c r="AW63" s="507"/>
      <c r="AX63" s="507"/>
      <c r="AY63" s="507"/>
      <c r="AZ63" s="507"/>
      <c r="BA63" s="507"/>
      <c r="BB63" s="507"/>
      <c r="BC63" s="507"/>
      <c r="BD63" s="507"/>
      <c r="BE63" s="507"/>
      <c r="BF63" s="507"/>
      <c r="BG63" s="507"/>
      <c r="BH63" s="507"/>
      <c r="BI63" s="507"/>
      <c r="BJ63" s="507"/>
      <c r="BK63" s="507"/>
      <c r="BL63" s="507"/>
      <c r="BM63" s="507"/>
      <c r="BN63" s="507"/>
      <c r="BO63" s="507"/>
      <c r="BP63" s="507"/>
      <c r="BQ63" s="507"/>
      <c r="BR63" s="507"/>
      <c r="BS63" s="507"/>
      <c r="BT63" s="507"/>
      <c r="BU63" s="507"/>
      <c r="BV63" s="507"/>
      <c r="BW63" s="507"/>
      <c r="BX63" s="507"/>
      <c r="BY63" s="508"/>
      <c r="BZ63" s="512"/>
      <c r="CA63" s="513"/>
      <c r="CB63" s="513"/>
      <c r="CC63" s="513"/>
      <c r="CD63" s="513"/>
      <c r="CE63" s="513"/>
      <c r="CF63" s="513"/>
      <c r="CG63" s="513"/>
      <c r="CH63" s="513"/>
      <c r="CI63" s="513"/>
      <c r="CJ63" s="513"/>
      <c r="CK63" s="514"/>
      <c r="CL63" s="215"/>
      <c r="CM63" s="218"/>
      <c r="CN63" s="347"/>
      <c r="CO63" s="347"/>
      <c r="CP63" s="218"/>
      <c r="DU63" s="228"/>
      <c r="DV63" s="228"/>
      <c r="DW63" s="228"/>
      <c r="DX63" s="228"/>
      <c r="DY63" s="228"/>
      <c r="DZ63" s="228"/>
      <c r="EA63" s="228"/>
      <c r="EB63" s="228"/>
      <c r="EC63" s="228"/>
      <c r="ED63" s="228"/>
      <c r="EE63" s="228"/>
      <c r="EF63" s="228"/>
      <c r="EG63" s="228"/>
      <c r="EH63" s="228"/>
      <c r="EI63" s="228"/>
      <c r="EJ63" s="228"/>
      <c r="EK63" s="228"/>
      <c r="EL63" s="228"/>
      <c r="EM63" s="228"/>
      <c r="EN63" s="228"/>
      <c r="EO63" s="228"/>
      <c r="EP63" s="228"/>
      <c r="EQ63" s="228"/>
      <c r="ER63" s="215"/>
      <c r="ES63" s="215"/>
      <c r="ET63" s="226"/>
      <c r="EU63" s="226"/>
      <c r="EV63" s="226"/>
      <c r="EW63" s="226"/>
      <c r="EX63" s="215"/>
      <c r="EY63" s="215"/>
      <c r="EZ63" s="215"/>
      <c r="FA63" s="215"/>
      <c r="FB63" s="215"/>
      <c r="FC63" s="215"/>
      <c r="FD63" s="215"/>
      <c r="FE63" s="215"/>
      <c r="FF63" s="215"/>
      <c r="FG63" s="215"/>
      <c r="FH63" s="215"/>
      <c r="FI63" s="215"/>
      <c r="FJ63" s="212"/>
      <c r="FK63" s="212"/>
      <c r="FL63" s="212"/>
      <c r="FM63" s="212"/>
    </row>
    <row r="64" spans="2:172" ht="5.25" customHeight="1">
      <c r="B64" s="544"/>
      <c r="C64" s="546"/>
      <c r="D64" s="527"/>
      <c r="E64" s="528"/>
      <c r="F64" s="528"/>
      <c r="G64" s="528"/>
      <c r="H64" s="528"/>
      <c r="I64" s="528"/>
      <c r="J64" s="528"/>
      <c r="K64" s="528"/>
      <c r="L64" s="528"/>
      <c r="M64" s="528"/>
      <c r="N64" s="528"/>
      <c r="O64" s="528"/>
      <c r="P64" s="528"/>
      <c r="Q64" s="528"/>
      <c r="R64" s="528"/>
      <c r="S64" s="528"/>
      <c r="T64" s="528"/>
      <c r="U64" s="529"/>
      <c r="V64" s="555"/>
      <c r="W64" s="556"/>
      <c r="X64" s="556"/>
      <c r="Y64" s="556"/>
      <c r="Z64" s="556"/>
      <c r="AA64" s="870"/>
      <c r="AB64" s="553" t="str">
        <f>施設情報!C33&amp;""</f>
        <v/>
      </c>
      <c r="AC64" s="554"/>
      <c r="AD64" s="554"/>
      <c r="AE64" s="554"/>
      <c r="AF64" s="554" t="s">
        <v>184</v>
      </c>
      <c r="AG64" s="554"/>
      <c r="AH64" s="559"/>
      <c r="AI64" s="380"/>
      <c r="AJ64" s="505"/>
      <c r="AK64" s="505"/>
      <c r="AL64" s="505"/>
      <c r="AM64" s="505"/>
      <c r="AN64" s="505"/>
      <c r="AO64" s="505"/>
      <c r="AP64" s="505"/>
      <c r="AQ64" s="505"/>
      <c r="AR64" s="505"/>
      <c r="AS64" s="505"/>
      <c r="AT64" s="382"/>
      <c r="AU64" s="506"/>
      <c r="AV64" s="507"/>
      <c r="AW64" s="507"/>
      <c r="AX64" s="507"/>
      <c r="AY64" s="507"/>
      <c r="AZ64" s="507"/>
      <c r="BA64" s="507"/>
      <c r="BB64" s="507"/>
      <c r="BC64" s="507"/>
      <c r="BD64" s="507"/>
      <c r="BE64" s="507"/>
      <c r="BF64" s="507"/>
      <c r="BG64" s="507"/>
      <c r="BH64" s="507"/>
      <c r="BI64" s="507"/>
      <c r="BJ64" s="507"/>
      <c r="BK64" s="507"/>
      <c r="BL64" s="507"/>
      <c r="BM64" s="507"/>
      <c r="BN64" s="507"/>
      <c r="BO64" s="507"/>
      <c r="BP64" s="507"/>
      <c r="BQ64" s="507"/>
      <c r="BR64" s="507"/>
      <c r="BS64" s="507"/>
      <c r="BT64" s="507"/>
      <c r="BU64" s="507"/>
      <c r="BV64" s="507"/>
      <c r="BW64" s="507"/>
      <c r="BX64" s="507"/>
      <c r="BY64" s="508"/>
      <c r="BZ64" s="512"/>
      <c r="CA64" s="513"/>
      <c r="CB64" s="513"/>
      <c r="CC64" s="513"/>
      <c r="CD64" s="513"/>
      <c r="CE64" s="513"/>
      <c r="CF64" s="513"/>
      <c r="CG64" s="513"/>
      <c r="CH64" s="513"/>
      <c r="CI64" s="513"/>
      <c r="CJ64" s="513"/>
      <c r="CK64" s="514"/>
    </row>
    <row r="65" spans="2:89" ht="5.25" customHeight="1">
      <c r="B65" s="544"/>
      <c r="C65" s="546"/>
      <c r="D65" s="527"/>
      <c r="E65" s="528"/>
      <c r="F65" s="528"/>
      <c r="G65" s="528"/>
      <c r="H65" s="528"/>
      <c r="I65" s="528"/>
      <c r="J65" s="528"/>
      <c r="K65" s="528"/>
      <c r="L65" s="528"/>
      <c r="M65" s="528"/>
      <c r="N65" s="528"/>
      <c r="O65" s="528"/>
      <c r="P65" s="528"/>
      <c r="Q65" s="528"/>
      <c r="R65" s="528"/>
      <c r="S65" s="528"/>
      <c r="T65" s="528"/>
      <c r="U65" s="529"/>
      <c r="V65" s="555"/>
      <c r="W65" s="556"/>
      <c r="X65" s="556"/>
      <c r="Y65" s="556"/>
      <c r="Z65" s="556"/>
      <c r="AA65" s="870"/>
      <c r="AB65" s="555"/>
      <c r="AC65" s="556"/>
      <c r="AD65" s="556"/>
      <c r="AE65" s="556"/>
      <c r="AF65" s="556"/>
      <c r="AG65" s="556"/>
      <c r="AH65" s="560"/>
      <c r="AI65" s="380"/>
      <c r="AJ65" s="505"/>
      <c r="AK65" s="505"/>
      <c r="AL65" s="505"/>
      <c r="AM65" s="505"/>
      <c r="AN65" s="505"/>
      <c r="AO65" s="505"/>
      <c r="AP65" s="505"/>
      <c r="AQ65" s="505"/>
      <c r="AR65" s="505"/>
      <c r="AS65" s="505"/>
      <c r="AT65" s="382"/>
      <c r="AU65" s="506"/>
      <c r="AV65" s="507"/>
      <c r="AW65" s="507"/>
      <c r="AX65" s="507"/>
      <c r="AY65" s="507"/>
      <c r="AZ65" s="507"/>
      <c r="BA65" s="507"/>
      <c r="BB65" s="507"/>
      <c r="BC65" s="507"/>
      <c r="BD65" s="507"/>
      <c r="BE65" s="507"/>
      <c r="BF65" s="507"/>
      <c r="BG65" s="507"/>
      <c r="BH65" s="507"/>
      <c r="BI65" s="507"/>
      <c r="BJ65" s="507"/>
      <c r="BK65" s="507"/>
      <c r="BL65" s="507"/>
      <c r="BM65" s="507"/>
      <c r="BN65" s="507"/>
      <c r="BO65" s="507"/>
      <c r="BP65" s="507"/>
      <c r="BQ65" s="507"/>
      <c r="BR65" s="507"/>
      <c r="BS65" s="507"/>
      <c r="BT65" s="507"/>
      <c r="BU65" s="507"/>
      <c r="BV65" s="507"/>
      <c r="BW65" s="507"/>
      <c r="BX65" s="507"/>
      <c r="BY65" s="508"/>
      <c r="BZ65" s="512"/>
      <c r="CA65" s="513"/>
      <c r="CB65" s="513"/>
      <c r="CC65" s="513"/>
      <c r="CD65" s="513"/>
      <c r="CE65" s="513"/>
      <c r="CF65" s="513"/>
      <c r="CG65" s="513"/>
      <c r="CH65" s="513"/>
      <c r="CI65" s="513"/>
      <c r="CJ65" s="513"/>
      <c r="CK65" s="514"/>
    </row>
    <row r="66" spans="2:89" ht="5.25" customHeight="1">
      <c r="B66" s="544"/>
      <c r="C66" s="546"/>
      <c r="D66" s="530"/>
      <c r="E66" s="531"/>
      <c r="F66" s="531"/>
      <c r="G66" s="531"/>
      <c r="H66" s="531"/>
      <c r="I66" s="531"/>
      <c r="J66" s="531"/>
      <c r="K66" s="531"/>
      <c r="L66" s="531"/>
      <c r="M66" s="531"/>
      <c r="N66" s="531"/>
      <c r="O66" s="531"/>
      <c r="P66" s="531"/>
      <c r="Q66" s="531"/>
      <c r="R66" s="531"/>
      <c r="S66" s="531"/>
      <c r="T66" s="531"/>
      <c r="U66" s="532"/>
      <c r="V66" s="557"/>
      <c r="W66" s="558"/>
      <c r="X66" s="558"/>
      <c r="Y66" s="558"/>
      <c r="Z66" s="558"/>
      <c r="AA66" s="871"/>
      <c r="AB66" s="557"/>
      <c r="AC66" s="558"/>
      <c r="AD66" s="558"/>
      <c r="AE66" s="558"/>
      <c r="AF66" s="558"/>
      <c r="AG66" s="558"/>
      <c r="AH66" s="561"/>
      <c r="AI66" s="468"/>
      <c r="AJ66" s="469"/>
      <c r="AK66" s="469"/>
      <c r="AL66" s="469"/>
      <c r="AM66" s="469"/>
      <c r="AN66" s="469"/>
      <c r="AO66" s="469"/>
      <c r="AP66" s="469"/>
      <c r="AQ66" s="469"/>
      <c r="AR66" s="469"/>
      <c r="AS66" s="469"/>
      <c r="AT66" s="470"/>
      <c r="AU66" s="506"/>
      <c r="AV66" s="507"/>
      <c r="AW66" s="507"/>
      <c r="AX66" s="507"/>
      <c r="AY66" s="507"/>
      <c r="AZ66" s="507"/>
      <c r="BA66" s="507"/>
      <c r="BB66" s="507"/>
      <c r="BC66" s="507"/>
      <c r="BD66" s="507"/>
      <c r="BE66" s="507"/>
      <c r="BF66" s="507"/>
      <c r="BG66" s="507"/>
      <c r="BH66" s="507"/>
      <c r="BI66" s="507"/>
      <c r="BJ66" s="507"/>
      <c r="BK66" s="507"/>
      <c r="BL66" s="507"/>
      <c r="BM66" s="507"/>
      <c r="BN66" s="507"/>
      <c r="BO66" s="507"/>
      <c r="BP66" s="507"/>
      <c r="BQ66" s="507"/>
      <c r="BR66" s="507"/>
      <c r="BS66" s="507"/>
      <c r="BT66" s="507"/>
      <c r="BU66" s="507"/>
      <c r="BV66" s="507"/>
      <c r="BW66" s="507"/>
      <c r="BX66" s="507"/>
      <c r="BY66" s="508"/>
      <c r="BZ66" s="512"/>
      <c r="CA66" s="513"/>
      <c r="CB66" s="513"/>
      <c r="CC66" s="513"/>
      <c r="CD66" s="513"/>
      <c r="CE66" s="513"/>
      <c r="CF66" s="513"/>
      <c r="CG66" s="513"/>
      <c r="CH66" s="513"/>
      <c r="CI66" s="513"/>
      <c r="CJ66" s="513"/>
      <c r="CK66" s="514"/>
    </row>
    <row r="67" spans="2:89" ht="5.25" customHeight="1">
      <c r="B67" s="544"/>
      <c r="C67" s="546"/>
      <c r="D67" s="524" t="s">
        <v>185</v>
      </c>
      <c r="E67" s="525"/>
      <c r="F67" s="525"/>
      <c r="G67" s="525"/>
      <c r="H67" s="525"/>
      <c r="I67" s="525"/>
      <c r="J67" s="525"/>
      <c r="K67" s="525"/>
      <c r="L67" s="525"/>
      <c r="M67" s="525"/>
      <c r="N67" s="525"/>
      <c r="O67" s="525"/>
      <c r="P67" s="525"/>
      <c r="Q67" s="525"/>
      <c r="R67" s="525"/>
      <c r="S67" s="525"/>
      <c r="T67" s="525"/>
      <c r="U67" s="525"/>
      <c r="V67" s="525"/>
      <c r="W67" s="525"/>
      <c r="X67" s="525"/>
      <c r="Y67" s="525"/>
      <c r="Z67" s="525"/>
      <c r="AA67" s="525"/>
      <c r="AB67" s="547" t="s">
        <v>174</v>
      </c>
      <c r="AC67" s="548"/>
      <c r="AD67" s="548"/>
      <c r="AE67" s="548"/>
      <c r="AF67" s="548"/>
      <c r="AG67" s="548"/>
      <c r="AH67" s="549"/>
      <c r="AI67" s="497">
        <f ca="1">集計【１号】!K10</f>
        <v>0</v>
      </c>
      <c r="AJ67" s="498"/>
      <c r="AK67" s="498"/>
      <c r="AL67" s="498"/>
      <c r="AM67" s="498"/>
      <c r="AN67" s="498"/>
      <c r="AO67" s="498"/>
      <c r="AP67" s="498"/>
      <c r="AQ67" s="498"/>
      <c r="AR67" s="498"/>
      <c r="AS67" s="498"/>
      <c r="AT67" s="499"/>
      <c r="AU67" s="506"/>
      <c r="AV67" s="507"/>
      <c r="AW67" s="507"/>
      <c r="AX67" s="507"/>
      <c r="AY67" s="507"/>
      <c r="AZ67" s="507"/>
      <c r="BA67" s="507"/>
      <c r="BB67" s="507"/>
      <c r="BC67" s="507"/>
      <c r="BD67" s="507"/>
      <c r="BE67" s="507"/>
      <c r="BF67" s="507"/>
      <c r="BG67" s="507"/>
      <c r="BH67" s="507"/>
      <c r="BI67" s="507"/>
      <c r="BJ67" s="507"/>
      <c r="BK67" s="507"/>
      <c r="BL67" s="507"/>
      <c r="BM67" s="507"/>
      <c r="BN67" s="507"/>
      <c r="BO67" s="507"/>
      <c r="BP67" s="507"/>
      <c r="BQ67" s="507"/>
      <c r="BR67" s="507"/>
      <c r="BS67" s="507"/>
      <c r="BT67" s="507"/>
      <c r="BU67" s="507"/>
      <c r="BV67" s="507"/>
      <c r="BW67" s="507"/>
      <c r="BX67" s="507"/>
      <c r="BY67" s="508"/>
      <c r="BZ67" s="512"/>
      <c r="CA67" s="513"/>
      <c r="CB67" s="513"/>
      <c r="CC67" s="513"/>
      <c r="CD67" s="513"/>
      <c r="CE67" s="513"/>
      <c r="CF67" s="513"/>
      <c r="CG67" s="513"/>
      <c r="CH67" s="513"/>
      <c r="CI67" s="513"/>
      <c r="CJ67" s="513"/>
      <c r="CK67" s="514"/>
    </row>
    <row r="68" spans="2:89" ht="5.25" customHeight="1">
      <c r="B68" s="544"/>
      <c r="C68" s="546"/>
      <c r="D68" s="527"/>
      <c r="E68" s="528"/>
      <c r="F68" s="528"/>
      <c r="G68" s="528"/>
      <c r="H68" s="528"/>
      <c r="I68" s="528"/>
      <c r="J68" s="528"/>
      <c r="K68" s="528"/>
      <c r="L68" s="528"/>
      <c r="M68" s="528"/>
      <c r="N68" s="528"/>
      <c r="O68" s="528"/>
      <c r="P68" s="528"/>
      <c r="Q68" s="528"/>
      <c r="R68" s="528"/>
      <c r="S68" s="528"/>
      <c r="T68" s="528"/>
      <c r="U68" s="528"/>
      <c r="V68" s="528"/>
      <c r="W68" s="528"/>
      <c r="X68" s="528"/>
      <c r="Y68" s="528"/>
      <c r="Z68" s="528"/>
      <c r="AA68" s="528"/>
      <c r="AB68" s="550"/>
      <c r="AC68" s="551"/>
      <c r="AD68" s="551"/>
      <c r="AE68" s="551"/>
      <c r="AF68" s="551"/>
      <c r="AG68" s="551"/>
      <c r="AH68" s="552"/>
      <c r="AI68" s="380"/>
      <c r="AJ68" s="505"/>
      <c r="AK68" s="505"/>
      <c r="AL68" s="505"/>
      <c r="AM68" s="505"/>
      <c r="AN68" s="505"/>
      <c r="AO68" s="505"/>
      <c r="AP68" s="505"/>
      <c r="AQ68" s="505"/>
      <c r="AR68" s="505"/>
      <c r="AS68" s="505"/>
      <c r="AT68" s="382"/>
      <c r="AU68" s="506"/>
      <c r="AV68" s="507"/>
      <c r="AW68" s="507"/>
      <c r="AX68" s="507"/>
      <c r="AY68" s="507"/>
      <c r="AZ68" s="507"/>
      <c r="BA68" s="507"/>
      <c r="BB68" s="507"/>
      <c r="BC68" s="507"/>
      <c r="BD68" s="507"/>
      <c r="BE68" s="507"/>
      <c r="BF68" s="507"/>
      <c r="BG68" s="507"/>
      <c r="BH68" s="507"/>
      <c r="BI68" s="507"/>
      <c r="BJ68" s="507"/>
      <c r="BK68" s="507"/>
      <c r="BL68" s="507"/>
      <c r="BM68" s="507"/>
      <c r="BN68" s="507"/>
      <c r="BO68" s="507"/>
      <c r="BP68" s="507"/>
      <c r="BQ68" s="507"/>
      <c r="BR68" s="507"/>
      <c r="BS68" s="507"/>
      <c r="BT68" s="507"/>
      <c r="BU68" s="507"/>
      <c r="BV68" s="507"/>
      <c r="BW68" s="507"/>
      <c r="BX68" s="507"/>
      <c r="BY68" s="508"/>
      <c r="BZ68" s="512"/>
      <c r="CA68" s="513"/>
      <c r="CB68" s="513"/>
      <c r="CC68" s="513"/>
      <c r="CD68" s="513"/>
      <c r="CE68" s="513"/>
      <c r="CF68" s="513"/>
      <c r="CG68" s="513"/>
      <c r="CH68" s="513"/>
      <c r="CI68" s="513"/>
      <c r="CJ68" s="513"/>
      <c r="CK68" s="514"/>
    </row>
    <row r="69" spans="2:89" ht="5.25" customHeight="1">
      <c r="B69" s="544"/>
      <c r="C69" s="546"/>
      <c r="D69" s="527"/>
      <c r="E69" s="528"/>
      <c r="F69" s="528"/>
      <c r="G69" s="528"/>
      <c r="H69" s="528"/>
      <c r="I69" s="528"/>
      <c r="J69" s="528"/>
      <c r="K69" s="528"/>
      <c r="L69" s="528"/>
      <c r="M69" s="528"/>
      <c r="N69" s="528"/>
      <c r="O69" s="528"/>
      <c r="P69" s="528"/>
      <c r="Q69" s="528"/>
      <c r="R69" s="528"/>
      <c r="S69" s="528"/>
      <c r="T69" s="528"/>
      <c r="U69" s="528"/>
      <c r="V69" s="528"/>
      <c r="W69" s="528"/>
      <c r="X69" s="528"/>
      <c r="Y69" s="528"/>
      <c r="Z69" s="528"/>
      <c r="AA69" s="528"/>
      <c r="AB69" s="553" t="str">
        <f>IF(BA26="有",施設情報!C34,"")</f>
        <v/>
      </c>
      <c r="AC69" s="554"/>
      <c r="AD69" s="554"/>
      <c r="AE69" s="554"/>
      <c r="AF69" s="554" t="s">
        <v>184</v>
      </c>
      <c r="AG69" s="554"/>
      <c r="AH69" s="559"/>
      <c r="AI69" s="380"/>
      <c r="AJ69" s="505"/>
      <c r="AK69" s="505"/>
      <c r="AL69" s="505"/>
      <c r="AM69" s="505"/>
      <c r="AN69" s="505"/>
      <c r="AO69" s="505"/>
      <c r="AP69" s="505"/>
      <c r="AQ69" s="505"/>
      <c r="AR69" s="505"/>
      <c r="AS69" s="505"/>
      <c r="AT69" s="382"/>
      <c r="AU69" s="506"/>
      <c r="AV69" s="507"/>
      <c r="AW69" s="507"/>
      <c r="AX69" s="507"/>
      <c r="AY69" s="507"/>
      <c r="AZ69" s="507"/>
      <c r="BA69" s="507"/>
      <c r="BB69" s="507"/>
      <c r="BC69" s="507"/>
      <c r="BD69" s="507"/>
      <c r="BE69" s="507"/>
      <c r="BF69" s="507"/>
      <c r="BG69" s="507"/>
      <c r="BH69" s="507"/>
      <c r="BI69" s="507"/>
      <c r="BJ69" s="507"/>
      <c r="BK69" s="507"/>
      <c r="BL69" s="507"/>
      <c r="BM69" s="507"/>
      <c r="BN69" s="507"/>
      <c r="BO69" s="507"/>
      <c r="BP69" s="507"/>
      <c r="BQ69" s="507"/>
      <c r="BR69" s="507"/>
      <c r="BS69" s="507"/>
      <c r="BT69" s="507"/>
      <c r="BU69" s="507"/>
      <c r="BV69" s="507"/>
      <c r="BW69" s="507"/>
      <c r="BX69" s="507"/>
      <c r="BY69" s="508"/>
      <c r="BZ69" s="512"/>
      <c r="CA69" s="513"/>
      <c r="CB69" s="513"/>
      <c r="CC69" s="513"/>
      <c r="CD69" s="513"/>
      <c r="CE69" s="513"/>
      <c r="CF69" s="513"/>
      <c r="CG69" s="513"/>
      <c r="CH69" s="513"/>
      <c r="CI69" s="513"/>
      <c r="CJ69" s="513"/>
      <c r="CK69" s="514"/>
    </row>
    <row r="70" spans="2:89" ht="5.25" customHeight="1">
      <c r="B70" s="544"/>
      <c r="C70" s="546"/>
      <c r="D70" s="527"/>
      <c r="E70" s="528"/>
      <c r="F70" s="528"/>
      <c r="G70" s="528"/>
      <c r="H70" s="528"/>
      <c r="I70" s="528"/>
      <c r="J70" s="528"/>
      <c r="K70" s="528"/>
      <c r="L70" s="528"/>
      <c r="M70" s="528"/>
      <c r="N70" s="528"/>
      <c r="O70" s="528"/>
      <c r="P70" s="528"/>
      <c r="Q70" s="528"/>
      <c r="R70" s="528"/>
      <c r="S70" s="528"/>
      <c r="T70" s="528"/>
      <c r="U70" s="528"/>
      <c r="V70" s="528"/>
      <c r="W70" s="528"/>
      <c r="X70" s="528"/>
      <c r="Y70" s="528"/>
      <c r="Z70" s="528"/>
      <c r="AA70" s="528"/>
      <c r="AB70" s="555"/>
      <c r="AC70" s="556"/>
      <c r="AD70" s="556"/>
      <c r="AE70" s="556"/>
      <c r="AF70" s="556"/>
      <c r="AG70" s="556"/>
      <c r="AH70" s="560"/>
      <c r="AI70" s="380"/>
      <c r="AJ70" s="505"/>
      <c r="AK70" s="505"/>
      <c r="AL70" s="505"/>
      <c r="AM70" s="505"/>
      <c r="AN70" s="505"/>
      <c r="AO70" s="505"/>
      <c r="AP70" s="505"/>
      <c r="AQ70" s="505"/>
      <c r="AR70" s="505"/>
      <c r="AS70" s="505"/>
      <c r="AT70" s="382"/>
      <c r="AU70" s="506"/>
      <c r="AV70" s="507"/>
      <c r="AW70" s="507"/>
      <c r="AX70" s="507"/>
      <c r="AY70" s="507"/>
      <c r="AZ70" s="507"/>
      <c r="BA70" s="507"/>
      <c r="BB70" s="507"/>
      <c r="BC70" s="507"/>
      <c r="BD70" s="507"/>
      <c r="BE70" s="507"/>
      <c r="BF70" s="507"/>
      <c r="BG70" s="507"/>
      <c r="BH70" s="507"/>
      <c r="BI70" s="507"/>
      <c r="BJ70" s="507"/>
      <c r="BK70" s="507"/>
      <c r="BL70" s="507"/>
      <c r="BM70" s="507"/>
      <c r="BN70" s="507"/>
      <c r="BO70" s="507"/>
      <c r="BP70" s="507"/>
      <c r="BQ70" s="507"/>
      <c r="BR70" s="507"/>
      <c r="BS70" s="507"/>
      <c r="BT70" s="507"/>
      <c r="BU70" s="507"/>
      <c r="BV70" s="507"/>
      <c r="BW70" s="507"/>
      <c r="BX70" s="507"/>
      <c r="BY70" s="508"/>
      <c r="BZ70" s="512"/>
      <c r="CA70" s="513"/>
      <c r="CB70" s="513"/>
      <c r="CC70" s="513"/>
      <c r="CD70" s="513"/>
      <c r="CE70" s="513"/>
      <c r="CF70" s="513"/>
      <c r="CG70" s="513"/>
      <c r="CH70" s="513"/>
      <c r="CI70" s="513"/>
      <c r="CJ70" s="513"/>
      <c r="CK70" s="514"/>
    </row>
    <row r="71" spans="2:89" ht="5.25" customHeight="1">
      <c r="B71" s="544"/>
      <c r="C71" s="546"/>
      <c r="D71" s="530"/>
      <c r="E71" s="531"/>
      <c r="F71" s="531"/>
      <c r="G71" s="531"/>
      <c r="H71" s="531"/>
      <c r="I71" s="531"/>
      <c r="J71" s="531"/>
      <c r="K71" s="531"/>
      <c r="L71" s="531"/>
      <c r="M71" s="531"/>
      <c r="N71" s="531"/>
      <c r="O71" s="531"/>
      <c r="P71" s="531"/>
      <c r="Q71" s="531"/>
      <c r="R71" s="531"/>
      <c r="S71" s="531"/>
      <c r="T71" s="531"/>
      <c r="U71" s="531"/>
      <c r="V71" s="531"/>
      <c r="W71" s="531"/>
      <c r="X71" s="531"/>
      <c r="Y71" s="531"/>
      <c r="Z71" s="531"/>
      <c r="AA71" s="531"/>
      <c r="AB71" s="557"/>
      <c r="AC71" s="558"/>
      <c r="AD71" s="558"/>
      <c r="AE71" s="558"/>
      <c r="AF71" s="558"/>
      <c r="AG71" s="558"/>
      <c r="AH71" s="561"/>
      <c r="AI71" s="468"/>
      <c r="AJ71" s="469"/>
      <c r="AK71" s="469"/>
      <c r="AL71" s="469"/>
      <c r="AM71" s="469"/>
      <c r="AN71" s="469"/>
      <c r="AO71" s="469"/>
      <c r="AP71" s="469"/>
      <c r="AQ71" s="469"/>
      <c r="AR71" s="469"/>
      <c r="AS71" s="469"/>
      <c r="AT71" s="470"/>
      <c r="AU71" s="506"/>
      <c r="AV71" s="507"/>
      <c r="AW71" s="507"/>
      <c r="AX71" s="507"/>
      <c r="AY71" s="507"/>
      <c r="AZ71" s="507"/>
      <c r="BA71" s="507"/>
      <c r="BB71" s="507"/>
      <c r="BC71" s="507"/>
      <c r="BD71" s="507"/>
      <c r="BE71" s="507"/>
      <c r="BF71" s="507"/>
      <c r="BG71" s="507"/>
      <c r="BH71" s="507"/>
      <c r="BI71" s="507"/>
      <c r="BJ71" s="507"/>
      <c r="BK71" s="507"/>
      <c r="BL71" s="507"/>
      <c r="BM71" s="507"/>
      <c r="BN71" s="507"/>
      <c r="BO71" s="507"/>
      <c r="BP71" s="507"/>
      <c r="BQ71" s="507"/>
      <c r="BR71" s="507"/>
      <c r="BS71" s="507"/>
      <c r="BT71" s="507"/>
      <c r="BU71" s="507"/>
      <c r="BV71" s="507"/>
      <c r="BW71" s="507"/>
      <c r="BX71" s="507"/>
      <c r="BY71" s="508"/>
      <c r="BZ71" s="512"/>
      <c r="CA71" s="513"/>
      <c r="CB71" s="513"/>
      <c r="CC71" s="513"/>
      <c r="CD71" s="513"/>
      <c r="CE71" s="513"/>
      <c r="CF71" s="513"/>
      <c r="CG71" s="513"/>
      <c r="CH71" s="513"/>
      <c r="CI71" s="513"/>
      <c r="CJ71" s="513"/>
      <c r="CK71" s="514"/>
    </row>
    <row r="72" spans="2:89" ht="5.25" customHeight="1">
      <c r="B72" s="544"/>
      <c r="C72" s="546"/>
      <c r="D72" s="524" t="s">
        <v>125</v>
      </c>
      <c r="E72" s="525"/>
      <c r="F72" s="525"/>
      <c r="G72" s="525"/>
      <c r="H72" s="525"/>
      <c r="I72" s="525"/>
      <c r="J72" s="525"/>
      <c r="K72" s="525"/>
      <c r="L72" s="525"/>
      <c r="M72" s="525"/>
      <c r="N72" s="525"/>
      <c r="O72" s="525"/>
      <c r="P72" s="525"/>
      <c r="Q72" s="525"/>
      <c r="R72" s="525"/>
      <c r="S72" s="525"/>
      <c r="T72" s="525"/>
      <c r="U72" s="525"/>
      <c r="V72" s="525"/>
      <c r="W72" s="525"/>
      <c r="X72" s="525"/>
      <c r="Y72" s="525"/>
      <c r="Z72" s="525"/>
      <c r="AA72" s="526"/>
      <c r="AB72" s="533" t="str">
        <f>施設情報!C35&amp;""</f>
        <v/>
      </c>
      <c r="AC72" s="534"/>
      <c r="AD72" s="534"/>
      <c r="AE72" s="534"/>
      <c r="AF72" s="534"/>
      <c r="AG72" s="534"/>
      <c r="AH72" s="535"/>
      <c r="AI72" s="497" t="e">
        <f ca="1">集計【１号】!K13</f>
        <v>#DIV/0!</v>
      </c>
      <c r="AJ72" s="498"/>
      <c r="AK72" s="498"/>
      <c r="AL72" s="498"/>
      <c r="AM72" s="498"/>
      <c r="AN72" s="498"/>
      <c r="AO72" s="498"/>
      <c r="AP72" s="498"/>
      <c r="AQ72" s="498"/>
      <c r="AR72" s="498"/>
      <c r="AS72" s="498"/>
      <c r="AT72" s="499"/>
      <c r="AU72" s="506"/>
      <c r="AV72" s="507"/>
      <c r="AW72" s="507"/>
      <c r="AX72" s="507"/>
      <c r="AY72" s="507"/>
      <c r="AZ72" s="507"/>
      <c r="BA72" s="507"/>
      <c r="BB72" s="507"/>
      <c r="BC72" s="507"/>
      <c r="BD72" s="507"/>
      <c r="BE72" s="507"/>
      <c r="BF72" s="507"/>
      <c r="BG72" s="507"/>
      <c r="BH72" s="507"/>
      <c r="BI72" s="507"/>
      <c r="BJ72" s="507"/>
      <c r="BK72" s="507"/>
      <c r="BL72" s="507"/>
      <c r="BM72" s="507"/>
      <c r="BN72" s="507"/>
      <c r="BO72" s="507"/>
      <c r="BP72" s="507"/>
      <c r="BQ72" s="507"/>
      <c r="BR72" s="507"/>
      <c r="BS72" s="507"/>
      <c r="BT72" s="507"/>
      <c r="BU72" s="507"/>
      <c r="BV72" s="507"/>
      <c r="BW72" s="507"/>
      <c r="BX72" s="507"/>
      <c r="BY72" s="508"/>
      <c r="BZ72" s="512"/>
      <c r="CA72" s="513"/>
      <c r="CB72" s="513"/>
      <c r="CC72" s="513"/>
      <c r="CD72" s="513"/>
      <c r="CE72" s="513"/>
      <c r="CF72" s="513"/>
      <c r="CG72" s="513"/>
      <c r="CH72" s="513"/>
      <c r="CI72" s="513"/>
      <c r="CJ72" s="513"/>
      <c r="CK72" s="514"/>
    </row>
    <row r="73" spans="2:89" ht="5.25" customHeight="1">
      <c r="B73" s="544"/>
      <c r="C73" s="546"/>
      <c r="D73" s="527"/>
      <c r="E73" s="528"/>
      <c r="F73" s="528"/>
      <c r="G73" s="528"/>
      <c r="H73" s="528"/>
      <c r="I73" s="528"/>
      <c r="J73" s="528"/>
      <c r="K73" s="528"/>
      <c r="L73" s="528"/>
      <c r="M73" s="528"/>
      <c r="N73" s="528"/>
      <c r="O73" s="528"/>
      <c r="P73" s="528"/>
      <c r="Q73" s="528"/>
      <c r="R73" s="528"/>
      <c r="S73" s="528"/>
      <c r="T73" s="528"/>
      <c r="U73" s="528"/>
      <c r="V73" s="528"/>
      <c r="W73" s="528"/>
      <c r="X73" s="528"/>
      <c r="Y73" s="528"/>
      <c r="Z73" s="528"/>
      <c r="AA73" s="529"/>
      <c r="AB73" s="536"/>
      <c r="AC73" s="537"/>
      <c r="AD73" s="537"/>
      <c r="AE73" s="537"/>
      <c r="AF73" s="537"/>
      <c r="AG73" s="537"/>
      <c r="AH73" s="538"/>
      <c r="AI73" s="380"/>
      <c r="AJ73" s="505"/>
      <c r="AK73" s="505"/>
      <c r="AL73" s="505"/>
      <c r="AM73" s="505"/>
      <c r="AN73" s="505"/>
      <c r="AO73" s="505"/>
      <c r="AP73" s="505"/>
      <c r="AQ73" s="505"/>
      <c r="AR73" s="505"/>
      <c r="AS73" s="505"/>
      <c r="AT73" s="382"/>
      <c r="AU73" s="506"/>
      <c r="AV73" s="507"/>
      <c r="AW73" s="507"/>
      <c r="AX73" s="507"/>
      <c r="AY73" s="507"/>
      <c r="AZ73" s="507"/>
      <c r="BA73" s="507"/>
      <c r="BB73" s="507"/>
      <c r="BC73" s="507"/>
      <c r="BD73" s="507"/>
      <c r="BE73" s="507"/>
      <c r="BF73" s="507"/>
      <c r="BG73" s="507"/>
      <c r="BH73" s="507"/>
      <c r="BI73" s="507"/>
      <c r="BJ73" s="507"/>
      <c r="BK73" s="507"/>
      <c r="BL73" s="507"/>
      <c r="BM73" s="507"/>
      <c r="BN73" s="507"/>
      <c r="BO73" s="507"/>
      <c r="BP73" s="507"/>
      <c r="BQ73" s="507"/>
      <c r="BR73" s="507"/>
      <c r="BS73" s="507"/>
      <c r="BT73" s="507"/>
      <c r="BU73" s="507"/>
      <c r="BV73" s="507"/>
      <c r="BW73" s="507"/>
      <c r="BX73" s="507"/>
      <c r="BY73" s="508"/>
      <c r="BZ73" s="512"/>
      <c r="CA73" s="513"/>
      <c r="CB73" s="513"/>
      <c r="CC73" s="513"/>
      <c r="CD73" s="513"/>
      <c r="CE73" s="513"/>
      <c r="CF73" s="513"/>
      <c r="CG73" s="513"/>
      <c r="CH73" s="513"/>
      <c r="CI73" s="513"/>
      <c r="CJ73" s="513"/>
      <c r="CK73" s="514"/>
    </row>
    <row r="74" spans="2:89" ht="5.25" customHeight="1">
      <c r="B74" s="544"/>
      <c r="C74" s="546"/>
      <c r="D74" s="527"/>
      <c r="E74" s="528"/>
      <c r="F74" s="528"/>
      <c r="G74" s="528"/>
      <c r="H74" s="528"/>
      <c r="I74" s="528"/>
      <c r="J74" s="528"/>
      <c r="K74" s="528"/>
      <c r="L74" s="528"/>
      <c r="M74" s="528"/>
      <c r="N74" s="528"/>
      <c r="O74" s="528"/>
      <c r="P74" s="528"/>
      <c r="Q74" s="528"/>
      <c r="R74" s="528"/>
      <c r="S74" s="528"/>
      <c r="T74" s="528"/>
      <c r="U74" s="528"/>
      <c r="V74" s="528"/>
      <c r="W74" s="528"/>
      <c r="X74" s="528"/>
      <c r="Y74" s="528"/>
      <c r="Z74" s="528"/>
      <c r="AA74" s="529"/>
      <c r="AB74" s="536"/>
      <c r="AC74" s="537"/>
      <c r="AD74" s="537"/>
      <c r="AE74" s="537"/>
      <c r="AF74" s="537"/>
      <c r="AG74" s="537"/>
      <c r="AH74" s="538"/>
      <c r="AI74" s="380"/>
      <c r="AJ74" s="505"/>
      <c r="AK74" s="505"/>
      <c r="AL74" s="505"/>
      <c r="AM74" s="505"/>
      <c r="AN74" s="505"/>
      <c r="AO74" s="505"/>
      <c r="AP74" s="505"/>
      <c r="AQ74" s="505"/>
      <c r="AR74" s="505"/>
      <c r="AS74" s="505"/>
      <c r="AT74" s="382"/>
      <c r="AU74" s="506"/>
      <c r="AV74" s="507"/>
      <c r="AW74" s="507"/>
      <c r="AX74" s="507"/>
      <c r="AY74" s="507"/>
      <c r="AZ74" s="507"/>
      <c r="BA74" s="507"/>
      <c r="BB74" s="507"/>
      <c r="BC74" s="507"/>
      <c r="BD74" s="507"/>
      <c r="BE74" s="507"/>
      <c r="BF74" s="507"/>
      <c r="BG74" s="507"/>
      <c r="BH74" s="507"/>
      <c r="BI74" s="507"/>
      <c r="BJ74" s="507"/>
      <c r="BK74" s="507"/>
      <c r="BL74" s="507"/>
      <c r="BM74" s="507"/>
      <c r="BN74" s="507"/>
      <c r="BO74" s="507"/>
      <c r="BP74" s="507"/>
      <c r="BQ74" s="507"/>
      <c r="BR74" s="507"/>
      <c r="BS74" s="507"/>
      <c r="BT74" s="507"/>
      <c r="BU74" s="507"/>
      <c r="BV74" s="507"/>
      <c r="BW74" s="507"/>
      <c r="BX74" s="507"/>
      <c r="BY74" s="508"/>
      <c r="BZ74" s="512"/>
      <c r="CA74" s="513"/>
      <c r="CB74" s="513"/>
      <c r="CC74" s="513"/>
      <c r="CD74" s="513"/>
      <c r="CE74" s="513"/>
      <c r="CF74" s="513"/>
      <c r="CG74" s="513"/>
      <c r="CH74" s="513"/>
      <c r="CI74" s="513"/>
      <c r="CJ74" s="513"/>
      <c r="CK74" s="514"/>
    </row>
    <row r="75" spans="2:89" ht="5.25" customHeight="1">
      <c r="B75" s="544"/>
      <c r="C75" s="546"/>
      <c r="D75" s="527"/>
      <c r="E75" s="528"/>
      <c r="F75" s="528"/>
      <c r="G75" s="528"/>
      <c r="H75" s="528"/>
      <c r="I75" s="528"/>
      <c r="J75" s="528"/>
      <c r="K75" s="528"/>
      <c r="L75" s="528"/>
      <c r="M75" s="528"/>
      <c r="N75" s="528"/>
      <c r="O75" s="528"/>
      <c r="P75" s="528"/>
      <c r="Q75" s="528"/>
      <c r="R75" s="528"/>
      <c r="S75" s="528"/>
      <c r="T75" s="528"/>
      <c r="U75" s="528"/>
      <c r="V75" s="528"/>
      <c r="W75" s="528"/>
      <c r="X75" s="528"/>
      <c r="Y75" s="528"/>
      <c r="Z75" s="528"/>
      <c r="AA75" s="529"/>
      <c r="AB75" s="536"/>
      <c r="AC75" s="537"/>
      <c r="AD75" s="537"/>
      <c r="AE75" s="537"/>
      <c r="AF75" s="537"/>
      <c r="AG75" s="537"/>
      <c r="AH75" s="538"/>
      <c r="AI75" s="380"/>
      <c r="AJ75" s="505"/>
      <c r="AK75" s="505"/>
      <c r="AL75" s="505"/>
      <c r="AM75" s="505"/>
      <c r="AN75" s="505"/>
      <c r="AO75" s="505"/>
      <c r="AP75" s="505"/>
      <c r="AQ75" s="505"/>
      <c r="AR75" s="505"/>
      <c r="AS75" s="505"/>
      <c r="AT75" s="382"/>
      <c r="AU75" s="506"/>
      <c r="AV75" s="507"/>
      <c r="AW75" s="507"/>
      <c r="AX75" s="507"/>
      <c r="AY75" s="507"/>
      <c r="AZ75" s="507"/>
      <c r="BA75" s="507"/>
      <c r="BB75" s="507"/>
      <c r="BC75" s="507"/>
      <c r="BD75" s="507"/>
      <c r="BE75" s="507"/>
      <c r="BF75" s="507"/>
      <c r="BG75" s="507"/>
      <c r="BH75" s="507"/>
      <c r="BI75" s="507"/>
      <c r="BJ75" s="507"/>
      <c r="BK75" s="507"/>
      <c r="BL75" s="507"/>
      <c r="BM75" s="507"/>
      <c r="BN75" s="507"/>
      <c r="BO75" s="507"/>
      <c r="BP75" s="507"/>
      <c r="BQ75" s="507"/>
      <c r="BR75" s="507"/>
      <c r="BS75" s="507"/>
      <c r="BT75" s="507"/>
      <c r="BU75" s="507"/>
      <c r="BV75" s="507"/>
      <c r="BW75" s="507"/>
      <c r="BX75" s="507"/>
      <c r="BY75" s="508"/>
      <c r="BZ75" s="512"/>
      <c r="CA75" s="513"/>
      <c r="CB75" s="513"/>
      <c r="CC75" s="513"/>
      <c r="CD75" s="513"/>
      <c r="CE75" s="513"/>
      <c r="CF75" s="513"/>
      <c r="CG75" s="513"/>
      <c r="CH75" s="513"/>
      <c r="CI75" s="513"/>
      <c r="CJ75" s="513"/>
      <c r="CK75" s="514"/>
    </row>
    <row r="76" spans="2:89" ht="5.25" customHeight="1">
      <c r="B76" s="544"/>
      <c r="C76" s="546"/>
      <c r="D76" s="530"/>
      <c r="E76" s="531"/>
      <c r="F76" s="531"/>
      <c r="G76" s="531"/>
      <c r="H76" s="531"/>
      <c r="I76" s="531"/>
      <c r="J76" s="531"/>
      <c r="K76" s="531"/>
      <c r="L76" s="531"/>
      <c r="M76" s="531"/>
      <c r="N76" s="531"/>
      <c r="O76" s="531"/>
      <c r="P76" s="531"/>
      <c r="Q76" s="531"/>
      <c r="R76" s="531"/>
      <c r="S76" s="531"/>
      <c r="T76" s="531"/>
      <c r="U76" s="531"/>
      <c r="V76" s="531"/>
      <c r="W76" s="531"/>
      <c r="X76" s="531"/>
      <c r="Y76" s="531"/>
      <c r="Z76" s="531"/>
      <c r="AA76" s="532"/>
      <c r="AB76" s="539"/>
      <c r="AC76" s="540"/>
      <c r="AD76" s="540"/>
      <c r="AE76" s="540"/>
      <c r="AF76" s="540"/>
      <c r="AG76" s="540"/>
      <c r="AH76" s="541"/>
      <c r="AI76" s="468"/>
      <c r="AJ76" s="469"/>
      <c r="AK76" s="469"/>
      <c r="AL76" s="469"/>
      <c r="AM76" s="469"/>
      <c r="AN76" s="469"/>
      <c r="AO76" s="469"/>
      <c r="AP76" s="469"/>
      <c r="AQ76" s="469"/>
      <c r="AR76" s="469"/>
      <c r="AS76" s="469"/>
      <c r="AT76" s="470"/>
      <c r="AU76" s="506"/>
      <c r="AV76" s="507"/>
      <c r="AW76" s="507"/>
      <c r="AX76" s="507"/>
      <c r="AY76" s="507"/>
      <c r="AZ76" s="507"/>
      <c r="BA76" s="507"/>
      <c r="BB76" s="507"/>
      <c r="BC76" s="507"/>
      <c r="BD76" s="507"/>
      <c r="BE76" s="507"/>
      <c r="BF76" s="507"/>
      <c r="BG76" s="507"/>
      <c r="BH76" s="507"/>
      <c r="BI76" s="507"/>
      <c r="BJ76" s="507"/>
      <c r="BK76" s="507"/>
      <c r="BL76" s="507"/>
      <c r="BM76" s="507"/>
      <c r="BN76" s="507"/>
      <c r="BO76" s="507"/>
      <c r="BP76" s="507"/>
      <c r="BQ76" s="507"/>
      <c r="BR76" s="507"/>
      <c r="BS76" s="507"/>
      <c r="BT76" s="507"/>
      <c r="BU76" s="507"/>
      <c r="BV76" s="507"/>
      <c r="BW76" s="507"/>
      <c r="BX76" s="507"/>
      <c r="BY76" s="508"/>
      <c r="BZ76" s="512"/>
      <c r="CA76" s="513"/>
      <c r="CB76" s="513"/>
      <c r="CC76" s="513"/>
      <c r="CD76" s="513"/>
      <c r="CE76" s="513"/>
      <c r="CF76" s="513"/>
      <c r="CG76" s="513"/>
      <c r="CH76" s="513"/>
      <c r="CI76" s="513"/>
      <c r="CJ76" s="513"/>
      <c r="CK76" s="514"/>
    </row>
    <row r="77" spans="2:89" ht="5.25" customHeight="1">
      <c r="B77" s="544"/>
      <c r="C77" s="546"/>
      <c r="D77" s="524" t="s">
        <v>177</v>
      </c>
      <c r="E77" s="525"/>
      <c r="F77" s="525"/>
      <c r="G77" s="525"/>
      <c r="H77" s="525"/>
      <c r="I77" s="525"/>
      <c r="J77" s="525"/>
      <c r="K77" s="525"/>
      <c r="L77" s="525"/>
      <c r="M77" s="525"/>
      <c r="N77" s="525"/>
      <c r="O77" s="525"/>
      <c r="P77" s="525"/>
      <c r="Q77" s="525"/>
      <c r="R77" s="525"/>
      <c r="S77" s="525"/>
      <c r="T77" s="525"/>
      <c r="U77" s="525"/>
      <c r="V77" s="525"/>
      <c r="W77" s="525"/>
      <c r="X77" s="525"/>
      <c r="Y77" s="525"/>
      <c r="Z77" s="525"/>
      <c r="AA77" s="526"/>
      <c r="AB77" s="533" t="str">
        <f>施設情報!C36&amp;""</f>
        <v/>
      </c>
      <c r="AC77" s="534"/>
      <c r="AD77" s="534"/>
      <c r="AE77" s="534"/>
      <c r="AF77" s="534"/>
      <c r="AG77" s="534"/>
      <c r="AH77" s="535"/>
      <c r="AI77" s="497" t="e">
        <f ca="1">集計【１号】!K14</f>
        <v>#DIV/0!</v>
      </c>
      <c r="AJ77" s="498"/>
      <c r="AK77" s="498"/>
      <c r="AL77" s="498"/>
      <c r="AM77" s="498"/>
      <c r="AN77" s="498"/>
      <c r="AO77" s="498"/>
      <c r="AP77" s="498"/>
      <c r="AQ77" s="498"/>
      <c r="AR77" s="498"/>
      <c r="AS77" s="498"/>
      <c r="AT77" s="499"/>
      <c r="AU77" s="506"/>
      <c r="AV77" s="507"/>
      <c r="AW77" s="507"/>
      <c r="AX77" s="507"/>
      <c r="AY77" s="507"/>
      <c r="AZ77" s="507"/>
      <c r="BA77" s="507"/>
      <c r="BB77" s="507"/>
      <c r="BC77" s="507"/>
      <c r="BD77" s="507"/>
      <c r="BE77" s="507"/>
      <c r="BF77" s="507"/>
      <c r="BG77" s="507"/>
      <c r="BH77" s="507"/>
      <c r="BI77" s="507"/>
      <c r="BJ77" s="507"/>
      <c r="BK77" s="507"/>
      <c r="BL77" s="507"/>
      <c r="BM77" s="507"/>
      <c r="BN77" s="507"/>
      <c r="BO77" s="507"/>
      <c r="BP77" s="507"/>
      <c r="BQ77" s="507"/>
      <c r="BR77" s="507"/>
      <c r="BS77" s="507"/>
      <c r="BT77" s="507"/>
      <c r="BU77" s="507"/>
      <c r="BV77" s="507"/>
      <c r="BW77" s="507"/>
      <c r="BX77" s="507"/>
      <c r="BY77" s="508"/>
      <c r="BZ77" s="512"/>
      <c r="CA77" s="513"/>
      <c r="CB77" s="513"/>
      <c r="CC77" s="513"/>
      <c r="CD77" s="513"/>
      <c r="CE77" s="513"/>
      <c r="CF77" s="513"/>
      <c r="CG77" s="513"/>
      <c r="CH77" s="513"/>
      <c r="CI77" s="513"/>
      <c r="CJ77" s="513"/>
      <c r="CK77" s="514"/>
    </row>
    <row r="78" spans="2:89" ht="5.25" customHeight="1">
      <c r="B78" s="544"/>
      <c r="C78" s="546"/>
      <c r="D78" s="527"/>
      <c r="E78" s="528"/>
      <c r="F78" s="528"/>
      <c r="G78" s="528"/>
      <c r="H78" s="528"/>
      <c r="I78" s="528"/>
      <c r="J78" s="528"/>
      <c r="K78" s="528"/>
      <c r="L78" s="528"/>
      <c r="M78" s="528"/>
      <c r="N78" s="528"/>
      <c r="O78" s="528"/>
      <c r="P78" s="528"/>
      <c r="Q78" s="528"/>
      <c r="R78" s="528"/>
      <c r="S78" s="528"/>
      <c r="T78" s="528"/>
      <c r="U78" s="528"/>
      <c r="V78" s="528"/>
      <c r="W78" s="528"/>
      <c r="X78" s="528"/>
      <c r="Y78" s="528"/>
      <c r="Z78" s="528"/>
      <c r="AA78" s="529"/>
      <c r="AB78" s="536"/>
      <c r="AC78" s="537"/>
      <c r="AD78" s="537"/>
      <c r="AE78" s="537"/>
      <c r="AF78" s="537"/>
      <c r="AG78" s="537"/>
      <c r="AH78" s="538"/>
      <c r="AI78" s="380"/>
      <c r="AJ78" s="505"/>
      <c r="AK78" s="505"/>
      <c r="AL78" s="505"/>
      <c r="AM78" s="505"/>
      <c r="AN78" s="505"/>
      <c r="AO78" s="505"/>
      <c r="AP78" s="505"/>
      <c r="AQ78" s="505"/>
      <c r="AR78" s="505"/>
      <c r="AS78" s="505"/>
      <c r="AT78" s="382"/>
      <c r="AU78" s="506"/>
      <c r="AV78" s="507"/>
      <c r="AW78" s="507"/>
      <c r="AX78" s="507"/>
      <c r="AY78" s="507"/>
      <c r="AZ78" s="507"/>
      <c r="BA78" s="507"/>
      <c r="BB78" s="507"/>
      <c r="BC78" s="507"/>
      <c r="BD78" s="507"/>
      <c r="BE78" s="507"/>
      <c r="BF78" s="507"/>
      <c r="BG78" s="507"/>
      <c r="BH78" s="507"/>
      <c r="BI78" s="507"/>
      <c r="BJ78" s="507"/>
      <c r="BK78" s="507"/>
      <c r="BL78" s="507"/>
      <c r="BM78" s="507"/>
      <c r="BN78" s="507"/>
      <c r="BO78" s="507"/>
      <c r="BP78" s="507"/>
      <c r="BQ78" s="507"/>
      <c r="BR78" s="507"/>
      <c r="BS78" s="507"/>
      <c r="BT78" s="507"/>
      <c r="BU78" s="507"/>
      <c r="BV78" s="507"/>
      <c r="BW78" s="507"/>
      <c r="BX78" s="507"/>
      <c r="BY78" s="508"/>
      <c r="BZ78" s="512"/>
      <c r="CA78" s="513"/>
      <c r="CB78" s="513"/>
      <c r="CC78" s="513"/>
      <c r="CD78" s="513"/>
      <c r="CE78" s="513"/>
      <c r="CF78" s="513"/>
      <c r="CG78" s="513"/>
      <c r="CH78" s="513"/>
      <c r="CI78" s="513"/>
      <c r="CJ78" s="513"/>
      <c r="CK78" s="514"/>
    </row>
    <row r="79" spans="2:89" ht="5.25" customHeight="1">
      <c r="B79" s="544"/>
      <c r="C79" s="546"/>
      <c r="D79" s="527"/>
      <c r="E79" s="528"/>
      <c r="F79" s="528"/>
      <c r="G79" s="528"/>
      <c r="H79" s="528"/>
      <c r="I79" s="528"/>
      <c r="J79" s="528"/>
      <c r="K79" s="528"/>
      <c r="L79" s="528"/>
      <c r="M79" s="528"/>
      <c r="N79" s="528"/>
      <c r="O79" s="528"/>
      <c r="P79" s="528"/>
      <c r="Q79" s="528"/>
      <c r="R79" s="528"/>
      <c r="S79" s="528"/>
      <c r="T79" s="528"/>
      <c r="U79" s="528"/>
      <c r="V79" s="528"/>
      <c r="W79" s="528"/>
      <c r="X79" s="528"/>
      <c r="Y79" s="528"/>
      <c r="Z79" s="528"/>
      <c r="AA79" s="529"/>
      <c r="AB79" s="536"/>
      <c r="AC79" s="537"/>
      <c r="AD79" s="537"/>
      <c r="AE79" s="537"/>
      <c r="AF79" s="537"/>
      <c r="AG79" s="537"/>
      <c r="AH79" s="538"/>
      <c r="AI79" s="380"/>
      <c r="AJ79" s="505"/>
      <c r="AK79" s="505"/>
      <c r="AL79" s="505"/>
      <c r="AM79" s="505"/>
      <c r="AN79" s="505"/>
      <c r="AO79" s="505"/>
      <c r="AP79" s="505"/>
      <c r="AQ79" s="505"/>
      <c r="AR79" s="505"/>
      <c r="AS79" s="505"/>
      <c r="AT79" s="382"/>
      <c r="AU79" s="506"/>
      <c r="AV79" s="507"/>
      <c r="AW79" s="507"/>
      <c r="AX79" s="507"/>
      <c r="AY79" s="507"/>
      <c r="AZ79" s="507"/>
      <c r="BA79" s="507"/>
      <c r="BB79" s="507"/>
      <c r="BC79" s="507"/>
      <c r="BD79" s="507"/>
      <c r="BE79" s="507"/>
      <c r="BF79" s="507"/>
      <c r="BG79" s="507"/>
      <c r="BH79" s="507"/>
      <c r="BI79" s="507"/>
      <c r="BJ79" s="507"/>
      <c r="BK79" s="507"/>
      <c r="BL79" s="507"/>
      <c r="BM79" s="507"/>
      <c r="BN79" s="507"/>
      <c r="BO79" s="507"/>
      <c r="BP79" s="507"/>
      <c r="BQ79" s="507"/>
      <c r="BR79" s="507"/>
      <c r="BS79" s="507"/>
      <c r="BT79" s="507"/>
      <c r="BU79" s="507"/>
      <c r="BV79" s="507"/>
      <c r="BW79" s="507"/>
      <c r="BX79" s="507"/>
      <c r="BY79" s="508"/>
      <c r="BZ79" s="512"/>
      <c r="CA79" s="513"/>
      <c r="CB79" s="513"/>
      <c r="CC79" s="513"/>
      <c r="CD79" s="513"/>
      <c r="CE79" s="513"/>
      <c r="CF79" s="513"/>
      <c r="CG79" s="513"/>
      <c r="CH79" s="513"/>
      <c r="CI79" s="513"/>
      <c r="CJ79" s="513"/>
      <c r="CK79" s="514"/>
    </row>
    <row r="80" spans="2:89" ht="5.25" customHeight="1">
      <c r="B80" s="544"/>
      <c r="C80" s="546"/>
      <c r="D80" s="527"/>
      <c r="E80" s="528"/>
      <c r="F80" s="528"/>
      <c r="G80" s="528"/>
      <c r="H80" s="528"/>
      <c r="I80" s="528"/>
      <c r="J80" s="528"/>
      <c r="K80" s="528"/>
      <c r="L80" s="528"/>
      <c r="M80" s="528"/>
      <c r="N80" s="528"/>
      <c r="O80" s="528"/>
      <c r="P80" s="528"/>
      <c r="Q80" s="528"/>
      <c r="R80" s="528"/>
      <c r="S80" s="528"/>
      <c r="T80" s="528"/>
      <c r="U80" s="528"/>
      <c r="V80" s="528"/>
      <c r="W80" s="528"/>
      <c r="X80" s="528"/>
      <c r="Y80" s="528"/>
      <c r="Z80" s="528"/>
      <c r="AA80" s="529"/>
      <c r="AB80" s="536"/>
      <c r="AC80" s="537"/>
      <c r="AD80" s="537"/>
      <c r="AE80" s="537"/>
      <c r="AF80" s="537"/>
      <c r="AG80" s="537"/>
      <c r="AH80" s="538"/>
      <c r="AI80" s="380"/>
      <c r="AJ80" s="505"/>
      <c r="AK80" s="505"/>
      <c r="AL80" s="505"/>
      <c r="AM80" s="505"/>
      <c r="AN80" s="505"/>
      <c r="AO80" s="505"/>
      <c r="AP80" s="505"/>
      <c r="AQ80" s="505"/>
      <c r="AR80" s="505"/>
      <c r="AS80" s="505"/>
      <c r="AT80" s="382"/>
      <c r="AU80" s="506"/>
      <c r="AV80" s="507"/>
      <c r="AW80" s="507"/>
      <c r="AX80" s="507"/>
      <c r="AY80" s="507"/>
      <c r="AZ80" s="507"/>
      <c r="BA80" s="507"/>
      <c r="BB80" s="507"/>
      <c r="BC80" s="507"/>
      <c r="BD80" s="507"/>
      <c r="BE80" s="507"/>
      <c r="BF80" s="507"/>
      <c r="BG80" s="507"/>
      <c r="BH80" s="507"/>
      <c r="BI80" s="507"/>
      <c r="BJ80" s="507"/>
      <c r="BK80" s="507"/>
      <c r="BL80" s="507"/>
      <c r="BM80" s="507"/>
      <c r="BN80" s="507"/>
      <c r="BO80" s="507"/>
      <c r="BP80" s="507"/>
      <c r="BQ80" s="507"/>
      <c r="BR80" s="507"/>
      <c r="BS80" s="507"/>
      <c r="BT80" s="507"/>
      <c r="BU80" s="507"/>
      <c r="BV80" s="507"/>
      <c r="BW80" s="507"/>
      <c r="BX80" s="507"/>
      <c r="BY80" s="508"/>
      <c r="BZ80" s="512"/>
      <c r="CA80" s="513"/>
      <c r="CB80" s="513"/>
      <c r="CC80" s="513"/>
      <c r="CD80" s="513"/>
      <c r="CE80" s="513"/>
      <c r="CF80" s="513"/>
      <c r="CG80" s="513"/>
      <c r="CH80" s="513"/>
      <c r="CI80" s="513"/>
      <c r="CJ80" s="513"/>
      <c r="CK80" s="514"/>
    </row>
    <row r="81" spans="2:172" ht="5.25" customHeight="1">
      <c r="B81" s="544"/>
      <c r="C81" s="546"/>
      <c r="D81" s="530"/>
      <c r="E81" s="531"/>
      <c r="F81" s="531"/>
      <c r="G81" s="531"/>
      <c r="H81" s="531"/>
      <c r="I81" s="531"/>
      <c r="J81" s="531"/>
      <c r="K81" s="531"/>
      <c r="L81" s="531"/>
      <c r="M81" s="531"/>
      <c r="N81" s="531"/>
      <c r="O81" s="531"/>
      <c r="P81" s="531"/>
      <c r="Q81" s="531"/>
      <c r="R81" s="531"/>
      <c r="S81" s="531"/>
      <c r="T81" s="531"/>
      <c r="U81" s="531"/>
      <c r="V81" s="531"/>
      <c r="W81" s="531"/>
      <c r="X81" s="531"/>
      <c r="Y81" s="531"/>
      <c r="Z81" s="531"/>
      <c r="AA81" s="532"/>
      <c r="AB81" s="539"/>
      <c r="AC81" s="540"/>
      <c r="AD81" s="540"/>
      <c r="AE81" s="540"/>
      <c r="AF81" s="540"/>
      <c r="AG81" s="540"/>
      <c r="AH81" s="541"/>
      <c r="AI81" s="468"/>
      <c r="AJ81" s="469"/>
      <c r="AK81" s="469"/>
      <c r="AL81" s="469"/>
      <c r="AM81" s="469"/>
      <c r="AN81" s="469"/>
      <c r="AO81" s="469"/>
      <c r="AP81" s="469"/>
      <c r="AQ81" s="469"/>
      <c r="AR81" s="469"/>
      <c r="AS81" s="469"/>
      <c r="AT81" s="470"/>
      <c r="AU81" s="506"/>
      <c r="AV81" s="507"/>
      <c r="AW81" s="507"/>
      <c r="AX81" s="507"/>
      <c r="AY81" s="507"/>
      <c r="AZ81" s="507"/>
      <c r="BA81" s="507"/>
      <c r="BB81" s="507"/>
      <c r="BC81" s="507"/>
      <c r="BD81" s="507"/>
      <c r="BE81" s="507"/>
      <c r="BF81" s="507"/>
      <c r="BG81" s="507"/>
      <c r="BH81" s="507"/>
      <c r="BI81" s="507"/>
      <c r="BJ81" s="507"/>
      <c r="BK81" s="507"/>
      <c r="BL81" s="507"/>
      <c r="BM81" s="507"/>
      <c r="BN81" s="507"/>
      <c r="BO81" s="507"/>
      <c r="BP81" s="507"/>
      <c r="BQ81" s="507"/>
      <c r="BR81" s="507"/>
      <c r="BS81" s="507"/>
      <c r="BT81" s="507"/>
      <c r="BU81" s="507"/>
      <c r="BV81" s="507"/>
      <c r="BW81" s="507"/>
      <c r="BX81" s="507"/>
      <c r="BY81" s="508"/>
      <c r="BZ81" s="512"/>
      <c r="CA81" s="513"/>
      <c r="CB81" s="513"/>
      <c r="CC81" s="513"/>
      <c r="CD81" s="513"/>
      <c r="CE81" s="513"/>
      <c r="CF81" s="513"/>
      <c r="CG81" s="513"/>
      <c r="CH81" s="513"/>
      <c r="CI81" s="513"/>
      <c r="CJ81" s="513"/>
      <c r="CK81" s="514"/>
    </row>
    <row r="82" spans="2:172" ht="5.25" customHeight="1">
      <c r="B82" s="544"/>
      <c r="C82" s="546"/>
      <c r="D82" s="524" t="s">
        <v>178</v>
      </c>
      <c r="E82" s="525"/>
      <c r="F82" s="525"/>
      <c r="G82" s="525"/>
      <c r="H82" s="525"/>
      <c r="I82" s="525"/>
      <c r="J82" s="525"/>
      <c r="K82" s="525"/>
      <c r="L82" s="525"/>
      <c r="M82" s="525"/>
      <c r="N82" s="525"/>
      <c r="O82" s="525"/>
      <c r="P82" s="525"/>
      <c r="Q82" s="525"/>
      <c r="R82" s="525"/>
      <c r="S82" s="525"/>
      <c r="T82" s="525"/>
      <c r="U82" s="525"/>
      <c r="V82" s="525"/>
      <c r="W82" s="525"/>
      <c r="X82" s="525"/>
      <c r="Y82" s="525"/>
      <c r="Z82" s="525"/>
      <c r="AA82" s="526"/>
      <c r="AB82" s="533" t="str">
        <f>施設情報!C37&amp;""</f>
        <v/>
      </c>
      <c r="AC82" s="534"/>
      <c r="AD82" s="534"/>
      <c r="AE82" s="534"/>
      <c r="AF82" s="534"/>
      <c r="AG82" s="534"/>
      <c r="AH82" s="535"/>
      <c r="AI82" s="497" t="e">
        <f ca="1">集計【１号】!K15</f>
        <v>#DIV/0!</v>
      </c>
      <c r="AJ82" s="498"/>
      <c r="AK82" s="498"/>
      <c r="AL82" s="498"/>
      <c r="AM82" s="498"/>
      <c r="AN82" s="498"/>
      <c r="AO82" s="498"/>
      <c r="AP82" s="498"/>
      <c r="AQ82" s="498"/>
      <c r="AR82" s="498"/>
      <c r="AS82" s="498"/>
      <c r="AT82" s="499"/>
      <c r="AU82" s="506"/>
      <c r="AV82" s="507"/>
      <c r="AW82" s="507"/>
      <c r="AX82" s="507"/>
      <c r="AY82" s="507"/>
      <c r="AZ82" s="507"/>
      <c r="BA82" s="507"/>
      <c r="BB82" s="507"/>
      <c r="BC82" s="507"/>
      <c r="BD82" s="507"/>
      <c r="BE82" s="507"/>
      <c r="BF82" s="507"/>
      <c r="BG82" s="507"/>
      <c r="BH82" s="507"/>
      <c r="BI82" s="507"/>
      <c r="BJ82" s="507"/>
      <c r="BK82" s="507"/>
      <c r="BL82" s="507"/>
      <c r="BM82" s="507"/>
      <c r="BN82" s="507"/>
      <c r="BO82" s="507"/>
      <c r="BP82" s="507"/>
      <c r="BQ82" s="507"/>
      <c r="BR82" s="507"/>
      <c r="BS82" s="507"/>
      <c r="BT82" s="507"/>
      <c r="BU82" s="507"/>
      <c r="BV82" s="507"/>
      <c r="BW82" s="507"/>
      <c r="BX82" s="507"/>
      <c r="BY82" s="508"/>
      <c r="BZ82" s="512"/>
      <c r="CA82" s="513"/>
      <c r="CB82" s="513"/>
      <c r="CC82" s="513"/>
      <c r="CD82" s="513"/>
      <c r="CE82" s="513"/>
      <c r="CF82" s="513"/>
      <c r="CG82" s="513"/>
      <c r="CH82" s="513"/>
      <c r="CI82" s="513"/>
      <c r="CJ82" s="513"/>
      <c r="CK82" s="514"/>
    </row>
    <row r="83" spans="2:172" ht="5.25" customHeight="1">
      <c r="B83" s="544"/>
      <c r="C83" s="546"/>
      <c r="D83" s="527"/>
      <c r="E83" s="528"/>
      <c r="F83" s="528"/>
      <c r="G83" s="528"/>
      <c r="H83" s="528"/>
      <c r="I83" s="528"/>
      <c r="J83" s="528"/>
      <c r="K83" s="528"/>
      <c r="L83" s="528"/>
      <c r="M83" s="528"/>
      <c r="N83" s="528"/>
      <c r="O83" s="528"/>
      <c r="P83" s="528"/>
      <c r="Q83" s="528"/>
      <c r="R83" s="528"/>
      <c r="S83" s="528"/>
      <c r="T83" s="528"/>
      <c r="U83" s="528"/>
      <c r="V83" s="528"/>
      <c r="W83" s="528"/>
      <c r="X83" s="528"/>
      <c r="Y83" s="528"/>
      <c r="Z83" s="528"/>
      <c r="AA83" s="529"/>
      <c r="AB83" s="536"/>
      <c r="AC83" s="537"/>
      <c r="AD83" s="537"/>
      <c r="AE83" s="537"/>
      <c r="AF83" s="537"/>
      <c r="AG83" s="537"/>
      <c r="AH83" s="538"/>
      <c r="AI83" s="380"/>
      <c r="AJ83" s="505"/>
      <c r="AK83" s="505"/>
      <c r="AL83" s="505"/>
      <c r="AM83" s="505"/>
      <c r="AN83" s="505"/>
      <c r="AO83" s="505"/>
      <c r="AP83" s="505"/>
      <c r="AQ83" s="505"/>
      <c r="AR83" s="505"/>
      <c r="AS83" s="505"/>
      <c r="AT83" s="382"/>
      <c r="AU83" s="506"/>
      <c r="AV83" s="507"/>
      <c r="AW83" s="507"/>
      <c r="AX83" s="507"/>
      <c r="AY83" s="507"/>
      <c r="AZ83" s="507"/>
      <c r="BA83" s="507"/>
      <c r="BB83" s="507"/>
      <c r="BC83" s="507"/>
      <c r="BD83" s="507"/>
      <c r="BE83" s="507"/>
      <c r="BF83" s="507"/>
      <c r="BG83" s="507"/>
      <c r="BH83" s="507"/>
      <c r="BI83" s="507"/>
      <c r="BJ83" s="507"/>
      <c r="BK83" s="507"/>
      <c r="BL83" s="507"/>
      <c r="BM83" s="507"/>
      <c r="BN83" s="507"/>
      <c r="BO83" s="507"/>
      <c r="BP83" s="507"/>
      <c r="BQ83" s="507"/>
      <c r="BR83" s="507"/>
      <c r="BS83" s="507"/>
      <c r="BT83" s="507"/>
      <c r="BU83" s="507"/>
      <c r="BV83" s="507"/>
      <c r="BW83" s="507"/>
      <c r="BX83" s="507"/>
      <c r="BY83" s="508"/>
      <c r="BZ83" s="512"/>
      <c r="CA83" s="513"/>
      <c r="CB83" s="513"/>
      <c r="CC83" s="513"/>
      <c r="CD83" s="513"/>
      <c r="CE83" s="513"/>
      <c r="CF83" s="513"/>
      <c r="CG83" s="513"/>
      <c r="CH83" s="513"/>
      <c r="CI83" s="513"/>
      <c r="CJ83" s="513"/>
      <c r="CK83" s="514"/>
    </row>
    <row r="84" spans="2:172" ht="5.25" customHeight="1">
      <c r="B84" s="544"/>
      <c r="C84" s="546"/>
      <c r="D84" s="527"/>
      <c r="E84" s="528"/>
      <c r="F84" s="528"/>
      <c r="G84" s="528"/>
      <c r="H84" s="528"/>
      <c r="I84" s="528"/>
      <c r="J84" s="528"/>
      <c r="K84" s="528"/>
      <c r="L84" s="528"/>
      <c r="M84" s="528"/>
      <c r="N84" s="528"/>
      <c r="O84" s="528"/>
      <c r="P84" s="528"/>
      <c r="Q84" s="528"/>
      <c r="R84" s="528"/>
      <c r="S84" s="528"/>
      <c r="T84" s="528"/>
      <c r="U84" s="528"/>
      <c r="V84" s="528"/>
      <c r="W84" s="528"/>
      <c r="X84" s="528"/>
      <c r="Y84" s="528"/>
      <c r="Z84" s="528"/>
      <c r="AA84" s="529"/>
      <c r="AB84" s="536"/>
      <c r="AC84" s="537"/>
      <c r="AD84" s="537"/>
      <c r="AE84" s="537"/>
      <c r="AF84" s="537"/>
      <c r="AG84" s="537"/>
      <c r="AH84" s="538"/>
      <c r="AI84" s="380"/>
      <c r="AJ84" s="505"/>
      <c r="AK84" s="505"/>
      <c r="AL84" s="505"/>
      <c r="AM84" s="505"/>
      <c r="AN84" s="505"/>
      <c r="AO84" s="505"/>
      <c r="AP84" s="505"/>
      <c r="AQ84" s="505"/>
      <c r="AR84" s="505"/>
      <c r="AS84" s="505"/>
      <c r="AT84" s="382"/>
      <c r="AU84" s="506"/>
      <c r="AV84" s="507"/>
      <c r="AW84" s="507"/>
      <c r="AX84" s="507"/>
      <c r="AY84" s="507"/>
      <c r="AZ84" s="507"/>
      <c r="BA84" s="507"/>
      <c r="BB84" s="507"/>
      <c r="BC84" s="507"/>
      <c r="BD84" s="507"/>
      <c r="BE84" s="507"/>
      <c r="BF84" s="507"/>
      <c r="BG84" s="507"/>
      <c r="BH84" s="507"/>
      <c r="BI84" s="507"/>
      <c r="BJ84" s="507"/>
      <c r="BK84" s="507"/>
      <c r="BL84" s="507"/>
      <c r="BM84" s="507"/>
      <c r="BN84" s="507"/>
      <c r="BO84" s="507"/>
      <c r="BP84" s="507"/>
      <c r="BQ84" s="507"/>
      <c r="BR84" s="507"/>
      <c r="BS84" s="507"/>
      <c r="BT84" s="507"/>
      <c r="BU84" s="507"/>
      <c r="BV84" s="507"/>
      <c r="BW84" s="507"/>
      <c r="BX84" s="507"/>
      <c r="BY84" s="508"/>
      <c r="BZ84" s="512"/>
      <c r="CA84" s="513"/>
      <c r="CB84" s="513"/>
      <c r="CC84" s="513"/>
      <c r="CD84" s="513"/>
      <c r="CE84" s="513"/>
      <c r="CF84" s="513"/>
      <c r="CG84" s="513"/>
      <c r="CH84" s="513"/>
      <c r="CI84" s="513"/>
      <c r="CJ84" s="513"/>
      <c r="CK84" s="514"/>
      <c r="FL84" s="224"/>
      <c r="FM84" s="224"/>
      <c r="FN84" s="224"/>
      <c r="FO84" s="224"/>
      <c r="FP84" s="224"/>
    </row>
    <row r="85" spans="2:172" ht="5.25" customHeight="1">
      <c r="B85" s="544"/>
      <c r="C85" s="546"/>
      <c r="D85" s="527"/>
      <c r="E85" s="528"/>
      <c r="F85" s="528"/>
      <c r="G85" s="528"/>
      <c r="H85" s="528"/>
      <c r="I85" s="528"/>
      <c r="J85" s="528"/>
      <c r="K85" s="528"/>
      <c r="L85" s="528"/>
      <c r="M85" s="528"/>
      <c r="N85" s="528"/>
      <c r="O85" s="528"/>
      <c r="P85" s="528"/>
      <c r="Q85" s="528"/>
      <c r="R85" s="528"/>
      <c r="S85" s="528"/>
      <c r="T85" s="528"/>
      <c r="U85" s="528"/>
      <c r="V85" s="528"/>
      <c r="W85" s="528"/>
      <c r="X85" s="528"/>
      <c r="Y85" s="528"/>
      <c r="Z85" s="528"/>
      <c r="AA85" s="529"/>
      <c r="AB85" s="536"/>
      <c r="AC85" s="537"/>
      <c r="AD85" s="537"/>
      <c r="AE85" s="537"/>
      <c r="AF85" s="537"/>
      <c r="AG85" s="537"/>
      <c r="AH85" s="538"/>
      <c r="AI85" s="380"/>
      <c r="AJ85" s="505"/>
      <c r="AK85" s="505"/>
      <c r="AL85" s="505"/>
      <c r="AM85" s="505"/>
      <c r="AN85" s="505"/>
      <c r="AO85" s="505"/>
      <c r="AP85" s="505"/>
      <c r="AQ85" s="505"/>
      <c r="AR85" s="505"/>
      <c r="AS85" s="505"/>
      <c r="AT85" s="382"/>
      <c r="AU85" s="506"/>
      <c r="AV85" s="507"/>
      <c r="AW85" s="507"/>
      <c r="AX85" s="507"/>
      <c r="AY85" s="507"/>
      <c r="AZ85" s="507"/>
      <c r="BA85" s="507"/>
      <c r="BB85" s="507"/>
      <c r="BC85" s="507"/>
      <c r="BD85" s="507"/>
      <c r="BE85" s="507"/>
      <c r="BF85" s="507"/>
      <c r="BG85" s="507"/>
      <c r="BH85" s="507"/>
      <c r="BI85" s="507"/>
      <c r="BJ85" s="507"/>
      <c r="BK85" s="507"/>
      <c r="BL85" s="507"/>
      <c r="BM85" s="507"/>
      <c r="BN85" s="507"/>
      <c r="BO85" s="507"/>
      <c r="BP85" s="507"/>
      <c r="BQ85" s="507"/>
      <c r="BR85" s="507"/>
      <c r="BS85" s="507"/>
      <c r="BT85" s="507"/>
      <c r="BU85" s="507"/>
      <c r="BV85" s="507"/>
      <c r="BW85" s="507"/>
      <c r="BX85" s="507"/>
      <c r="BY85" s="508"/>
      <c r="BZ85" s="512"/>
      <c r="CA85" s="513"/>
      <c r="CB85" s="513"/>
      <c r="CC85" s="513"/>
      <c r="CD85" s="513"/>
      <c r="CE85" s="513"/>
      <c r="CF85" s="513"/>
      <c r="CG85" s="513"/>
      <c r="CH85" s="513"/>
      <c r="CI85" s="513"/>
      <c r="CJ85" s="513"/>
      <c r="CK85" s="514"/>
    </row>
    <row r="86" spans="2:172" ht="5.25" customHeight="1">
      <c r="B86" s="544"/>
      <c r="C86" s="546"/>
      <c r="D86" s="530"/>
      <c r="E86" s="531"/>
      <c r="F86" s="531"/>
      <c r="G86" s="531"/>
      <c r="H86" s="531"/>
      <c r="I86" s="531"/>
      <c r="J86" s="531"/>
      <c r="K86" s="531"/>
      <c r="L86" s="531"/>
      <c r="M86" s="531"/>
      <c r="N86" s="531"/>
      <c r="O86" s="531"/>
      <c r="P86" s="531"/>
      <c r="Q86" s="531"/>
      <c r="R86" s="531"/>
      <c r="S86" s="531"/>
      <c r="T86" s="531"/>
      <c r="U86" s="531"/>
      <c r="V86" s="531"/>
      <c r="W86" s="531"/>
      <c r="X86" s="531"/>
      <c r="Y86" s="531"/>
      <c r="Z86" s="531"/>
      <c r="AA86" s="532"/>
      <c r="AB86" s="539"/>
      <c r="AC86" s="540"/>
      <c r="AD86" s="540"/>
      <c r="AE86" s="540"/>
      <c r="AF86" s="540"/>
      <c r="AG86" s="540"/>
      <c r="AH86" s="541"/>
      <c r="AI86" s="468"/>
      <c r="AJ86" s="469"/>
      <c r="AK86" s="469"/>
      <c r="AL86" s="469"/>
      <c r="AM86" s="469"/>
      <c r="AN86" s="469"/>
      <c r="AO86" s="469"/>
      <c r="AP86" s="469"/>
      <c r="AQ86" s="469"/>
      <c r="AR86" s="469"/>
      <c r="AS86" s="469"/>
      <c r="AT86" s="470"/>
      <c r="AU86" s="506"/>
      <c r="AV86" s="507"/>
      <c r="AW86" s="507"/>
      <c r="AX86" s="507"/>
      <c r="AY86" s="507"/>
      <c r="AZ86" s="507"/>
      <c r="BA86" s="507"/>
      <c r="BB86" s="507"/>
      <c r="BC86" s="507"/>
      <c r="BD86" s="507"/>
      <c r="BE86" s="507"/>
      <c r="BF86" s="507"/>
      <c r="BG86" s="507"/>
      <c r="BH86" s="507"/>
      <c r="BI86" s="507"/>
      <c r="BJ86" s="507"/>
      <c r="BK86" s="507"/>
      <c r="BL86" s="507"/>
      <c r="BM86" s="507"/>
      <c r="BN86" s="507"/>
      <c r="BO86" s="507"/>
      <c r="BP86" s="507"/>
      <c r="BQ86" s="507"/>
      <c r="BR86" s="507"/>
      <c r="BS86" s="507"/>
      <c r="BT86" s="507"/>
      <c r="BU86" s="507"/>
      <c r="BV86" s="507"/>
      <c r="BW86" s="507"/>
      <c r="BX86" s="507"/>
      <c r="BY86" s="508"/>
      <c r="BZ86" s="512"/>
      <c r="CA86" s="513"/>
      <c r="CB86" s="513"/>
      <c r="CC86" s="513"/>
      <c r="CD86" s="513"/>
      <c r="CE86" s="513"/>
      <c r="CF86" s="513"/>
      <c r="CG86" s="513"/>
      <c r="CH86" s="513"/>
      <c r="CI86" s="513"/>
      <c r="CJ86" s="513"/>
      <c r="CK86" s="514"/>
    </row>
    <row r="87" spans="2:172" ht="5.25" customHeight="1">
      <c r="B87" s="544"/>
      <c r="C87" s="546"/>
      <c r="D87" s="524" t="s">
        <v>182</v>
      </c>
      <c r="E87" s="525"/>
      <c r="F87" s="525"/>
      <c r="G87" s="525"/>
      <c r="H87" s="525"/>
      <c r="I87" s="525"/>
      <c r="J87" s="525"/>
      <c r="K87" s="525"/>
      <c r="L87" s="525"/>
      <c r="M87" s="525"/>
      <c r="N87" s="525"/>
      <c r="O87" s="525"/>
      <c r="P87" s="525"/>
      <c r="Q87" s="525"/>
      <c r="R87" s="525"/>
      <c r="S87" s="525"/>
      <c r="T87" s="525"/>
      <c r="U87" s="525"/>
      <c r="V87" s="525"/>
      <c r="W87" s="525"/>
      <c r="X87" s="525"/>
      <c r="Y87" s="525"/>
      <c r="Z87" s="525"/>
      <c r="AA87" s="526"/>
      <c r="AB87" s="533">
        <f>$J$26</f>
        <v>0</v>
      </c>
      <c r="AC87" s="534"/>
      <c r="AD87" s="534"/>
      <c r="AE87" s="534"/>
      <c r="AF87" s="534"/>
      <c r="AG87" s="534"/>
      <c r="AH87" s="535"/>
      <c r="AI87" s="497" t="e">
        <f ca="1">集計【１号】!K16</f>
        <v>#DIV/0!</v>
      </c>
      <c r="AJ87" s="498"/>
      <c r="AK87" s="498"/>
      <c r="AL87" s="498"/>
      <c r="AM87" s="498"/>
      <c r="AN87" s="498"/>
      <c r="AO87" s="498"/>
      <c r="AP87" s="498"/>
      <c r="AQ87" s="498"/>
      <c r="AR87" s="498"/>
      <c r="AS87" s="498"/>
      <c r="AT87" s="499"/>
      <c r="AU87" s="506"/>
      <c r="AV87" s="507"/>
      <c r="AW87" s="507"/>
      <c r="AX87" s="507"/>
      <c r="AY87" s="507"/>
      <c r="AZ87" s="507"/>
      <c r="BA87" s="507"/>
      <c r="BB87" s="507"/>
      <c r="BC87" s="507"/>
      <c r="BD87" s="507"/>
      <c r="BE87" s="507"/>
      <c r="BF87" s="507"/>
      <c r="BG87" s="507"/>
      <c r="BH87" s="507"/>
      <c r="BI87" s="507"/>
      <c r="BJ87" s="507"/>
      <c r="BK87" s="507"/>
      <c r="BL87" s="507"/>
      <c r="BM87" s="507"/>
      <c r="BN87" s="507"/>
      <c r="BO87" s="507"/>
      <c r="BP87" s="507"/>
      <c r="BQ87" s="507"/>
      <c r="BR87" s="507"/>
      <c r="BS87" s="507"/>
      <c r="BT87" s="507"/>
      <c r="BU87" s="507"/>
      <c r="BV87" s="507"/>
      <c r="BW87" s="507"/>
      <c r="BX87" s="507"/>
      <c r="BY87" s="508"/>
      <c r="BZ87" s="512"/>
      <c r="CA87" s="513"/>
      <c r="CB87" s="513"/>
      <c r="CC87" s="513"/>
      <c r="CD87" s="513"/>
      <c r="CE87" s="513"/>
      <c r="CF87" s="513"/>
      <c r="CG87" s="513"/>
      <c r="CH87" s="513"/>
      <c r="CI87" s="513"/>
      <c r="CJ87" s="513"/>
      <c r="CK87" s="514"/>
    </row>
    <row r="88" spans="2:172" ht="5.25" customHeight="1">
      <c r="B88" s="544"/>
      <c r="C88" s="546"/>
      <c r="D88" s="527"/>
      <c r="E88" s="528"/>
      <c r="F88" s="528"/>
      <c r="G88" s="528"/>
      <c r="H88" s="528"/>
      <c r="I88" s="528"/>
      <c r="J88" s="528"/>
      <c r="K88" s="528"/>
      <c r="L88" s="528"/>
      <c r="M88" s="528"/>
      <c r="N88" s="528"/>
      <c r="O88" s="528"/>
      <c r="P88" s="528"/>
      <c r="Q88" s="528"/>
      <c r="R88" s="528"/>
      <c r="S88" s="528"/>
      <c r="T88" s="528"/>
      <c r="U88" s="528"/>
      <c r="V88" s="528"/>
      <c r="W88" s="528"/>
      <c r="X88" s="528"/>
      <c r="Y88" s="528"/>
      <c r="Z88" s="528"/>
      <c r="AA88" s="529"/>
      <c r="AB88" s="536"/>
      <c r="AC88" s="537"/>
      <c r="AD88" s="537"/>
      <c r="AE88" s="537"/>
      <c r="AF88" s="537"/>
      <c r="AG88" s="537"/>
      <c r="AH88" s="538"/>
      <c r="AI88" s="380"/>
      <c r="AJ88" s="505"/>
      <c r="AK88" s="505"/>
      <c r="AL88" s="505"/>
      <c r="AM88" s="505"/>
      <c r="AN88" s="505"/>
      <c r="AO88" s="505"/>
      <c r="AP88" s="505"/>
      <c r="AQ88" s="505"/>
      <c r="AR88" s="505"/>
      <c r="AS88" s="505"/>
      <c r="AT88" s="382"/>
      <c r="AU88" s="506"/>
      <c r="AV88" s="507"/>
      <c r="AW88" s="507"/>
      <c r="AX88" s="507"/>
      <c r="AY88" s="507"/>
      <c r="AZ88" s="507"/>
      <c r="BA88" s="507"/>
      <c r="BB88" s="507"/>
      <c r="BC88" s="507"/>
      <c r="BD88" s="507"/>
      <c r="BE88" s="507"/>
      <c r="BF88" s="507"/>
      <c r="BG88" s="507"/>
      <c r="BH88" s="507"/>
      <c r="BI88" s="507"/>
      <c r="BJ88" s="507"/>
      <c r="BK88" s="507"/>
      <c r="BL88" s="507"/>
      <c r="BM88" s="507"/>
      <c r="BN88" s="507"/>
      <c r="BO88" s="507"/>
      <c r="BP88" s="507"/>
      <c r="BQ88" s="507"/>
      <c r="BR88" s="507"/>
      <c r="BS88" s="507"/>
      <c r="BT88" s="507"/>
      <c r="BU88" s="507"/>
      <c r="BV88" s="507"/>
      <c r="BW88" s="507"/>
      <c r="BX88" s="507"/>
      <c r="BY88" s="508"/>
      <c r="BZ88" s="512"/>
      <c r="CA88" s="513"/>
      <c r="CB88" s="513"/>
      <c r="CC88" s="513"/>
      <c r="CD88" s="513"/>
      <c r="CE88" s="513"/>
      <c r="CF88" s="513"/>
      <c r="CG88" s="513"/>
      <c r="CH88" s="513"/>
      <c r="CI88" s="513"/>
      <c r="CJ88" s="513"/>
      <c r="CK88" s="514"/>
    </row>
    <row r="89" spans="2:172" ht="5.25" customHeight="1">
      <c r="B89" s="544"/>
      <c r="C89" s="546"/>
      <c r="D89" s="527"/>
      <c r="E89" s="528"/>
      <c r="F89" s="528"/>
      <c r="G89" s="528"/>
      <c r="H89" s="528"/>
      <c r="I89" s="528"/>
      <c r="J89" s="528"/>
      <c r="K89" s="528"/>
      <c r="L89" s="528"/>
      <c r="M89" s="528"/>
      <c r="N89" s="528"/>
      <c r="O89" s="528"/>
      <c r="P89" s="528"/>
      <c r="Q89" s="528"/>
      <c r="R89" s="528"/>
      <c r="S89" s="528"/>
      <c r="T89" s="528"/>
      <c r="U89" s="528"/>
      <c r="V89" s="528"/>
      <c r="W89" s="528"/>
      <c r="X89" s="528"/>
      <c r="Y89" s="528"/>
      <c r="Z89" s="528"/>
      <c r="AA89" s="529"/>
      <c r="AB89" s="536"/>
      <c r="AC89" s="537"/>
      <c r="AD89" s="537"/>
      <c r="AE89" s="537"/>
      <c r="AF89" s="537"/>
      <c r="AG89" s="537"/>
      <c r="AH89" s="538"/>
      <c r="AI89" s="380"/>
      <c r="AJ89" s="505"/>
      <c r="AK89" s="505"/>
      <c r="AL89" s="505"/>
      <c r="AM89" s="505"/>
      <c r="AN89" s="505"/>
      <c r="AO89" s="505"/>
      <c r="AP89" s="505"/>
      <c r="AQ89" s="505"/>
      <c r="AR89" s="505"/>
      <c r="AS89" s="505"/>
      <c r="AT89" s="382"/>
      <c r="AU89" s="506"/>
      <c r="AV89" s="507"/>
      <c r="AW89" s="507"/>
      <c r="AX89" s="507"/>
      <c r="AY89" s="507"/>
      <c r="AZ89" s="507"/>
      <c r="BA89" s="507"/>
      <c r="BB89" s="507"/>
      <c r="BC89" s="507"/>
      <c r="BD89" s="507"/>
      <c r="BE89" s="507"/>
      <c r="BF89" s="507"/>
      <c r="BG89" s="507"/>
      <c r="BH89" s="507"/>
      <c r="BI89" s="507"/>
      <c r="BJ89" s="507"/>
      <c r="BK89" s="507"/>
      <c r="BL89" s="507"/>
      <c r="BM89" s="507"/>
      <c r="BN89" s="507"/>
      <c r="BO89" s="507"/>
      <c r="BP89" s="507"/>
      <c r="BQ89" s="507"/>
      <c r="BR89" s="507"/>
      <c r="BS89" s="507"/>
      <c r="BT89" s="507"/>
      <c r="BU89" s="507"/>
      <c r="BV89" s="507"/>
      <c r="BW89" s="507"/>
      <c r="BX89" s="507"/>
      <c r="BY89" s="508"/>
      <c r="BZ89" s="512"/>
      <c r="CA89" s="513"/>
      <c r="CB89" s="513"/>
      <c r="CC89" s="513"/>
      <c r="CD89" s="513"/>
      <c r="CE89" s="513"/>
      <c r="CF89" s="513"/>
      <c r="CG89" s="513"/>
      <c r="CH89" s="513"/>
      <c r="CI89" s="513"/>
      <c r="CJ89" s="513"/>
      <c r="CK89" s="514"/>
      <c r="ES89" s="212"/>
      <c r="ET89" s="212"/>
      <c r="EU89" s="212"/>
      <c r="EV89" s="212"/>
      <c r="EW89" s="212"/>
      <c r="EX89" s="212"/>
      <c r="EY89" s="212"/>
      <c r="EZ89" s="212"/>
      <c r="FA89" s="212"/>
      <c r="FB89" s="212"/>
      <c r="FC89" s="212"/>
      <c r="FD89" s="212"/>
      <c r="FE89" s="212"/>
      <c r="FF89" s="212"/>
      <c r="FG89" s="212"/>
      <c r="FH89" s="212"/>
      <c r="FI89" s="212"/>
      <c r="FJ89" s="212"/>
      <c r="FK89" s="212"/>
      <c r="FL89" s="212"/>
      <c r="FM89" s="212"/>
    </row>
    <row r="90" spans="2:172" ht="5.25" customHeight="1">
      <c r="B90" s="544"/>
      <c r="C90" s="546"/>
      <c r="D90" s="527"/>
      <c r="E90" s="528"/>
      <c r="F90" s="528"/>
      <c r="G90" s="528"/>
      <c r="H90" s="528"/>
      <c r="I90" s="528"/>
      <c r="J90" s="528"/>
      <c r="K90" s="528"/>
      <c r="L90" s="528"/>
      <c r="M90" s="528"/>
      <c r="N90" s="528"/>
      <c r="O90" s="528"/>
      <c r="P90" s="528"/>
      <c r="Q90" s="528"/>
      <c r="R90" s="528"/>
      <c r="S90" s="528"/>
      <c r="T90" s="528"/>
      <c r="U90" s="528"/>
      <c r="V90" s="528"/>
      <c r="W90" s="528"/>
      <c r="X90" s="528"/>
      <c r="Y90" s="528"/>
      <c r="Z90" s="528"/>
      <c r="AA90" s="529"/>
      <c r="AB90" s="536"/>
      <c r="AC90" s="537"/>
      <c r="AD90" s="537"/>
      <c r="AE90" s="537"/>
      <c r="AF90" s="537"/>
      <c r="AG90" s="537"/>
      <c r="AH90" s="538"/>
      <c r="AI90" s="380"/>
      <c r="AJ90" s="505"/>
      <c r="AK90" s="505"/>
      <c r="AL90" s="505"/>
      <c r="AM90" s="505"/>
      <c r="AN90" s="505"/>
      <c r="AO90" s="505"/>
      <c r="AP90" s="505"/>
      <c r="AQ90" s="505"/>
      <c r="AR90" s="505"/>
      <c r="AS90" s="505"/>
      <c r="AT90" s="382"/>
      <c r="AU90" s="506"/>
      <c r="AV90" s="507"/>
      <c r="AW90" s="507"/>
      <c r="AX90" s="507"/>
      <c r="AY90" s="507"/>
      <c r="AZ90" s="507"/>
      <c r="BA90" s="507"/>
      <c r="BB90" s="507"/>
      <c r="BC90" s="507"/>
      <c r="BD90" s="507"/>
      <c r="BE90" s="507"/>
      <c r="BF90" s="507"/>
      <c r="BG90" s="507"/>
      <c r="BH90" s="507"/>
      <c r="BI90" s="507"/>
      <c r="BJ90" s="507"/>
      <c r="BK90" s="507"/>
      <c r="BL90" s="507"/>
      <c r="BM90" s="507"/>
      <c r="BN90" s="507"/>
      <c r="BO90" s="507"/>
      <c r="BP90" s="507"/>
      <c r="BQ90" s="507"/>
      <c r="BR90" s="507"/>
      <c r="BS90" s="507"/>
      <c r="BT90" s="507"/>
      <c r="BU90" s="507"/>
      <c r="BV90" s="507"/>
      <c r="BW90" s="507"/>
      <c r="BX90" s="507"/>
      <c r="BY90" s="508"/>
      <c r="BZ90" s="512"/>
      <c r="CA90" s="513"/>
      <c r="CB90" s="513"/>
      <c r="CC90" s="513"/>
      <c r="CD90" s="513"/>
      <c r="CE90" s="513"/>
      <c r="CF90" s="513"/>
      <c r="CG90" s="513"/>
      <c r="CH90" s="513"/>
      <c r="CI90" s="513"/>
      <c r="CJ90" s="513"/>
      <c r="CK90" s="514"/>
      <c r="ES90" s="212"/>
      <c r="ET90" s="212"/>
      <c r="EU90" s="212"/>
      <c r="EV90" s="212"/>
      <c r="EW90" s="212"/>
      <c r="EX90" s="212"/>
      <c r="EY90" s="212"/>
      <c r="EZ90" s="212"/>
      <c r="FA90" s="212"/>
      <c r="FB90" s="212"/>
      <c r="FC90" s="212"/>
      <c r="FD90" s="212"/>
      <c r="FE90" s="212"/>
      <c r="FF90" s="212"/>
      <c r="FG90" s="212"/>
      <c r="FH90" s="212"/>
      <c r="FI90" s="212"/>
      <c r="FJ90" s="212"/>
      <c r="FK90" s="212"/>
      <c r="FL90" s="212"/>
      <c r="FM90" s="212"/>
    </row>
    <row r="91" spans="2:172" ht="5.25" customHeight="1">
      <c r="B91" s="544"/>
      <c r="C91" s="546"/>
      <c r="D91" s="530"/>
      <c r="E91" s="531"/>
      <c r="F91" s="531"/>
      <c r="G91" s="531"/>
      <c r="H91" s="531"/>
      <c r="I91" s="531"/>
      <c r="J91" s="531"/>
      <c r="K91" s="531"/>
      <c r="L91" s="531"/>
      <c r="M91" s="531"/>
      <c r="N91" s="531"/>
      <c r="O91" s="531"/>
      <c r="P91" s="531"/>
      <c r="Q91" s="531"/>
      <c r="R91" s="531"/>
      <c r="S91" s="531"/>
      <c r="T91" s="531"/>
      <c r="U91" s="531"/>
      <c r="V91" s="531"/>
      <c r="W91" s="531"/>
      <c r="X91" s="531"/>
      <c r="Y91" s="531"/>
      <c r="Z91" s="531"/>
      <c r="AA91" s="532"/>
      <c r="AB91" s="539"/>
      <c r="AC91" s="540"/>
      <c r="AD91" s="540"/>
      <c r="AE91" s="540"/>
      <c r="AF91" s="540"/>
      <c r="AG91" s="540"/>
      <c r="AH91" s="541"/>
      <c r="AI91" s="468"/>
      <c r="AJ91" s="469"/>
      <c r="AK91" s="469"/>
      <c r="AL91" s="469"/>
      <c r="AM91" s="469"/>
      <c r="AN91" s="469"/>
      <c r="AO91" s="469"/>
      <c r="AP91" s="469"/>
      <c r="AQ91" s="469"/>
      <c r="AR91" s="469"/>
      <c r="AS91" s="469"/>
      <c r="AT91" s="470"/>
      <c r="AU91" s="506"/>
      <c r="AV91" s="507"/>
      <c r="AW91" s="507"/>
      <c r="AX91" s="507"/>
      <c r="AY91" s="507"/>
      <c r="AZ91" s="507"/>
      <c r="BA91" s="507"/>
      <c r="BB91" s="507"/>
      <c r="BC91" s="507"/>
      <c r="BD91" s="507"/>
      <c r="BE91" s="507"/>
      <c r="BF91" s="507"/>
      <c r="BG91" s="507"/>
      <c r="BH91" s="507"/>
      <c r="BI91" s="507"/>
      <c r="BJ91" s="507"/>
      <c r="BK91" s="507"/>
      <c r="BL91" s="507"/>
      <c r="BM91" s="507"/>
      <c r="BN91" s="507"/>
      <c r="BO91" s="507"/>
      <c r="BP91" s="507"/>
      <c r="BQ91" s="507"/>
      <c r="BR91" s="507"/>
      <c r="BS91" s="507"/>
      <c r="BT91" s="507"/>
      <c r="BU91" s="507"/>
      <c r="BV91" s="507"/>
      <c r="BW91" s="507"/>
      <c r="BX91" s="507"/>
      <c r="BY91" s="508"/>
      <c r="BZ91" s="512"/>
      <c r="CA91" s="513"/>
      <c r="CB91" s="513"/>
      <c r="CC91" s="513"/>
      <c r="CD91" s="513"/>
      <c r="CE91" s="513"/>
      <c r="CF91" s="513"/>
      <c r="CG91" s="513"/>
      <c r="CH91" s="513"/>
      <c r="CI91" s="513"/>
      <c r="CJ91" s="513"/>
      <c r="CK91" s="514"/>
      <c r="ES91" s="212"/>
      <c r="ET91" s="212"/>
      <c r="EU91" s="212"/>
      <c r="EV91" s="212"/>
      <c r="EW91" s="212"/>
      <c r="EX91" s="212"/>
      <c r="EY91" s="212"/>
      <c r="EZ91" s="212"/>
      <c r="FA91" s="212"/>
      <c r="FB91" s="212"/>
      <c r="FC91" s="212"/>
      <c r="FD91" s="212"/>
      <c r="FE91" s="212"/>
      <c r="FF91" s="212"/>
      <c r="FG91" s="212"/>
      <c r="FH91" s="212"/>
      <c r="FI91" s="212"/>
      <c r="FJ91" s="212"/>
      <c r="FK91" s="212"/>
      <c r="FL91" s="212"/>
      <c r="FM91" s="212"/>
    </row>
    <row r="92" spans="2:172" ht="5.25" customHeight="1">
      <c r="B92" s="544"/>
      <c r="C92" s="546"/>
      <c r="D92" s="500" t="s">
        <v>95</v>
      </c>
      <c r="E92" s="501"/>
      <c r="F92" s="501"/>
      <c r="G92" s="501"/>
      <c r="H92" s="501"/>
      <c r="I92" s="501"/>
      <c r="J92" s="501"/>
      <c r="K92" s="501"/>
      <c r="L92" s="501"/>
      <c r="M92" s="501"/>
      <c r="N92" s="501"/>
      <c r="O92" s="501"/>
      <c r="P92" s="501"/>
      <c r="Q92" s="501"/>
      <c r="R92" s="501"/>
      <c r="S92" s="501"/>
      <c r="T92" s="501"/>
      <c r="U92" s="501"/>
      <c r="V92" s="501"/>
      <c r="W92" s="501"/>
      <c r="X92" s="501"/>
      <c r="Y92" s="501"/>
      <c r="Z92" s="501"/>
      <c r="AA92" s="501"/>
      <c r="AB92" s="502" t="str">
        <f>施設情報!C38&amp;""</f>
        <v/>
      </c>
      <c r="AC92" s="503"/>
      <c r="AD92" s="503"/>
      <c r="AE92" s="503"/>
      <c r="AF92" s="503"/>
      <c r="AG92" s="503"/>
      <c r="AH92" s="504"/>
      <c r="AI92" s="497">
        <f ca="1">集計【１号】!K17</f>
        <v>0</v>
      </c>
      <c r="AJ92" s="498"/>
      <c r="AK92" s="498"/>
      <c r="AL92" s="498"/>
      <c r="AM92" s="498"/>
      <c r="AN92" s="498"/>
      <c r="AO92" s="498"/>
      <c r="AP92" s="498"/>
      <c r="AQ92" s="498"/>
      <c r="AR92" s="498"/>
      <c r="AS92" s="498"/>
      <c r="AT92" s="499"/>
      <c r="AU92" s="506"/>
      <c r="AV92" s="507"/>
      <c r="AW92" s="507"/>
      <c r="AX92" s="507"/>
      <c r="AY92" s="507"/>
      <c r="AZ92" s="507"/>
      <c r="BA92" s="507"/>
      <c r="BB92" s="507"/>
      <c r="BC92" s="507"/>
      <c r="BD92" s="507"/>
      <c r="BE92" s="507"/>
      <c r="BF92" s="507"/>
      <c r="BG92" s="507"/>
      <c r="BH92" s="507"/>
      <c r="BI92" s="507"/>
      <c r="BJ92" s="507"/>
      <c r="BK92" s="507"/>
      <c r="BL92" s="507"/>
      <c r="BM92" s="507"/>
      <c r="BN92" s="507"/>
      <c r="BO92" s="507"/>
      <c r="BP92" s="507"/>
      <c r="BQ92" s="507"/>
      <c r="BR92" s="507"/>
      <c r="BS92" s="507"/>
      <c r="BT92" s="507"/>
      <c r="BU92" s="507"/>
      <c r="BV92" s="507"/>
      <c r="BW92" s="507"/>
      <c r="BX92" s="507"/>
      <c r="BY92" s="508"/>
      <c r="BZ92" s="512"/>
      <c r="CA92" s="513"/>
      <c r="CB92" s="513"/>
      <c r="CC92" s="513"/>
      <c r="CD92" s="513"/>
      <c r="CE92" s="513"/>
      <c r="CF92" s="513"/>
      <c r="CG92" s="513"/>
      <c r="CH92" s="513"/>
      <c r="CI92" s="513"/>
      <c r="CJ92" s="513"/>
      <c r="CK92" s="514"/>
      <c r="CL92" s="217"/>
      <c r="CM92" s="227"/>
      <c r="CN92" s="227"/>
      <c r="CO92" s="227"/>
      <c r="CP92" s="227"/>
      <c r="DU92" s="215"/>
      <c r="DV92" s="215"/>
      <c r="DW92" s="215"/>
      <c r="DX92" s="215"/>
      <c r="DY92" s="215"/>
      <c r="DZ92" s="215"/>
      <c r="EA92" s="215"/>
      <c r="EB92" s="215"/>
      <c r="EC92" s="215"/>
      <c r="ED92" s="215"/>
      <c r="EE92" s="215"/>
      <c r="EF92" s="215"/>
      <c r="EG92" s="215"/>
      <c r="EH92" s="215"/>
      <c r="EI92" s="215"/>
      <c r="EJ92" s="215"/>
      <c r="EK92" s="215"/>
      <c r="EL92" s="215"/>
      <c r="EM92" s="215"/>
      <c r="EN92" s="215"/>
      <c r="EO92" s="215"/>
      <c r="EP92" s="215"/>
      <c r="EQ92" s="215"/>
      <c r="ER92" s="215"/>
      <c r="ES92" s="215"/>
      <c r="ET92" s="226"/>
      <c r="EU92" s="226"/>
      <c r="EV92" s="226"/>
      <c r="EW92" s="226"/>
      <c r="EX92" s="215"/>
      <c r="EY92" s="215"/>
      <c r="EZ92" s="215"/>
      <c r="FA92" s="215"/>
      <c r="FB92" s="215"/>
      <c r="FC92" s="215"/>
      <c r="FD92" s="215"/>
      <c r="FE92" s="215"/>
      <c r="FF92" s="215"/>
      <c r="FG92" s="215"/>
      <c r="FH92" s="215"/>
      <c r="FI92" s="215"/>
      <c r="FJ92" s="212"/>
      <c r="FK92" s="212"/>
      <c r="FL92" s="212"/>
      <c r="FM92" s="212"/>
    </row>
    <row r="93" spans="2:172" ht="5.25" customHeight="1">
      <c r="B93" s="544"/>
      <c r="C93" s="546"/>
      <c r="D93" s="500"/>
      <c r="E93" s="501"/>
      <c r="F93" s="501"/>
      <c r="G93" s="501"/>
      <c r="H93" s="501"/>
      <c r="I93" s="501"/>
      <c r="J93" s="501"/>
      <c r="K93" s="501"/>
      <c r="L93" s="501"/>
      <c r="M93" s="501"/>
      <c r="N93" s="501"/>
      <c r="O93" s="501"/>
      <c r="P93" s="501"/>
      <c r="Q93" s="501"/>
      <c r="R93" s="501"/>
      <c r="S93" s="501"/>
      <c r="T93" s="501"/>
      <c r="U93" s="501"/>
      <c r="V93" s="501"/>
      <c r="W93" s="501"/>
      <c r="X93" s="501"/>
      <c r="Y93" s="501"/>
      <c r="Z93" s="501"/>
      <c r="AA93" s="501"/>
      <c r="AB93" s="502"/>
      <c r="AC93" s="503"/>
      <c r="AD93" s="503"/>
      <c r="AE93" s="503"/>
      <c r="AF93" s="503"/>
      <c r="AG93" s="503"/>
      <c r="AH93" s="504"/>
      <c r="AI93" s="380"/>
      <c r="AJ93" s="505"/>
      <c r="AK93" s="505"/>
      <c r="AL93" s="505"/>
      <c r="AM93" s="505"/>
      <c r="AN93" s="505"/>
      <c r="AO93" s="505"/>
      <c r="AP93" s="505"/>
      <c r="AQ93" s="505"/>
      <c r="AR93" s="505"/>
      <c r="AS93" s="505"/>
      <c r="AT93" s="382"/>
      <c r="AU93" s="506"/>
      <c r="AV93" s="507"/>
      <c r="AW93" s="507"/>
      <c r="AX93" s="507"/>
      <c r="AY93" s="507"/>
      <c r="AZ93" s="507"/>
      <c r="BA93" s="507"/>
      <c r="BB93" s="507"/>
      <c r="BC93" s="507"/>
      <c r="BD93" s="507"/>
      <c r="BE93" s="507"/>
      <c r="BF93" s="507"/>
      <c r="BG93" s="507"/>
      <c r="BH93" s="507"/>
      <c r="BI93" s="507"/>
      <c r="BJ93" s="507"/>
      <c r="BK93" s="507"/>
      <c r="BL93" s="507"/>
      <c r="BM93" s="507"/>
      <c r="BN93" s="507"/>
      <c r="BO93" s="507"/>
      <c r="BP93" s="507"/>
      <c r="BQ93" s="507"/>
      <c r="BR93" s="507"/>
      <c r="BS93" s="507"/>
      <c r="BT93" s="507"/>
      <c r="BU93" s="507"/>
      <c r="BV93" s="507"/>
      <c r="BW93" s="507"/>
      <c r="BX93" s="507"/>
      <c r="BY93" s="508"/>
      <c r="BZ93" s="512"/>
      <c r="CA93" s="513"/>
      <c r="CB93" s="513"/>
      <c r="CC93" s="513"/>
      <c r="CD93" s="513"/>
      <c r="CE93" s="513"/>
      <c r="CF93" s="513"/>
      <c r="CG93" s="513"/>
      <c r="CH93" s="513"/>
      <c r="CI93" s="513"/>
      <c r="CJ93" s="513"/>
      <c r="CK93" s="514"/>
      <c r="CL93" s="217"/>
      <c r="CM93" s="227"/>
      <c r="CN93" s="227"/>
      <c r="CO93" s="227"/>
      <c r="CP93" s="227"/>
      <c r="DU93" s="215"/>
      <c r="DV93" s="215"/>
      <c r="DW93" s="215"/>
      <c r="DX93" s="215"/>
      <c r="DY93" s="215"/>
      <c r="DZ93" s="215"/>
      <c r="EA93" s="215"/>
      <c r="EB93" s="215"/>
      <c r="EC93" s="215"/>
      <c r="ED93" s="215"/>
      <c r="EE93" s="215"/>
      <c r="EF93" s="215"/>
      <c r="EG93" s="215"/>
      <c r="EH93" s="215"/>
      <c r="EI93" s="215"/>
      <c r="EJ93" s="215"/>
      <c r="EK93" s="215"/>
      <c r="EL93" s="215"/>
      <c r="EM93" s="215"/>
      <c r="EN93" s="215"/>
      <c r="EO93" s="215"/>
      <c r="EP93" s="215"/>
      <c r="EQ93" s="215"/>
      <c r="ER93" s="215"/>
      <c r="ES93" s="215"/>
      <c r="ET93" s="226"/>
      <c r="EU93" s="226"/>
      <c r="EV93" s="226"/>
      <c r="EW93" s="226"/>
      <c r="EX93" s="215"/>
      <c r="EY93" s="215"/>
      <c r="EZ93" s="215"/>
      <c r="FA93" s="215"/>
      <c r="FB93" s="215"/>
      <c r="FC93" s="215"/>
      <c r="FD93" s="215"/>
      <c r="FE93" s="215"/>
      <c r="FF93" s="215"/>
      <c r="FG93" s="215"/>
      <c r="FH93" s="215"/>
      <c r="FI93" s="215"/>
      <c r="FJ93" s="212"/>
      <c r="FK93" s="212"/>
      <c r="FL93" s="212"/>
      <c r="FM93" s="212"/>
    </row>
    <row r="94" spans="2:172" ht="5.25" customHeight="1">
      <c r="B94" s="544"/>
      <c r="C94" s="546"/>
      <c r="D94" s="500"/>
      <c r="E94" s="501"/>
      <c r="F94" s="501"/>
      <c r="G94" s="501"/>
      <c r="H94" s="501"/>
      <c r="I94" s="501"/>
      <c r="J94" s="501"/>
      <c r="K94" s="501"/>
      <c r="L94" s="501"/>
      <c r="M94" s="501"/>
      <c r="N94" s="501"/>
      <c r="O94" s="501"/>
      <c r="P94" s="501"/>
      <c r="Q94" s="501"/>
      <c r="R94" s="501"/>
      <c r="S94" s="501"/>
      <c r="T94" s="501"/>
      <c r="U94" s="501"/>
      <c r="V94" s="501"/>
      <c r="W94" s="501"/>
      <c r="X94" s="501"/>
      <c r="Y94" s="501"/>
      <c r="Z94" s="501"/>
      <c r="AA94" s="501"/>
      <c r="AB94" s="502"/>
      <c r="AC94" s="503"/>
      <c r="AD94" s="503"/>
      <c r="AE94" s="503"/>
      <c r="AF94" s="503"/>
      <c r="AG94" s="503"/>
      <c r="AH94" s="504"/>
      <c r="AI94" s="380"/>
      <c r="AJ94" s="505"/>
      <c r="AK94" s="505"/>
      <c r="AL94" s="505"/>
      <c r="AM94" s="505"/>
      <c r="AN94" s="505"/>
      <c r="AO94" s="505"/>
      <c r="AP94" s="505"/>
      <c r="AQ94" s="505"/>
      <c r="AR94" s="505"/>
      <c r="AS94" s="505"/>
      <c r="AT94" s="382"/>
      <c r="AU94" s="506"/>
      <c r="AV94" s="507"/>
      <c r="AW94" s="507"/>
      <c r="AX94" s="507"/>
      <c r="AY94" s="507"/>
      <c r="AZ94" s="507"/>
      <c r="BA94" s="507"/>
      <c r="BB94" s="507"/>
      <c r="BC94" s="507"/>
      <c r="BD94" s="507"/>
      <c r="BE94" s="507"/>
      <c r="BF94" s="507"/>
      <c r="BG94" s="507"/>
      <c r="BH94" s="507"/>
      <c r="BI94" s="507"/>
      <c r="BJ94" s="507"/>
      <c r="BK94" s="507"/>
      <c r="BL94" s="507"/>
      <c r="BM94" s="507"/>
      <c r="BN94" s="507"/>
      <c r="BO94" s="507"/>
      <c r="BP94" s="507"/>
      <c r="BQ94" s="507"/>
      <c r="BR94" s="507"/>
      <c r="BS94" s="507"/>
      <c r="BT94" s="507"/>
      <c r="BU94" s="507"/>
      <c r="BV94" s="507"/>
      <c r="BW94" s="507"/>
      <c r="BX94" s="507"/>
      <c r="BY94" s="508"/>
      <c r="BZ94" s="512"/>
      <c r="CA94" s="513"/>
      <c r="CB94" s="513"/>
      <c r="CC94" s="513"/>
      <c r="CD94" s="513"/>
      <c r="CE94" s="513"/>
      <c r="CF94" s="513"/>
      <c r="CG94" s="513"/>
      <c r="CH94" s="513"/>
      <c r="CI94" s="513"/>
      <c r="CJ94" s="513"/>
      <c r="CK94" s="514"/>
      <c r="CL94" s="217"/>
      <c r="CM94" s="227"/>
      <c r="CN94" s="227"/>
      <c r="CO94" s="227"/>
      <c r="CP94" s="227"/>
      <c r="DU94" s="215"/>
      <c r="DV94" s="215"/>
      <c r="DW94" s="215"/>
      <c r="DX94" s="215"/>
      <c r="DY94" s="215"/>
      <c r="DZ94" s="215"/>
      <c r="EA94" s="215"/>
      <c r="EB94" s="215"/>
      <c r="EC94" s="215"/>
      <c r="ED94" s="215"/>
      <c r="EE94" s="215"/>
      <c r="EF94" s="215"/>
      <c r="EG94" s="215"/>
      <c r="EH94" s="215"/>
      <c r="EI94" s="215"/>
      <c r="EJ94" s="215"/>
      <c r="EK94" s="215"/>
      <c r="EL94" s="215"/>
      <c r="EM94" s="215"/>
      <c r="EN94" s="215"/>
      <c r="EO94" s="215"/>
      <c r="EP94" s="215"/>
      <c r="EQ94" s="215"/>
      <c r="ER94" s="215"/>
      <c r="ES94" s="215"/>
      <c r="ET94" s="226"/>
      <c r="EU94" s="226"/>
      <c r="EV94" s="226"/>
      <c r="EW94" s="226"/>
      <c r="EX94" s="215"/>
      <c r="EY94" s="215"/>
      <c r="EZ94" s="215"/>
      <c r="FA94" s="215"/>
      <c r="FB94" s="215"/>
      <c r="FC94" s="215"/>
      <c r="FD94" s="215"/>
      <c r="FE94" s="215"/>
      <c r="FF94" s="215"/>
      <c r="FG94" s="215"/>
      <c r="FH94" s="215"/>
      <c r="FI94" s="215"/>
      <c r="FJ94" s="212"/>
      <c r="FK94" s="212"/>
      <c r="FL94" s="212"/>
      <c r="FM94" s="212"/>
    </row>
    <row r="95" spans="2:172" ht="5.25" customHeight="1">
      <c r="B95" s="544"/>
      <c r="C95" s="546"/>
      <c r="D95" s="500"/>
      <c r="E95" s="501"/>
      <c r="F95" s="501"/>
      <c r="G95" s="501"/>
      <c r="H95" s="501"/>
      <c r="I95" s="501"/>
      <c r="J95" s="501"/>
      <c r="K95" s="501"/>
      <c r="L95" s="501"/>
      <c r="M95" s="501"/>
      <c r="N95" s="501"/>
      <c r="O95" s="501"/>
      <c r="P95" s="501"/>
      <c r="Q95" s="501"/>
      <c r="R95" s="501"/>
      <c r="S95" s="501"/>
      <c r="T95" s="501"/>
      <c r="U95" s="501"/>
      <c r="V95" s="501"/>
      <c r="W95" s="501"/>
      <c r="X95" s="501"/>
      <c r="Y95" s="501"/>
      <c r="Z95" s="501"/>
      <c r="AA95" s="501"/>
      <c r="AB95" s="502"/>
      <c r="AC95" s="503"/>
      <c r="AD95" s="503"/>
      <c r="AE95" s="503"/>
      <c r="AF95" s="503"/>
      <c r="AG95" s="503"/>
      <c r="AH95" s="504"/>
      <c r="AI95" s="380"/>
      <c r="AJ95" s="505"/>
      <c r="AK95" s="505"/>
      <c r="AL95" s="505"/>
      <c r="AM95" s="505"/>
      <c r="AN95" s="505"/>
      <c r="AO95" s="505"/>
      <c r="AP95" s="505"/>
      <c r="AQ95" s="505"/>
      <c r="AR95" s="505"/>
      <c r="AS95" s="505"/>
      <c r="AT95" s="382"/>
      <c r="AU95" s="506"/>
      <c r="AV95" s="507"/>
      <c r="AW95" s="507"/>
      <c r="AX95" s="507"/>
      <c r="AY95" s="507"/>
      <c r="AZ95" s="507"/>
      <c r="BA95" s="507"/>
      <c r="BB95" s="507"/>
      <c r="BC95" s="507"/>
      <c r="BD95" s="507"/>
      <c r="BE95" s="507"/>
      <c r="BF95" s="507"/>
      <c r="BG95" s="507"/>
      <c r="BH95" s="507"/>
      <c r="BI95" s="507"/>
      <c r="BJ95" s="507"/>
      <c r="BK95" s="507"/>
      <c r="BL95" s="507"/>
      <c r="BM95" s="507"/>
      <c r="BN95" s="507"/>
      <c r="BO95" s="507"/>
      <c r="BP95" s="507"/>
      <c r="BQ95" s="507"/>
      <c r="BR95" s="507"/>
      <c r="BS95" s="507"/>
      <c r="BT95" s="507"/>
      <c r="BU95" s="507"/>
      <c r="BV95" s="507"/>
      <c r="BW95" s="507"/>
      <c r="BX95" s="507"/>
      <c r="BY95" s="508"/>
      <c r="BZ95" s="512"/>
      <c r="CA95" s="513"/>
      <c r="CB95" s="513"/>
      <c r="CC95" s="513"/>
      <c r="CD95" s="513"/>
      <c r="CE95" s="513"/>
      <c r="CF95" s="513"/>
      <c r="CG95" s="513"/>
      <c r="CH95" s="513"/>
      <c r="CI95" s="513"/>
      <c r="CJ95" s="513"/>
      <c r="CK95" s="514"/>
      <c r="CL95" s="217"/>
      <c r="CM95" s="227"/>
      <c r="CN95" s="227"/>
      <c r="CO95" s="227"/>
      <c r="CP95" s="227"/>
      <c r="DU95" s="215"/>
      <c r="DV95" s="215"/>
      <c r="DW95" s="215"/>
      <c r="DX95" s="215"/>
      <c r="DY95" s="215"/>
      <c r="DZ95" s="215"/>
      <c r="EA95" s="215"/>
      <c r="EB95" s="215"/>
      <c r="EC95" s="215"/>
      <c r="ED95" s="215"/>
      <c r="EE95" s="215"/>
      <c r="EF95" s="215"/>
      <c r="EG95" s="215"/>
      <c r="EH95" s="215"/>
      <c r="EI95" s="215"/>
      <c r="EJ95" s="215"/>
      <c r="EK95" s="215"/>
      <c r="EL95" s="215"/>
      <c r="EM95" s="215"/>
      <c r="EN95" s="215"/>
      <c r="EO95" s="215"/>
      <c r="EP95" s="215"/>
      <c r="EQ95" s="215"/>
      <c r="ER95" s="215"/>
      <c r="ES95" s="215"/>
      <c r="ET95" s="226"/>
      <c r="EU95" s="226"/>
      <c r="EV95" s="226"/>
      <c r="EW95" s="226"/>
      <c r="EX95" s="215"/>
      <c r="EY95" s="215"/>
      <c r="EZ95" s="215"/>
      <c r="FA95" s="215"/>
      <c r="FB95" s="215"/>
      <c r="FC95" s="215"/>
      <c r="FD95" s="215"/>
      <c r="FE95" s="215"/>
      <c r="FF95" s="215"/>
      <c r="FG95" s="215"/>
      <c r="FH95" s="215"/>
      <c r="FI95" s="215"/>
      <c r="FJ95" s="212"/>
      <c r="FK95" s="212"/>
      <c r="FL95" s="212"/>
      <c r="FM95" s="212"/>
    </row>
    <row r="96" spans="2:172" ht="5.25" customHeight="1" thickBot="1">
      <c r="B96" s="544"/>
      <c r="C96" s="546"/>
      <c r="D96" s="500"/>
      <c r="E96" s="501"/>
      <c r="F96" s="501"/>
      <c r="G96" s="501"/>
      <c r="H96" s="501"/>
      <c r="I96" s="501"/>
      <c r="J96" s="501"/>
      <c r="K96" s="501"/>
      <c r="L96" s="501"/>
      <c r="M96" s="501"/>
      <c r="N96" s="501"/>
      <c r="O96" s="501"/>
      <c r="P96" s="501"/>
      <c r="Q96" s="501"/>
      <c r="R96" s="501"/>
      <c r="S96" s="501"/>
      <c r="T96" s="501"/>
      <c r="U96" s="501"/>
      <c r="V96" s="501"/>
      <c r="W96" s="501"/>
      <c r="X96" s="501"/>
      <c r="Y96" s="501"/>
      <c r="Z96" s="501"/>
      <c r="AA96" s="501"/>
      <c r="AB96" s="502"/>
      <c r="AC96" s="503"/>
      <c r="AD96" s="503"/>
      <c r="AE96" s="503"/>
      <c r="AF96" s="503"/>
      <c r="AG96" s="503"/>
      <c r="AH96" s="504"/>
      <c r="AI96" s="468"/>
      <c r="AJ96" s="469"/>
      <c r="AK96" s="469"/>
      <c r="AL96" s="469"/>
      <c r="AM96" s="469"/>
      <c r="AN96" s="469"/>
      <c r="AO96" s="469"/>
      <c r="AP96" s="469"/>
      <c r="AQ96" s="469"/>
      <c r="AR96" s="469"/>
      <c r="AS96" s="469"/>
      <c r="AT96" s="470"/>
      <c r="AU96" s="509"/>
      <c r="AV96" s="510"/>
      <c r="AW96" s="510"/>
      <c r="AX96" s="510"/>
      <c r="AY96" s="510"/>
      <c r="AZ96" s="510"/>
      <c r="BA96" s="510"/>
      <c r="BB96" s="510"/>
      <c r="BC96" s="510"/>
      <c r="BD96" s="510"/>
      <c r="BE96" s="510"/>
      <c r="BF96" s="510"/>
      <c r="BG96" s="510"/>
      <c r="BH96" s="510"/>
      <c r="BI96" s="510"/>
      <c r="BJ96" s="510"/>
      <c r="BK96" s="510"/>
      <c r="BL96" s="510"/>
      <c r="BM96" s="510"/>
      <c r="BN96" s="510"/>
      <c r="BO96" s="510"/>
      <c r="BP96" s="510"/>
      <c r="BQ96" s="510"/>
      <c r="BR96" s="510"/>
      <c r="BS96" s="510"/>
      <c r="BT96" s="510"/>
      <c r="BU96" s="510"/>
      <c r="BV96" s="510"/>
      <c r="BW96" s="510"/>
      <c r="BX96" s="510"/>
      <c r="BY96" s="511"/>
      <c r="BZ96" s="515"/>
      <c r="CA96" s="516"/>
      <c r="CB96" s="516"/>
      <c r="CC96" s="516"/>
      <c r="CD96" s="516"/>
      <c r="CE96" s="516"/>
      <c r="CF96" s="516"/>
      <c r="CG96" s="516"/>
      <c r="CH96" s="516"/>
      <c r="CI96" s="516"/>
      <c r="CJ96" s="516"/>
      <c r="CK96" s="517"/>
      <c r="CL96" s="217"/>
      <c r="CM96" s="227"/>
      <c r="CN96" s="227"/>
      <c r="CO96" s="227"/>
      <c r="CP96" s="227"/>
      <c r="DU96" s="215"/>
      <c r="DV96" s="215"/>
      <c r="DW96" s="215"/>
      <c r="DX96" s="215"/>
      <c r="DY96" s="215"/>
      <c r="DZ96" s="215"/>
      <c r="EA96" s="215"/>
      <c r="EB96" s="215"/>
      <c r="EC96" s="215"/>
      <c r="ED96" s="215"/>
      <c r="EE96" s="215"/>
      <c r="EF96" s="215"/>
      <c r="EG96" s="215"/>
      <c r="EH96" s="215"/>
      <c r="EI96" s="215"/>
      <c r="EJ96" s="215"/>
      <c r="EK96" s="215"/>
      <c r="EL96" s="215"/>
      <c r="EM96" s="215"/>
      <c r="EN96" s="215"/>
      <c r="EO96" s="215"/>
      <c r="EP96" s="215"/>
      <c r="EQ96" s="215"/>
      <c r="ER96" s="215"/>
      <c r="ES96" s="215"/>
      <c r="ET96" s="226"/>
      <c r="EU96" s="226"/>
      <c r="EV96" s="226"/>
      <c r="EW96" s="226"/>
      <c r="EX96" s="215"/>
      <c r="EY96" s="215"/>
      <c r="EZ96" s="215"/>
      <c r="FA96" s="215"/>
      <c r="FB96" s="215"/>
      <c r="FC96" s="215"/>
      <c r="FD96" s="215"/>
      <c r="FE96" s="215"/>
      <c r="FF96" s="215"/>
      <c r="FG96" s="215"/>
      <c r="FH96" s="215"/>
      <c r="FI96" s="215"/>
      <c r="FJ96" s="212"/>
      <c r="FK96" s="212"/>
      <c r="FL96" s="212"/>
      <c r="FM96" s="212"/>
    </row>
    <row r="97" spans="2:151" ht="5.25" customHeight="1">
      <c r="B97" s="350" t="s">
        <v>16</v>
      </c>
      <c r="C97" s="351"/>
      <c r="D97" s="354"/>
      <c r="E97" s="354"/>
      <c r="F97" s="354"/>
      <c r="G97" s="354"/>
      <c r="H97" s="354"/>
      <c r="I97" s="354"/>
      <c r="J97" s="354"/>
      <c r="K97" s="354"/>
      <c r="L97" s="354"/>
      <c r="M97" s="354"/>
      <c r="N97" s="354"/>
      <c r="O97" s="354"/>
      <c r="P97" s="354"/>
      <c r="Q97" s="354"/>
      <c r="R97" s="354"/>
      <c r="S97" s="354"/>
      <c r="T97" s="354"/>
      <c r="U97" s="354"/>
      <c r="V97" s="354"/>
      <c r="W97" s="354"/>
      <c r="X97" s="354"/>
      <c r="Y97" s="354"/>
      <c r="Z97" s="354"/>
      <c r="AA97" s="354"/>
      <c r="AB97" s="354"/>
      <c r="AC97" s="354"/>
      <c r="AD97" s="354"/>
      <c r="AE97" s="354"/>
      <c r="AF97" s="354"/>
      <c r="AG97" s="354"/>
      <c r="AH97" s="355"/>
      <c r="AI97" s="468" t="e">
        <f ca="1">SUM(AI32:AT96,BZ32:CK96)</f>
        <v>#N/A</v>
      </c>
      <c r="AJ97" s="469"/>
      <c r="AK97" s="469">
        <v>5</v>
      </c>
      <c r="AL97" s="469"/>
      <c r="AM97" s="469">
        <v>7</v>
      </c>
      <c r="AN97" s="469"/>
      <c r="AO97" s="469">
        <v>7</v>
      </c>
      <c r="AP97" s="469"/>
      <c r="AQ97" s="469">
        <v>1</v>
      </c>
      <c r="AR97" s="469"/>
      <c r="AS97" s="469">
        <v>0</v>
      </c>
      <c r="AT97" s="470"/>
      <c r="AU97" s="229"/>
      <c r="AV97" s="229"/>
      <c r="AW97" s="229"/>
      <c r="AX97" s="229"/>
      <c r="AY97" s="215"/>
      <c r="AZ97" s="229"/>
      <c r="BA97" s="229"/>
      <c r="BB97" s="229"/>
      <c r="BC97" s="229"/>
      <c r="BD97" s="229"/>
      <c r="BE97" s="229"/>
      <c r="BF97" s="229"/>
      <c r="BG97" s="229"/>
      <c r="BH97" s="229"/>
      <c r="BI97" s="229"/>
      <c r="BJ97" s="229"/>
      <c r="BK97" s="229"/>
      <c r="BL97" s="229"/>
      <c r="BM97" s="229"/>
      <c r="BN97" s="229"/>
      <c r="BO97" s="229"/>
      <c r="BP97" s="229"/>
      <c r="BQ97" s="229"/>
      <c r="BR97" s="229"/>
      <c r="BS97" s="229"/>
      <c r="BT97" s="229"/>
      <c r="BU97" s="229"/>
      <c r="BV97" s="229"/>
      <c r="BW97" s="229"/>
      <c r="BX97" s="229"/>
      <c r="BY97" s="229"/>
      <c r="BZ97" s="229"/>
      <c r="CA97" s="229"/>
      <c r="CB97" s="229"/>
    </row>
    <row r="98" spans="2:151" ht="5.25" customHeight="1">
      <c r="B98" s="353"/>
      <c r="C98" s="354"/>
      <c r="D98" s="354"/>
      <c r="E98" s="354"/>
      <c r="F98" s="354"/>
      <c r="G98" s="354"/>
      <c r="H98" s="354"/>
      <c r="I98" s="354"/>
      <c r="J98" s="354"/>
      <c r="K98" s="354"/>
      <c r="L98" s="354"/>
      <c r="M98" s="354"/>
      <c r="N98" s="354"/>
      <c r="O98" s="354"/>
      <c r="P98" s="354"/>
      <c r="Q98" s="354"/>
      <c r="R98" s="354"/>
      <c r="S98" s="354"/>
      <c r="T98" s="354"/>
      <c r="U98" s="354"/>
      <c r="V98" s="354"/>
      <c r="W98" s="354"/>
      <c r="X98" s="354"/>
      <c r="Y98" s="354"/>
      <c r="Z98" s="354"/>
      <c r="AA98" s="354"/>
      <c r="AB98" s="354"/>
      <c r="AC98" s="354"/>
      <c r="AD98" s="354"/>
      <c r="AE98" s="354"/>
      <c r="AF98" s="354"/>
      <c r="AG98" s="354"/>
      <c r="AH98" s="355"/>
      <c r="AI98" s="518"/>
      <c r="AJ98" s="519"/>
      <c r="AK98" s="519"/>
      <c r="AL98" s="519"/>
      <c r="AM98" s="519"/>
      <c r="AN98" s="519"/>
      <c r="AO98" s="519"/>
      <c r="AP98" s="519"/>
      <c r="AQ98" s="519"/>
      <c r="AR98" s="519"/>
      <c r="AS98" s="519"/>
      <c r="AT98" s="520"/>
      <c r="AU98" s="229"/>
      <c r="AV98" s="229"/>
      <c r="AW98" s="229"/>
      <c r="AX98" s="229"/>
      <c r="AY98" s="215"/>
      <c r="AZ98" s="229"/>
      <c r="BA98" s="229"/>
      <c r="BB98" s="229"/>
      <c r="BC98" s="229"/>
      <c r="BD98" s="229"/>
      <c r="BE98" s="229"/>
      <c r="BF98" s="229"/>
      <c r="BG98" s="229"/>
      <c r="BH98" s="229"/>
      <c r="BI98" s="229"/>
      <c r="BJ98" s="229"/>
      <c r="BK98" s="229"/>
      <c r="BL98" s="229"/>
      <c r="BM98" s="229"/>
      <c r="BN98" s="229"/>
      <c r="BO98" s="229"/>
      <c r="BP98" s="229"/>
      <c r="BQ98" s="229"/>
      <c r="BR98" s="229"/>
      <c r="BS98" s="229"/>
      <c r="BT98" s="229"/>
      <c r="BU98" s="229"/>
      <c r="BV98" s="229"/>
      <c r="BW98" s="229"/>
      <c r="BX98" s="229"/>
      <c r="BY98" s="229"/>
      <c r="BZ98" s="229"/>
      <c r="CA98" s="229"/>
      <c r="CB98" s="229"/>
    </row>
    <row r="99" spans="2:151" ht="5.25" customHeight="1">
      <c r="B99" s="353"/>
      <c r="C99" s="354"/>
      <c r="D99" s="354"/>
      <c r="E99" s="354"/>
      <c r="F99" s="354"/>
      <c r="G99" s="354"/>
      <c r="H99" s="354"/>
      <c r="I99" s="354"/>
      <c r="J99" s="354"/>
      <c r="K99" s="354"/>
      <c r="L99" s="354"/>
      <c r="M99" s="354"/>
      <c r="N99" s="354"/>
      <c r="O99" s="354"/>
      <c r="P99" s="354"/>
      <c r="Q99" s="354"/>
      <c r="R99" s="354"/>
      <c r="S99" s="354"/>
      <c r="T99" s="354"/>
      <c r="U99" s="354"/>
      <c r="V99" s="354"/>
      <c r="W99" s="354"/>
      <c r="X99" s="354"/>
      <c r="Y99" s="354"/>
      <c r="Z99" s="354"/>
      <c r="AA99" s="354"/>
      <c r="AB99" s="354"/>
      <c r="AC99" s="354"/>
      <c r="AD99" s="354"/>
      <c r="AE99" s="354"/>
      <c r="AF99" s="354"/>
      <c r="AG99" s="354"/>
      <c r="AH99" s="355"/>
      <c r="AI99" s="518"/>
      <c r="AJ99" s="519"/>
      <c r="AK99" s="519"/>
      <c r="AL99" s="519"/>
      <c r="AM99" s="519"/>
      <c r="AN99" s="519"/>
      <c r="AO99" s="519"/>
      <c r="AP99" s="519"/>
      <c r="AQ99" s="519"/>
      <c r="AR99" s="519"/>
      <c r="AS99" s="519"/>
      <c r="AT99" s="520"/>
      <c r="AU99" s="229"/>
      <c r="AV99" s="229"/>
      <c r="AW99" s="229"/>
      <c r="AX99" s="229"/>
      <c r="AY99" s="215"/>
      <c r="AZ99" s="229"/>
      <c r="BA99" s="229"/>
      <c r="BB99" s="229"/>
      <c r="BC99" s="229"/>
      <c r="BD99" s="229"/>
      <c r="BE99" s="229"/>
      <c r="BF99" s="229"/>
      <c r="BG99" s="229"/>
      <c r="BH99" s="229"/>
      <c r="BI99" s="229"/>
      <c r="BJ99" s="229"/>
      <c r="BK99" s="229"/>
      <c r="BL99" s="229"/>
      <c r="BM99" s="229"/>
      <c r="BN99" s="229"/>
      <c r="BO99" s="229"/>
      <c r="BP99" s="229"/>
      <c r="BQ99" s="229"/>
      <c r="BR99" s="229"/>
      <c r="BS99" s="229"/>
      <c r="BT99" s="229"/>
      <c r="BU99" s="229"/>
      <c r="BV99" s="229"/>
      <c r="BW99" s="229"/>
      <c r="BX99" s="229"/>
      <c r="BY99" s="229"/>
      <c r="BZ99" s="229"/>
      <c r="CA99" s="229"/>
      <c r="CB99" s="229"/>
    </row>
    <row r="100" spans="2:151" ht="5.25" customHeight="1">
      <c r="B100" s="353"/>
      <c r="C100" s="354"/>
      <c r="D100" s="354"/>
      <c r="E100" s="354"/>
      <c r="F100" s="354"/>
      <c r="G100" s="354"/>
      <c r="H100" s="354"/>
      <c r="I100" s="354"/>
      <c r="J100" s="354"/>
      <c r="K100" s="354"/>
      <c r="L100" s="354"/>
      <c r="M100" s="354"/>
      <c r="N100" s="354"/>
      <c r="O100" s="354"/>
      <c r="P100" s="354"/>
      <c r="Q100" s="354"/>
      <c r="R100" s="354"/>
      <c r="S100" s="354"/>
      <c r="T100" s="354"/>
      <c r="U100" s="354"/>
      <c r="V100" s="354"/>
      <c r="W100" s="354"/>
      <c r="X100" s="354"/>
      <c r="Y100" s="354"/>
      <c r="Z100" s="354"/>
      <c r="AA100" s="354"/>
      <c r="AB100" s="354"/>
      <c r="AC100" s="354"/>
      <c r="AD100" s="354"/>
      <c r="AE100" s="354"/>
      <c r="AF100" s="354"/>
      <c r="AG100" s="354"/>
      <c r="AH100" s="355"/>
      <c r="AI100" s="518"/>
      <c r="AJ100" s="519"/>
      <c r="AK100" s="519"/>
      <c r="AL100" s="519"/>
      <c r="AM100" s="519"/>
      <c r="AN100" s="519"/>
      <c r="AO100" s="519"/>
      <c r="AP100" s="519"/>
      <c r="AQ100" s="519"/>
      <c r="AR100" s="519"/>
      <c r="AS100" s="519"/>
      <c r="AT100" s="520"/>
      <c r="AU100" s="229"/>
      <c r="AV100" s="229"/>
      <c r="AW100" s="229"/>
      <c r="AX100" s="229"/>
      <c r="AY100" s="215"/>
      <c r="AZ100" s="229"/>
      <c r="BA100" s="229"/>
      <c r="BB100" s="229"/>
      <c r="BC100" s="229"/>
      <c r="BD100" s="229"/>
      <c r="BE100" s="229"/>
      <c r="BF100" s="229"/>
      <c r="BG100" s="229"/>
      <c r="BH100" s="229"/>
      <c r="BI100" s="229"/>
      <c r="BJ100" s="229"/>
      <c r="BK100" s="229"/>
      <c r="BL100" s="229"/>
      <c r="BM100" s="229"/>
      <c r="BN100" s="229"/>
      <c r="BO100" s="229"/>
      <c r="BP100" s="229"/>
      <c r="BQ100" s="229"/>
      <c r="BR100" s="229"/>
      <c r="BS100" s="229"/>
      <c r="BT100" s="229"/>
      <c r="BU100" s="229"/>
      <c r="BV100" s="229"/>
      <c r="BW100" s="229"/>
      <c r="BX100" s="229"/>
      <c r="BY100" s="229"/>
      <c r="BZ100" s="229"/>
      <c r="CA100" s="229"/>
      <c r="CB100" s="229"/>
    </row>
    <row r="101" spans="2:151" ht="5.25" customHeight="1" thickBot="1">
      <c r="B101" s="356"/>
      <c r="C101" s="357"/>
      <c r="D101" s="357"/>
      <c r="E101" s="357"/>
      <c r="F101" s="357"/>
      <c r="G101" s="357"/>
      <c r="H101" s="357"/>
      <c r="I101" s="357"/>
      <c r="J101" s="357"/>
      <c r="K101" s="357"/>
      <c r="L101" s="357"/>
      <c r="M101" s="357"/>
      <c r="N101" s="357"/>
      <c r="O101" s="357"/>
      <c r="P101" s="357"/>
      <c r="Q101" s="357"/>
      <c r="R101" s="357"/>
      <c r="S101" s="357"/>
      <c r="T101" s="357"/>
      <c r="U101" s="357"/>
      <c r="V101" s="357"/>
      <c r="W101" s="357"/>
      <c r="X101" s="357"/>
      <c r="Y101" s="357"/>
      <c r="Z101" s="357"/>
      <c r="AA101" s="357"/>
      <c r="AB101" s="357"/>
      <c r="AC101" s="357"/>
      <c r="AD101" s="357"/>
      <c r="AE101" s="357"/>
      <c r="AF101" s="357"/>
      <c r="AG101" s="357"/>
      <c r="AH101" s="358"/>
      <c r="AI101" s="521"/>
      <c r="AJ101" s="522"/>
      <c r="AK101" s="522"/>
      <c r="AL101" s="522"/>
      <c r="AM101" s="522"/>
      <c r="AN101" s="522"/>
      <c r="AO101" s="522"/>
      <c r="AP101" s="522"/>
      <c r="AQ101" s="522"/>
      <c r="AR101" s="522"/>
      <c r="AS101" s="522"/>
      <c r="AT101" s="523"/>
      <c r="AU101" s="229"/>
      <c r="AV101" s="229"/>
      <c r="AW101" s="229"/>
      <c r="AX101" s="229"/>
      <c r="AY101" s="215"/>
      <c r="AZ101" s="229"/>
      <c r="BA101" s="229"/>
      <c r="BB101" s="229"/>
      <c r="BC101" s="229"/>
      <c r="BD101" s="229"/>
      <c r="BE101" s="229"/>
      <c r="BF101" s="229"/>
      <c r="BG101" s="229"/>
      <c r="BH101" s="229"/>
      <c r="BI101" s="229"/>
      <c r="BJ101" s="229"/>
      <c r="BK101" s="229"/>
      <c r="BL101" s="229"/>
      <c r="BM101" s="229"/>
      <c r="BN101" s="229"/>
      <c r="BO101" s="229"/>
      <c r="BP101" s="229"/>
      <c r="BQ101" s="229"/>
      <c r="BR101" s="229"/>
      <c r="BS101" s="229"/>
      <c r="BT101" s="229"/>
      <c r="BU101" s="229"/>
      <c r="BV101" s="229"/>
      <c r="BW101" s="229"/>
      <c r="BX101" s="229"/>
      <c r="BY101" s="229"/>
      <c r="BZ101" s="229"/>
      <c r="CA101" s="229"/>
      <c r="CB101" s="229"/>
      <c r="DU101" s="212"/>
      <c r="DV101" s="212"/>
      <c r="DW101" s="212"/>
      <c r="DX101" s="212"/>
      <c r="DY101" s="212"/>
      <c r="DZ101" s="212"/>
      <c r="EA101" s="212"/>
      <c r="EB101" s="212"/>
      <c r="EC101" s="212"/>
      <c r="ED101" s="212"/>
      <c r="EE101" s="212"/>
      <c r="EF101" s="212"/>
      <c r="EG101" s="212"/>
      <c r="EH101" s="212"/>
      <c r="EI101" s="212"/>
      <c r="EJ101" s="215"/>
      <c r="EK101" s="215"/>
      <c r="EL101" s="215"/>
      <c r="EM101" s="215"/>
      <c r="EN101" s="215"/>
      <c r="EO101" s="215"/>
      <c r="EP101" s="215"/>
      <c r="EQ101" s="215"/>
      <c r="ER101" s="215"/>
      <c r="ES101" s="215"/>
      <c r="ET101" s="215"/>
      <c r="EU101" s="215"/>
    </row>
    <row r="102" spans="2:151" ht="5.25" customHeight="1" thickBot="1">
      <c r="B102" s="213"/>
      <c r="C102" s="213"/>
      <c r="D102" s="215"/>
      <c r="E102" s="215"/>
      <c r="F102" s="215"/>
      <c r="G102" s="215"/>
      <c r="H102" s="215"/>
      <c r="I102" s="215"/>
      <c r="J102" s="215"/>
      <c r="K102" s="215"/>
      <c r="L102" s="215"/>
      <c r="M102" s="215"/>
      <c r="N102" s="215"/>
      <c r="O102" s="215"/>
      <c r="P102" s="215"/>
      <c r="Q102" s="215"/>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5"/>
      <c r="AN102" s="215"/>
      <c r="AO102" s="215"/>
      <c r="AP102" s="215"/>
      <c r="AQ102" s="215"/>
      <c r="AR102" s="215"/>
      <c r="AS102" s="215"/>
      <c r="AT102" s="215"/>
      <c r="AU102" s="215"/>
      <c r="AV102" s="215"/>
      <c r="AW102" s="215"/>
      <c r="AX102" s="215"/>
      <c r="AY102" s="215"/>
      <c r="AZ102" s="229"/>
      <c r="BA102" s="229"/>
      <c r="BB102" s="229"/>
      <c r="BC102" s="229"/>
      <c r="BD102" s="229"/>
      <c r="BE102" s="229"/>
      <c r="BF102" s="229"/>
      <c r="BG102" s="229"/>
      <c r="BH102" s="229"/>
      <c r="BI102" s="229"/>
      <c r="BJ102" s="229"/>
      <c r="BK102" s="229"/>
      <c r="BL102" s="229"/>
      <c r="BM102" s="229"/>
      <c r="BN102" s="229"/>
      <c r="BO102" s="229"/>
      <c r="BP102" s="229"/>
      <c r="BQ102" s="229"/>
      <c r="BR102" s="229"/>
      <c r="BS102" s="229"/>
      <c r="BT102" s="229"/>
      <c r="BU102" s="229"/>
      <c r="BV102" s="229"/>
      <c r="BW102" s="229"/>
      <c r="BX102" s="229"/>
      <c r="BY102" s="229"/>
      <c r="BZ102" s="229"/>
      <c r="CA102" s="229"/>
      <c r="CB102" s="229"/>
      <c r="DU102" s="212"/>
      <c r="DV102" s="212"/>
      <c r="DW102" s="212"/>
      <c r="DX102" s="212"/>
      <c r="DY102" s="212"/>
      <c r="DZ102" s="212"/>
      <c r="EA102" s="212"/>
      <c r="EB102" s="212"/>
      <c r="EC102" s="212"/>
      <c r="ED102" s="212"/>
      <c r="EE102" s="212"/>
      <c r="EF102" s="212"/>
      <c r="EG102" s="212"/>
      <c r="EH102" s="212"/>
      <c r="EI102" s="212"/>
      <c r="EJ102" s="215"/>
      <c r="EK102" s="215"/>
      <c r="EL102" s="215"/>
      <c r="EM102" s="215"/>
      <c r="EN102" s="215"/>
      <c r="EO102" s="215"/>
      <c r="EP102" s="215"/>
      <c r="EQ102" s="215"/>
      <c r="ER102" s="215"/>
      <c r="ES102" s="215"/>
      <c r="ET102" s="215"/>
      <c r="EU102" s="215"/>
    </row>
    <row r="103" spans="2:151" ht="5.25" customHeight="1">
      <c r="B103" s="410" t="s">
        <v>33</v>
      </c>
      <c r="C103" s="411"/>
      <c r="D103" s="414" t="s">
        <v>14</v>
      </c>
      <c r="E103" s="414"/>
      <c r="F103" s="414"/>
      <c r="G103" s="414"/>
      <c r="H103" s="414"/>
      <c r="I103" s="414"/>
      <c r="J103" s="414"/>
      <c r="K103" s="414"/>
      <c r="L103" s="414"/>
      <c r="M103" s="414"/>
      <c r="N103" s="414"/>
      <c r="O103" s="414"/>
      <c r="P103" s="414"/>
      <c r="Q103" s="414"/>
      <c r="R103" s="414"/>
      <c r="S103" s="414"/>
      <c r="T103" s="414"/>
      <c r="U103" s="414"/>
      <c r="V103" s="414"/>
      <c r="W103" s="414"/>
      <c r="X103" s="414"/>
      <c r="Y103" s="414"/>
      <c r="Z103" s="414"/>
      <c r="AA103" s="414"/>
      <c r="AB103" s="414"/>
      <c r="AC103" s="414"/>
      <c r="AD103" s="414"/>
      <c r="AE103" s="414"/>
      <c r="AF103" s="414"/>
      <c r="AG103" s="414"/>
      <c r="AH103" s="414"/>
      <c r="AI103" s="414"/>
      <c r="AJ103" s="414"/>
      <c r="AK103" s="414"/>
      <c r="AL103" s="415"/>
      <c r="AM103" s="414" t="s">
        <v>10</v>
      </c>
      <c r="AN103" s="414"/>
      <c r="AO103" s="414"/>
      <c r="AP103" s="414"/>
      <c r="AQ103" s="414"/>
      <c r="AR103" s="414"/>
      <c r="AS103" s="414"/>
      <c r="AT103" s="414"/>
      <c r="AU103" s="414"/>
      <c r="AV103" s="414"/>
      <c r="AW103" s="414"/>
      <c r="AX103" s="415"/>
      <c r="AY103" s="215"/>
      <c r="AZ103" s="229"/>
      <c r="BA103" s="229"/>
      <c r="BB103" s="229"/>
      <c r="BC103" s="229"/>
      <c r="BD103" s="229"/>
      <c r="BE103" s="229"/>
      <c r="BF103" s="229"/>
      <c r="BG103" s="229"/>
      <c r="BH103" s="229"/>
      <c r="BI103" s="229"/>
      <c r="BJ103" s="229"/>
      <c r="BK103" s="229"/>
      <c r="BL103" s="229"/>
      <c r="BM103" s="229"/>
      <c r="BN103" s="229"/>
      <c r="BO103" s="229"/>
      <c r="BP103" s="229"/>
      <c r="BQ103" s="229"/>
      <c r="BR103" s="229"/>
      <c r="BS103" s="229"/>
      <c r="BT103" s="229"/>
      <c r="BU103" s="229"/>
      <c r="BV103" s="229"/>
      <c r="BW103" s="229"/>
      <c r="BX103" s="229"/>
      <c r="BY103" s="229"/>
      <c r="BZ103" s="229"/>
      <c r="CA103" s="229"/>
      <c r="CB103" s="229"/>
      <c r="DU103" s="212"/>
      <c r="DV103" s="212"/>
      <c r="DW103" s="212"/>
      <c r="DX103" s="212"/>
      <c r="DY103" s="212"/>
      <c r="DZ103" s="212"/>
      <c r="EA103" s="212"/>
      <c r="EB103" s="212"/>
      <c r="EC103" s="212"/>
      <c r="ED103" s="212"/>
      <c r="EE103" s="212"/>
      <c r="EF103" s="212"/>
      <c r="EG103" s="212"/>
      <c r="EH103" s="212"/>
      <c r="EI103" s="212"/>
      <c r="EJ103" s="215"/>
      <c r="EK103" s="215"/>
      <c r="EL103" s="215"/>
      <c r="EM103" s="215"/>
      <c r="EN103" s="215"/>
      <c r="EO103" s="215"/>
      <c r="EP103" s="215"/>
      <c r="EQ103" s="215"/>
      <c r="ER103" s="215"/>
      <c r="ES103" s="215"/>
      <c r="ET103" s="215"/>
      <c r="EU103" s="215"/>
    </row>
    <row r="104" spans="2:151" ht="5.25" customHeight="1">
      <c r="B104" s="412"/>
      <c r="C104" s="413"/>
      <c r="D104" s="416"/>
      <c r="E104" s="416"/>
      <c r="F104" s="416"/>
      <c r="G104" s="416"/>
      <c r="H104" s="416"/>
      <c r="I104" s="416"/>
      <c r="J104" s="416"/>
      <c r="K104" s="416"/>
      <c r="L104" s="416"/>
      <c r="M104" s="416"/>
      <c r="N104" s="416"/>
      <c r="O104" s="416"/>
      <c r="P104" s="416"/>
      <c r="Q104" s="416"/>
      <c r="R104" s="416"/>
      <c r="S104" s="416"/>
      <c r="T104" s="416"/>
      <c r="U104" s="416"/>
      <c r="V104" s="416"/>
      <c r="W104" s="416"/>
      <c r="X104" s="416"/>
      <c r="Y104" s="416"/>
      <c r="Z104" s="416"/>
      <c r="AA104" s="416"/>
      <c r="AB104" s="416"/>
      <c r="AC104" s="416"/>
      <c r="AD104" s="416"/>
      <c r="AE104" s="416"/>
      <c r="AF104" s="416"/>
      <c r="AG104" s="416"/>
      <c r="AH104" s="416"/>
      <c r="AI104" s="416"/>
      <c r="AJ104" s="416"/>
      <c r="AK104" s="416"/>
      <c r="AL104" s="417"/>
      <c r="AM104" s="416"/>
      <c r="AN104" s="416"/>
      <c r="AO104" s="416"/>
      <c r="AP104" s="416"/>
      <c r="AQ104" s="416"/>
      <c r="AR104" s="416"/>
      <c r="AS104" s="416"/>
      <c r="AT104" s="416"/>
      <c r="AU104" s="416"/>
      <c r="AV104" s="416"/>
      <c r="AW104" s="416"/>
      <c r="AX104" s="417"/>
      <c r="AY104" s="215"/>
      <c r="AZ104" s="229"/>
      <c r="BA104" s="229"/>
      <c r="BB104" s="229"/>
      <c r="BC104" s="229"/>
      <c r="BD104" s="229"/>
      <c r="BE104" s="229"/>
      <c r="BF104" s="229"/>
      <c r="BG104" s="229"/>
      <c r="BH104" s="229"/>
      <c r="BI104" s="229"/>
      <c r="BJ104" s="229"/>
      <c r="BK104" s="229"/>
      <c r="BL104" s="229"/>
      <c r="BM104" s="229"/>
      <c r="BN104" s="229"/>
      <c r="BO104" s="229"/>
      <c r="BP104" s="229"/>
      <c r="BQ104" s="229"/>
      <c r="BR104" s="229"/>
      <c r="BS104" s="229"/>
      <c r="BT104" s="229"/>
      <c r="BU104" s="229"/>
      <c r="BV104" s="229"/>
      <c r="BW104" s="229"/>
      <c r="BX104" s="229"/>
      <c r="BY104" s="229"/>
      <c r="BZ104" s="229"/>
      <c r="CA104" s="229"/>
      <c r="CB104" s="229"/>
    </row>
    <row r="105" spans="2:151" ht="5.25" customHeight="1" thickBot="1">
      <c r="B105" s="412"/>
      <c r="C105" s="413"/>
      <c r="D105" s="418"/>
      <c r="E105" s="418"/>
      <c r="F105" s="418"/>
      <c r="G105" s="418"/>
      <c r="H105" s="418"/>
      <c r="I105" s="418"/>
      <c r="J105" s="418"/>
      <c r="K105" s="418"/>
      <c r="L105" s="418"/>
      <c r="M105" s="418"/>
      <c r="N105" s="418"/>
      <c r="O105" s="418"/>
      <c r="P105" s="418"/>
      <c r="Q105" s="418"/>
      <c r="R105" s="418"/>
      <c r="S105" s="418"/>
      <c r="T105" s="418"/>
      <c r="U105" s="418"/>
      <c r="V105" s="418"/>
      <c r="W105" s="418"/>
      <c r="X105" s="418"/>
      <c r="Y105" s="418"/>
      <c r="Z105" s="418"/>
      <c r="AA105" s="418"/>
      <c r="AB105" s="418"/>
      <c r="AC105" s="418"/>
      <c r="AD105" s="418"/>
      <c r="AE105" s="418"/>
      <c r="AF105" s="418"/>
      <c r="AG105" s="418"/>
      <c r="AH105" s="418"/>
      <c r="AI105" s="418"/>
      <c r="AJ105" s="418"/>
      <c r="AK105" s="418"/>
      <c r="AL105" s="419"/>
      <c r="AM105" s="418"/>
      <c r="AN105" s="418"/>
      <c r="AO105" s="418"/>
      <c r="AP105" s="418"/>
      <c r="AQ105" s="418"/>
      <c r="AR105" s="418"/>
      <c r="AS105" s="418"/>
      <c r="AT105" s="418"/>
      <c r="AU105" s="418"/>
      <c r="AV105" s="418"/>
      <c r="AW105" s="418"/>
      <c r="AX105" s="419"/>
      <c r="AY105" s="215"/>
      <c r="AZ105" s="229"/>
      <c r="BA105" s="229"/>
      <c r="BB105" s="229"/>
      <c r="BC105" s="229"/>
      <c r="BD105" s="229"/>
      <c r="BE105" s="229"/>
      <c r="BF105" s="229"/>
      <c r="BG105" s="229"/>
      <c r="BH105" s="229"/>
      <c r="BI105" s="229"/>
      <c r="BJ105" s="229"/>
      <c r="BK105" s="229"/>
      <c r="BL105" s="229"/>
      <c r="BM105" s="229"/>
      <c r="BN105" s="229"/>
      <c r="BO105" s="229"/>
      <c r="BP105" s="229"/>
      <c r="BQ105" s="229"/>
      <c r="BR105" s="229"/>
      <c r="BS105" s="229"/>
      <c r="BT105" s="229"/>
      <c r="BU105" s="229"/>
      <c r="BV105" s="229"/>
      <c r="BW105" s="229"/>
      <c r="BX105" s="229"/>
      <c r="BY105" s="229"/>
      <c r="BZ105" s="229"/>
      <c r="CA105" s="229"/>
      <c r="CB105" s="229"/>
    </row>
    <row r="106" spans="2:151" ht="5.25" customHeight="1">
      <c r="B106" s="412"/>
      <c r="C106" s="413"/>
      <c r="D106" s="483"/>
      <c r="E106" s="483"/>
      <c r="F106" s="483"/>
      <c r="G106" s="483"/>
      <c r="H106" s="483"/>
      <c r="I106" s="483"/>
      <c r="J106" s="483"/>
      <c r="K106" s="483"/>
      <c r="L106" s="483"/>
      <c r="M106" s="483"/>
      <c r="N106" s="483"/>
      <c r="O106" s="483"/>
      <c r="P106" s="483"/>
      <c r="Q106" s="483"/>
      <c r="R106" s="483"/>
      <c r="S106" s="483"/>
      <c r="T106" s="483"/>
      <c r="U106" s="483"/>
      <c r="V106" s="483"/>
      <c r="W106" s="483"/>
      <c r="X106" s="483"/>
      <c r="Y106" s="483"/>
      <c r="Z106" s="483"/>
      <c r="AA106" s="483"/>
      <c r="AB106" s="483"/>
      <c r="AC106" s="483"/>
      <c r="AD106" s="483"/>
      <c r="AE106" s="483"/>
      <c r="AF106" s="483"/>
      <c r="AG106" s="483"/>
      <c r="AH106" s="483"/>
      <c r="AI106" s="483"/>
      <c r="AJ106" s="483"/>
      <c r="AK106" s="483"/>
      <c r="AL106" s="484"/>
      <c r="AM106" s="392"/>
      <c r="AN106" s="393"/>
      <c r="AO106" s="393"/>
      <c r="AP106" s="393"/>
      <c r="AQ106" s="393"/>
      <c r="AR106" s="393"/>
      <c r="AS106" s="393"/>
      <c r="AT106" s="393"/>
      <c r="AU106" s="393"/>
      <c r="AV106" s="393"/>
      <c r="AW106" s="393"/>
      <c r="AX106" s="394"/>
      <c r="AY106" s="215"/>
      <c r="AZ106" s="410" t="s">
        <v>2</v>
      </c>
      <c r="BA106" s="485"/>
      <c r="BB106" s="457" t="s">
        <v>21</v>
      </c>
      <c r="BC106" s="457"/>
      <c r="BD106" s="459" t="s">
        <v>12</v>
      </c>
      <c r="BE106" s="460"/>
      <c r="BF106" s="460"/>
      <c r="BG106" s="460"/>
      <c r="BH106" s="460"/>
      <c r="BI106" s="460"/>
      <c r="BJ106" s="460"/>
      <c r="BK106" s="460"/>
      <c r="BL106" s="460"/>
      <c r="BM106" s="460"/>
      <c r="BN106" s="460"/>
      <c r="BO106" s="460"/>
      <c r="BP106" s="460"/>
      <c r="BQ106" s="460"/>
      <c r="BR106" s="460"/>
      <c r="BS106" s="460"/>
      <c r="BT106" s="460"/>
      <c r="BU106" s="461"/>
      <c r="BV106" s="377" t="e">
        <f ca="1">AI97</f>
        <v>#N/A</v>
      </c>
      <c r="BW106" s="378"/>
      <c r="BX106" s="378"/>
      <c r="BY106" s="378"/>
      <c r="BZ106" s="378"/>
      <c r="CA106" s="378"/>
      <c r="CB106" s="378"/>
      <c r="CC106" s="378"/>
      <c r="CD106" s="378"/>
      <c r="CE106" s="378"/>
      <c r="CF106" s="378"/>
      <c r="CG106" s="378"/>
      <c r="CH106" s="378"/>
      <c r="CI106" s="378"/>
      <c r="CJ106" s="378"/>
      <c r="CK106" s="379"/>
    </row>
    <row r="107" spans="2:151" ht="5.25" customHeight="1">
      <c r="B107" s="412"/>
      <c r="C107" s="413"/>
      <c r="D107" s="390"/>
      <c r="E107" s="390"/>
      <c r="F107" s="390"/>
      <c r="G107" s="390"/>
      <c r="H107" s="390"/>
      <c r="I107" s="390"/>
      <c r="J107" s="390"/>
      <c r="K107" s="390"/>
      <c r="L107" s="390"/>
      <c r="M107" s="390"/>
      <c r="N107" s="390"/>
      <c r="O107" s="390"/>
      <c r="P107" s="390"/>
      <c r="Q107" s="390"/>
      <c r="R107" s="390"/>
      <c r="S107" s="390"/>
      <c r="T107" s="390"/>
      <c r="U107" s="390"/>
      <c r="V107" s="390"/>
      <c r="W107" s="390"/>
      <c r="X107" s="390"/>
      <c r="Y107" s="390"/>
      <c r="Z107" s="390"/>
      <c r="AA107" s="390"/>
      <c r="AB107" s="390"/>
      <c r="AC107" s="390"/>
      <c r="AD107" s="390"/>
      <c r="AE107" s="390"/>
      <c r="AF107" s="390"/>
      <c r="AG107" s="390"/>
      <c r="AH107" s="390"/>
      <c r="AI107" s="390"/>
      <c r="AJ107" s="390"/>
      <c r="AK107" s="390"/>
      <c r="AL107" s="391"/>
      <c r="AM107" s="392"/>
      <c r="AN107" s="393"/>
      <c r="AO107" s="393"/>
      <c r="AP107" s="393"/>
      <c r="AQ107" s="393"/>
      <c r="AR107" s="393"/>
      <c r="AS107" s="393"/>
      <c r="AT107" s="393"/>
      <c r="AU107" s="393"/>
      <c r="AV107" s="393"/>
      <c r="AW107" s="393"/>
      <c r="AX107" s="394"/>
      <c r="AY107" s="215"/>
      <c r="AZ107" s="412"/>
      <c r="BA107" s="486"/>
      <c r="BB107" s="458"/>
      <c r="BC107" s="458"/>
      <c r="BD107" s="462"/>
      <c r="BE107" s="463"/>
      <c r="BF107" s="463"/>
      <c r="BG107" s="463"/>
      <c r="BH107" s="463"/>
      <c r="BI107" s="463"/>
      <c r="BJ107" s="463"/>
      <c r="BK107" s="463"/>
      <c r="BL107" s="463"/>
      <c r="BM107" s="463"/>
      <c r="BN107" s="463"/>
      <c r="BO107" s="463"/>
      <c r="BP107" s="463"/>
      <c r="BQ107" s="463"/>
      <c r="BR107" s="463"/>
      <c r="BS107" s="463"/>
      <c r="BT107" s="463"/>
      <c r="BU107" s="464"/>
      <c r="BV107" s="380"/>
      <c r="BW107" s="381"/>
      <c r="BX107" s="381"/>
      <c r="BY107" s="381"/>
      <c r="BZ107" s="381"/>
      <c r="CA107" s="381"/>
      <c r="CB107" s="381"/>
      <c r="CC107" s="381"/>
      <c r="CD107" s="381"/>
      <c r="CE107" s="381"/>
      <c r="CF107" s="381"/>
      <c r="CG107" s="381"/>
      <c r="CH107" s="381"/>
      <c r="CI107" s="381"/>
      <c r="CJ107" s="381"/>
      <c r="CK107" s="382"/>
    </row>
    <row r="108" spans="2:151" ht="5.25" customHeight="1">
      <c r="B108" s="412"/>
      <c r="C108" s="413"/>
      <c r="D108" s="390"/>
      <c r="E108" s="390"/>
      <c r="F108" s="390"/>
      <c r="G108" s="390"/>
      <c r="H108" s="390"/>
      <c r="I108" s="390"/>
      <c r="J108" s="390"/>
      <c r="K108" s="390"/>
      <c r="L108" s="390"/>
      <c r="M108" s="390"/>
      <c r="N108" s="390"/>
      <c r="O108" s="390"/>
      <c r="P108" s="390"/>
      <c r="Q108" s="390"/>
      <c r="R108" s="390"/>
      <c r="S108" s="390"/>
      <c r="T108" s="390"/>
      <c r="U108" s="390"/>
      <c r="V108" s="390"/>
      <c r="W108" s="390"/>
      <c r="X108" s="390"/>
      <c r="Y108" s="390"/>
      <c r="Z108" s="390"/>
      <c r="AA108" s="390"/>
      <c r="AB108" s="390"/>
      <c r="AC108" s="390"/>
      <c r="AD108" s="390"/>
      <c r="AE108" s="390"/>
      <c r="AF108" s="390"/>
      <c r="AG108" s="390"/>
      <c r="AH108" s="390"/>
      <c r="AI108" s="390"/>
      <c r="AJ108" s="390"/>
      <c r="AK108" s="390"/>
      <c r="AL108" s="391"/>
      <c r="AM108" s="392"/>
      <c r="AN108" s="393"/>
      <c r="AO108" s="393"/>
      <c r="AP108" s="393"/>
      <c r="AQ108" s="393"/>
      <c r="AR108" s="393"/>
      <c r="AS108" s="393"/>
      <c r="AT108" s="393"/>
      <c r="AU108" s="393"/>
      <c r="AV108" s="393"/>
      <c r="AW108" s="393"/>
      <c r="AX108" s="394"/>
      <c r="AY108" s="215"/>
      <c r="AZ108" s="412"/>
      <c r="BA108" s="486"/>
      <c r="BB108" s="458"/>
      <c r="BC108" s="458"/>
      <c r="BD108" s="462"/>
      <c r="BE108" s="463"/>
      <c r="BF108" s="463"/>
      <c r="BG108" s="463"/>
      <c r="BH108" s="463"/>
      <c r="BI108" s="463"/>
      <c r="BJ108" s="463"/>
      <c r="BK108" s="463"/>
      <c r="BL108" s="463"/>
      <c r="BM108" s="463"/>
      <c r="BN108" s="463"/>
      <c r="BO108" s="463"/>
      <c r="BP108" s="463"/>
      <c r="BQ108" s="463"/>
      <c r="BR108" s="463"/>
      <c r="BS108" s="463"/>
      <c r="BT108" s="463"/>
      <c r="BU108" s="464"/>
      <c r="BV108" s="380"/>
      <c r="BW108" s="381"/>
      <c r="BX108" s="381"/>
      <c r="BY108" s="381"/>
      <c r="BZ108" s="381"/>
      <c r="CA108" s="381"/>
      <c r="CB108" s="381"/>
      <c r="CC108" s="381"/>
      <c r="CD108" s="381"/>
      <c r="CE108" s="381"/>
      <c r="CF108" s="381"/>
      <c r="CG108" s="381"/>
      <c r="CH108" s="381"/>
      <c r="CI108" s="381"/>
      <c r="CJ108" s="381"/>
      <c r="CK108" s="382"/>
    </row>
    <row r="109" spans="2:151" ht="5.25" customHeight="1">
      <c r="B109" s="412"/>
      <c r="C109" s="413"/>
      <c r="D109" s="390"/>
      <c r="E109" s="390"/>
      <c r="F109" s="390"/>
      <c r="G109" s="390"/>
      <c r="H109" s="390"/>
      <c r="I109" s="390"/>
      <c r="J109" s="390"/>
      <c r="K109" s="390"/>
      <c r="L109" s="390"/>
      <c r="M109" s="390"/>
      <c r="N109" s="390"/>
      <c r="O109" s="390"/>
      <c r="P109" s="390"/>
      <c r="Q109" s="390"/>
      <c r="R109" s="390"/>
      <c r="S109" s="390"/>
      <c r="T109" s="390"/>
      <c r="U109" s="390"/>
      <c r="V109" s="390"/>
      <c r="W109" s="390"/>
      <c r="X109" s="390"/>
      <c r="Y109" s="390"/>
      <c r="Z109" s="390"/>
      <c r="AA109" s="390"/>
      <c r="AB109" s="390"/>
      <c r="AC109" s="390"/>
      <c r="AD109" s="390"/>
      <c r="AE109" s="390"/>
      <c r="AF109" s="390"/>
      <c r="AG109" s="390"/>
      <c r="AH109" s="390"/>
      <c r="AI109" s="390"/>
      <c r="AJ109" s="390"/>
      <c r="AK109" s="390"/>
      <c r="AL109" s="391"/>
      <c r="AM109" s="392"/>
      <c r="AN109" s="393"/>
      <c r="AO109" s="393"/>
      <c r="AP109" s="393"/>
      <c r="AQ109" s="393"/>
      <c r="AR109" s="393"/>
      <c r="AS109" s="393"/>
      <c r="AT109" s="393"/>
      <c r="AU109" s="393"/>
      <c r="AV109" s="393"/>
      <c r="AW109" s="393"/>
      <c r="AX109" s="394"/>
      <c r="AY109" s="215"/>
      <c r="AZ109" s="412"/>
      <c r="BA109" s="486"/>
      <c r="BB109" s="458"/>
      <c r="BC109" s="458"/>
      <c r="BD109" s="462"/>
      <c r="BE109" s="463"/>
      <c r="BF109" s="463"/>
      <c r="BG109" s="463"/>
      <c r="BH109" s="463"/>
      <c r="BI109" s="463"/>
      <c r="BJ109" s="463"/>
      <c r="BK109" s="463"/>
      <c r="BL109" s="463"/>
      <c r="BM109" s="463"/>
      <c r="BN109" s="463"/>
      <c r="BO109" s="463"/>
      <c r="BP109" s="463"/>
      <c r="BQ109" s="463"/>
      <c r="BR109" s="463"/>
      <c r="BS109" s="463"/>
      <c r="BT109" s="463"/>
      <c r="BU109" s="464"/>
      <c r="BV109" s="380"/>
      <c r="BW109" s="381"/>
      <c r="BX109" s="381"/>
      <c r="BY109" s="381"/>
      <c r="BZ109" s="381"/>
      <c r="CA109" s="381"/>
      <c r="CB109" s="381"/>
      <c r="CC109" s="381"/>
      <c r="CD109" s="381"/>
      <c r="CE109" s="381"/>
      <c r="CF109" s="381"/>
      <c r="CG109" s="381"/>
      <c r="CH109" s="381"/>
      <c r="CI109" s="381"/>
      <c r="CJ109" s="381"/>
      <c r="CK109" s="382"/>
    </row>
    <row r="110" spans="2:151" ht="5.25" customHeight="1">
      <c r="B110" s="412"/>
      <c r="C110" s="413"/>
      <c r="D110" s="390"/>
      <c r="E110" s="390"/>
      <c r="F110" s="390"/>
      <c r="G110" s="390"/>
      <c r="H110" s="390"/>
      <c r="I110" s="390"/>
      <c r="J110" s="390"/>
      <c r="K110" s="390"/>
      <c r="L110" s="390"/>
      <c r="M110" s="390"/>
      <c r="N110" s="390"/>
      <c r="O110" s="390"/>
      <c r="P110" s="390"/>
      <c r="Q110" s="390"/>
      <c r="R110" s="390"/>
      <c r="S110" s="390"/>
      <c r="T110" s="390"/>
      <c r="U110" s="390"/>
      <c r="V110" s="390"/>
      <c r="W110" s="390"/>
      <c r="X110" s="390"/>
      <c r="Y110" s="390"/>
      <c r="Z110" s="390"/>
      <c r="AA110" s="390"/>
      <c r="AB110" s="390"/>
      <c r="AC110" s="390"/>
      <c r="AD110" s="390"/>
      <c r="AE110" s="390"/>
      <c r="AF110" s="390"/>
      <c r="AG110" s="390"/>
      <c r="AH110" s="390"/>
      <c r="AI110" s="390"/>
      <c r="AJ110" s="390"/>
      <c r="AK110" s="390"/>
      <c r="AL110" s="391"/>
      <c r="AM110" s="392"/>
      <c r="AN110" s="393"/>
      <c r="AO110" s="393"/>
      <c r="AP110" s="393"/>
      <c r="AQ110" s="393"/>
      <c r="AR110" s="393"/>
      <c r="AS110" s="393"/>
      <c r="AT110" s="393"/>
      <c r="AU110" s="393"/>
      <c r="AV110" s="393"/>
      <c r="AW110" s="393"/>
      <c r="AX110" s="394"/>
      <c r="AY110" s="215"/>
      <c r="AZ110" s="412"/>
      <c r="BA110" s="486"/>
      <c r="BB110" s="458"/>
      <c r="BC110" s="458"/>
      <c r="BD110" s="465"/>
      <c r="BE110" s="466"/>
      <c r="BF110" s="466"/>
      <c r="BG110" s="466"/>
      <c r="BH110" s="466"/>
      <c r="BI110" s="466"/>
      <c r="BJ110" s="466"/>
      <c r="BK110" s="466"/>
      <c r="BL110" s="466"/>
      <c r="BM110" s="466"/>
      <c r="BN110" s="466"/>
      <c r="BO110" s="466"/>
      <c r="BP110" s="466"/>
      <c r="BQ110" s="466"/>
      <c r="BR110" s="466"/>
      <c r="BS110" s="466"/>
      <c r="BT110" s="466"/>
      <c r="BU110" s="467"/>
      <c r="BV110" s="468"/>
      <c r="BW110" s="469"/>
      <c r="BX110" s="469"/>
      <c r="BY110" s="469"/>
      <c r="BZ110" s="469"/>
      <c r="CA110" s="469"/>
      <c r="CB110" s="469"/>
      <c r="CC110" s="469"/>
      <c r="CD110" s="469"/>
      <c r="CE110" s="469"/>
      <c r="CF110" s="469"/>
      <c r="CG110" s="469"/>
      <c r="CH110" s="469"/>
      <c r="CI110" s="469"/>
      <c r="CJ110" s="469"/>
      <c r="CK110" s="470"/>
    </row>
    <row r="111" spans="2:151" ht="5.25" customHeight="1">
      <c r="B111" s="412"/>
      <c r="C111" s="413"/>
      <c r="D111" s="388"/>
      <c r="E111" s="388"/>
      <c r="F111" s="388"/>
      <c r="G111" s="388"/>
      <c r="H111" s="388"/>
      <c r="I111" s="388"/>
      <c r="J111" s="388"/>
      <c r="K111" s="388"/>
      <c r="L111" s="388"/>
      <c r="M111" s="388"/>
      <c r="N111" s="388"/>
      <c r="O111" s="388"/>
      <c r="P111" s="388"/>
      <c r="Q111" s="388"/>
      <c r="R111" s="388"/>
      <c r="S111" s="388"/>
      <c r="T111" s="388"/>
      <c r="U111" s="388"/>
      <c r="V111" s="388"/>
      <c r="W111" s="388"/>
      <c r="X111" s="388"/>
      <c r="Y111" s="388"/>
      <c r="Z111" s="388"/>
      <c r="AA111" s="388"/>
      <c r="AB111" s="388"/>
      <c r="AC111" s="388"/>
      <c r="AD111" s="388"/>
      <c r="AE111" s="388"/>
      <c r="AF111" s="388"/>
      <c r="AG111" s="388"/>
      <c r="AH111" s="388"/>
      <c r="AI111" s="388"/>
      <c r="AJ111" s="388"/>
      <c r="AK111" s="388"/>
      <c r="AL111" s="389"/>
      <c r="AM111" s="392"/>
      <c r="AN111" s="393"/>
      <c r="AO111" s="393"/>
      <c r="AP111" s="393"/>
      <c r="AQ111" s="393"/>
      <c r="AR111" s="393"/>
      <c r="AS111" s="393"/>
      <c r="AT111" s="393"/>
      <c r="AU111" s="393"/>
      <c r="AV111" s="393"/>
      <c r="AW111" s="393"/>
      <c r="AX111" s="394"/>
      <c r="AY111" s="215"/>
      <c r="AZ111" s="412"/>
      <c r="BA111" s="486"/>
      <c r="BB111" s="458" t="s">
        <v>22</v>
      </c>
      <c r="BC111" s="458"/>
      <c r="BD111" s="471" t="s">
        <v>23</v>
      </c>
      <c r="BE111" s="472"/>
      <c r="BF111" s="472"/>
      <c r="BG111" s="472"/>
      <c r="BH111" s="472"/>
      <c r="BI111" s="472"/>
      <c r="BJ111" s="472"/>
      <c r="BK111" s="472"/>
      <c r="BL111" s="472"/>
      <c r="BM111" s="472"/>
      <c r="BN111" s="472"/>
      <c r="BO111" s="472"/>
      <c r="BP111" s="472"/>
      <c r="BQ111" s="472"/>
      <c r="BR111" s="472"/>
      <c r="BS111" s="472"/>
      <c r="BT111" s="472"/>
      <c r="BU111" s="473"/>
      <c r="BV111" s="474"/>
      <c r="BW111" s="475"/>
      <c r="BX111" s="475"/>
      <c r="BY111" s="475"/>
      <c r="BZ111" s="475"/>
      <c r="CA111" s="475"/>
      <c r="CB111" s="475"/>
      <c r="CC111" s="475"/>
      <c r="CD111" s="475"/>
      <c r="CE111" s="475"/>
      <c r="CF111" s="475"/>
      <c r="CG111" s="475"/>
      <c r="CH111" s="475"/>
      <c r="CI111" s="475"/>
      <c r="CJ111" s="475"/>
      <c r="CK111" s="476"/>
    </row>
    <row r="112" spans="2:151" ht="5.25" customHeight="1">
      <c r="B112" s="412"/>
      <c r="C112" s="413"/>
      <c r="D112" s="390"/>
      <c r="E112" s="390"/>
      <c r="F112" s="390"/>
      <c r="G112" s="390"/>
      <c r="H112" s="390"/>
      <c r="I112" s="390"/>
      <c r="J112" s="390"/>
      <c r="K112" s="390"/>
      <c r="L112" s="390"/>
      <c r="M112" s="390"/>
      <c r="N112" s="390"/>
      <c r="O112" s="390"/>
      <c r="P112" s="390"/>
      <c r="Q112" s="390"/>
      <c r="R112" s="390"/>
      <c r="S112" s="390"/>
      <c r="T112" s="390"/>
      <c r="U112" s="390"/>
      <c r="V112" s="390"/>
      <c r="W112" s="390"/>
      <c r="X112" s="390"/>
      <c r="Y112" s="390"/>
      <c r="Z112" s="390"/>
      <c r="AA112" s="390"/>
      <c r="AB112" s="390"/>
      <c r="AC112" s="390"/>
      <c r="AD112" s="390"/>
      <c r="AE112" s="390"/>
      <c r="AF112" s="390"/>
      <c r="AG112" s="390"/>
      <c r="AH112" s="390"/>
      <c r="AI112" s="390"/>
      <c r="AJ112" s="390"/>
      <c r="AK112" s="390"/>
      <c r="AL112" s="391"/>
      <c r="AM112" s="392"/>
      <c r="AN112" s="393"/>
      <c r="AO112" s="393"/>
      <c r="AP112" s="393"/>
      <c r="AQ112" s="393"/>
      <c r="AR112" s="393"/>
      <c r="AS112" s="393"/>
      <c r="AT112" s="393"/>
      <c r="AU112" s="393"/>
      <c r="AV112" s="393"/>
      <c r="AW112" s="393"/>
      <c r="AX112" s="394"/>
      <c r="AY112" s="215"/>
      <c r="AZ112" s="412"/>
      <c r="BA112" s="486"/>
      <c r="BB112" s="458"/>
      <c r="BC112" s="458"/>
      <c r="BD112" s="462"/>
      <c r="BE112" s="463"/>
      <c r="BF112" s="463"/>
      <c r="BG112" s="463"/>
      <c r="BH112" s="463"/>
      <c r="BI112" s="463"/>
      <c r="BJ112" s="463"/>
      <c r="BK112" s="463"/>
      <c r="BL112" s="463"/>
      <c r="BM112" s="463"/>
      <c r="BN112" s="463"/>
      <c r="BO112" s="463"/>
      <c r="BP112" s="463"/>
      <c r="BQ112" s="463"/>
      <c r="BR112" s="463"/>
      <c r="BS112" s="463"/>
      <c r="BT112" s="463"/>
      <c r="BU112" s="464"/>
      <c r="BV112" s="477"/>
      <c r="BW112" s="478"/>
      <c r="BX112" s="478"/>
      <c r="BY112" s="478"/>
      <c r="BZ112" s="478"/>
      <c r="CA112" s="478"/>
      <c r="CB112" s="478"/>
      <c r="CC112" s="478"/>
      <c r="CD112" s="478"/>
      <c r="CE112" s="478"/>
      <c r="CF112" s="478"/>
      <c r="CG112" s="478"/>
      <c r="CH112" s="478"/>
      <c r="CI112" s="478"/>
      <c r="CJ112" s="478"/>
      <c r="CK112" s="479"/>
    </row>
    <row r="113" spans="2:172" ht="5.25" customHeight="1">
      <c r="B113" s="412"/>
      <c r="C113" s="413"/>
      <c r="D113" s="390"/>
      <c r="E113" s="390"/>
      <c r="F113" s="390"/>
      <c r="G113" s="390"/>
      <c r="H113" s="390"/>
      <c r="I113" s="390"/>
      <c r="J113" s="390"/>
      <c r="K113" s="390"/>
      <c r="L113" s="390"/>
      <c r="M113" s="390"/>
      <c r="N113" s="390"/>
      <c r="O113" s="390"/>
      <c r="P113" s="390"/>
      <c r="Q113" s="390"/>
      <c r="R113" s="390"/>
      <c r="S113" s="390"/>
      <c r="T113" s="390"/>
      <c r="U113" s="390"/>
      <c r="V113" s="390"/>
      <c r="W113" s="390"/>
      <c r="X113" s="390"/>
      <c r="Y113" s="390"/>
      <c r="Z113" s="390"/>
      <c r="AA113" s="390"/>
      <c r="AB113" s="390"/>
      <c r="AC113" s="390"/>
      <c r="AD113" s="390"/>
      <c r="AE113" s="390"/>
      <c r="AF113" s="390"/>
      <c r="AG113" s="390"/>
      <c r="AH113" s="390"/>
      <c r="AI113" s="390"/>
      <c r="AJ113" s="390"/>
      <c r="AK113" s="390"/>
      <c r="AL113" s="391"/>
      <c r="AM113" s="392"/>
      <c r="AN113" s="393"/>
      <c r="AO113" s="393"/>
      <c r="AP113" s="393"/>
      <c r="AQ113" s="393"/>
      <c r="AR113" s="393"/>
      <c r="AS113" s="393"/>
      <c r="AT113" s="393"/>
      <c r="AU113" s="393"/>
      <c r="AV113" s="393"/>
      <c r="AW113" s="393"/>
      <c r="AX113" s="394"/>
      <c r="AY113" s="215"/>
      <c r="AZ113" s="412"/>
      <c r="BA113" s="486"/>
      <c r="BB113" s="458"/>
      <c r="BC113" s="458"/>
      <c r="BD113" s="462"/>
      <c r="BE113" s="463"/>
      <c r="BF113" s="463"/>
      <c r="BG113" s="463"/>
      <c r="BH113" s="463"/>
      <c r="BI113" s="463"/>
      <c r="BJ113" s="463"/>
      <c r="BK113" s="463"/>
      <c r="BL113" s="463"/>
      <c r="BM113" s="463"/>
      <c r="BN113" s="463"/>
      <c r="BO113" s="463"/>
      <c r="BP113" s="463"/>
      <c r="BQ113" s="463"/>
      <c r="BR113" s="463"/>
      <c r="BS113" s="463"/>
      <c r="BT113" s="463"/>
      <c r="BU113" s="464"/>
      <c r="BV113" s="477"/>
      <c r="BW113" s="478"/>
      <c r="BX113" s="478"/>
      <c r="BY113" s="478"/>
      <c r="BZ113" s="478"/>
      <c r="CA113" s="478"/>
      <c r="CB113" s="478"/>
      <c r="CC113" s="478"/>
      <c r="CD113" s="478"/>
      <c r="CE113" s="478"/>
      <c r="CF113" s="478"/>
      <c r="CG113" s="478"/>
      <c r="CH113" s="478"/>
      <c r="CI113" s="478"/>
      <c r="CJ113" s="478"/>
      <c r="CK113" s="479"/>
    </row>
    <row r="114" spans="2:172" ht="5.25" customHeight="1">
      <c r="B114" s="412"/>
      <c r="C114" s="413"/>
      <c r="D114" s="390"/>
      <c r="E114" s="390"/>
      <c r="F114" s="390"/>
      <c r="G114" s="390"/>
      <c r="H114" s="390"/>
      <c r="I114" s="390"/>
      <c r="J114" s="390"/>
      <c r="K114" s="390"/>
      <c r="L114" s="390"/>
      <c r="M114" s="390"/>
      <c r="N114" s="390"/>
      <c r="O114" s="390"/>
      <c r="P114" s="390"/>
      <c r="Q114" s="390"/>
      <c r="R114" s="390"/>
      <c r="S114" s="390"/>
      <c r="T114" s="390"/>
      <c r="U114" s="390"/>
      <c r="V114" s="390"/>
      <c r="W114" s="390"/>
      <c r="X114" s="390"/>
      <c r="Y114" s="390"/>
      <c r="Z114" s="390"/>
      <c r="AA114" s="390"/>
      <c r="AB114" s="390"/>
      <c r="AC114" s="390"/>
      <c r="AD114" s="390"/>
      <c r="AE114" s="390"/>
      <c r="AF114" s="390"/>
      <c r="AG114" s="390"/>
      <c r="AH114" s="390"/>
      <c r="AI114" s="390"/>
      <c r="AJ114" s="390"/>
      <c r="AK114" s="390"/>
      <c r="AL114" s="391"/>
      <c r="AM114" s="392"/>
      <c r="AN114" s="393"/>
      <c r="AO114" s="393"/>
      <c r="AP114" s="393"/>
      <c r="AQ114" s="393"/>
      <c r="AR114" s="393"/>
      <c r="AS114" s="393"/>
      <c r="AT114" s="393"/>
      <c r="AU114" s="393"/>
      <c r="AV114" s="393"/>
      <c r="AW114" s="393"/>
      <c r="AX114" s="394"/>
      <c r="AY114" s="215"/>
      <c r="AZ114" s="412"/>
      <c r="BA114" s="486"/>
      <c r="BB114" s="458"/>
      <c r="BC114" s="458"/>
      <c r="BD114" s="462"/>
      <c r="BE114" s="463"/>
      <c r="BF114" s="463"/>
      <c r="BG114" s="463"/>
      <c r="BH114" s="463"/>
      <c r="BI114" s="463"/>
      <c r="BJ114" s="463"/>
      <c r="BK114" s="463"/>
      <c r="BL114" s="463"/>
      <c r="BM114" s="463"/>
      <c r="BN114" s="463"/>
      <c r="BO114" s="463"/>
      <c r="BP114" s="463"/>
      <c r="BQ114" s="463"/>
      <c r="BR114" s="463"/>
      <c r="BS114" s="463"/>
      <c r="BT114" s="463"/>
      <c r="BU114" s="464"/>
      <c r="BV114" s="477"/>
      <c r="BW114" s="478"/>
      <c r="BX114" s="478"/>
      <c r="BY114" s="478"/>
      <c r="BZ114" s="478"/>
      <c r="CA114" s="478"/>
      <c r="CB114" s="478"/>
      <c r="CC114" s="478"/>
      <c r="CD114" s="478"/>
      <c r="CE114" s="478"/>
      <c r="CF114" s="478"/>
      <c r="CG114" s="478"/>
      <c r="CH114" s="478"/>
      <c r="CI114" s="478"/>
      <c r="CJ114" s="478"/>
      <c r="CK114" s="479"/>
    </row>
    <row r="115" spans="2:172" ht="5.25" customHeight="1">
      <c r="B115" s="412"/>
      <c r="C115" s="413"/>
      <c r="D115" s="390"/>
      <c r="E115" s="390"/>
      <c r="F115" s="390"/>
      <c r="G115" s="390"/>
      <c r="H115" s="390"/>
      <c r="I115" s="390"/>
      <c r="J115" s="390"/>
      <c r="K115" s="390"/>
      <c r="L115" s="390"/>
      <c r="M115" s="390"/>
      <c r="N115" s="390"/>
      <c r="O115" s="390"/>
      <c r="P115" s="390"/>
      <c r="Q115" s="390"/>
      <c r="R115" s="390"/>
      <c r="S115" s="390"/>
      <c r="T115" s="390"/>
      <c r="U115" s="390"/>
      <c r="V115" s="390"/>
      <c r="W115" s="390"/>
      <c r="X115" s="390"/>
      <c r="Y115" s="390"/>
      <c r="Z115" s="390"/>
      <c r="AA115" s="390"/>
      <c r="AB115" s="390"/>
      <c r="AC115" s="390"/>
      <c r="AD115" s="390"/>
      <c r="AE115" s="390"/>
      <c r="AF115" s="390"/>
      <c r="AG115" s="390"/>
      <c r="AH115" s="390"/>
      <c r="AI115" s="390"/>
      <c r="AJ115" s="390"/>
      <c r="AK115" s="390"/>
      <c r="AL115" s="391"/>
      <c r="AM115" s="392"/>
      <c r="AN115" s="393"/>
      <c r="AO115" s="393"/>
      <c r="AP115" s="393"/>
      <c r="AQ115" s="393"/>
      <c r="AR115" s="393"/>
      <c r="AS115" s="393"/>
      <c r="AT115" s="393"/>
      <c r="AU115" s="393"/>
      <c r="AV115" s="393"/>
      <c r="AW115" s="393"/>
      <c r="AX115" s="394"/>
      <c r="AY115" s="215"/>
      <c r="AZ115" s="412"/>
      <c r="BA115" s="486"/>
      <c r="BB115" s="458"/>
      <c r="BC115" s="458"/>
      <c r="BD115" s="465"/>
      <c r="BE115" s="466"/>
      <c r="BF115" s="466"/>
      <c r="BG115" s="466"/>
      <c r="BH115" s="466"/>
      <c r="BI115" s="466"/>
      <c r="BJ115" s="466"/>
      <c r="BK115" s="466"/>
      <c r="BL115" s="466"/>
      <c r="BM115" s="466"/>
      <c r="BN115" s="466"/>
      <c r="BO115" s="466"/>
      <c r="BP115" s="466"/>
      <c r="BQ115" s="466"/>
      <c r="BR115" s="466"/>
      <c r="BS115" s="466"/>
      <c r="BT115" s="466"/>
      <c r="BU115" s="467"/>
      <c r="BV115" s="480"/>
      <c r="BW115" s="481"/>
      <c r="BX115" s="481"/>
      <c r="BY115" s="481"/>
      <c r="BZ115" s="481"/>
      <c r="CA115" s="481"/>
      <c r="CB115" s="481"/>
      <c r="CC115" s="481"/>
      <c r="CD115" s="481"/>
      <c r="CE115" s="481"/>
      <c r="CF115" s="481"/>
      <c r="CG115" s="481"/>
      <c r="CH115" s="481"/>
      <c r="CI115" s="481"/>
      <c r="CJ115" s="481"/>
      <c r="CK115" s="482"/>
    </row>
    <row r="116" spans="2:172" ht="5.25" customHeight="1">
      <c r="B116" s="412"/>
      <c r="C116" s="413"/>
      <c r="D116" s="388"/>
      <c r="E116" s="388"/>
      <c r="F116" s="388"/>
      <c r="G116" s="388"/>
      <c r="H116" s="388"/>
      <c r="I116" s="388"/>
      <c r="J116" s="388"/>
      <c r="K116" s="388"/>
      <c r="L116" s="388"/>
      <c r="M116" s="388"/>
      <c r="N116" s="388"/>
      <c r="O116" s="388"/>
      <c r="P116" s="388"/>
      <c r="Q116" s="388"/>
      <c r="R116" s="388"/>
      <c r="S116" s="388"/>
      <c r="T116" s="388"/>
      <c r="U116" s="388"/>
      <c r="V116" s="388"/>
      <c r="W116" s="388"/>
      <c r="X116" s="388"/>
      <c r="Y116" s="388"/>
      <c r="Z116" s="388"/>
      <c r="AA116" s="388"/>
      <c r="AB116" s="388"/>
      <c r="AC116" s="388"/>
      <c r="AD116" s="388"/>
      <c r="AE116" s="388"/>
      <c r="AF116" s="388"/>
      <c r="AG116" s="388"/>
      <c r="AH116" s="388"/>
      <c r="AI116" s="388"/>
      <c r="AJ116" s="388"/>
      <c r="AK116" s="388"/>
      <c r="AL116" s="389"/>
      <c r="AM116" s="392"/>
      <c r="AN116" s="393"/>
      <c r="AO116" s="393"/>
      <c r="AP116" s="393"/>
      <c r="AQ116" s="393"/>
      <c r="AR116" s="393"/>
      <c r="AS116" s="393"/>
      <c r="AT116" s="393"/>
      <c r="AU116" s="393"/>
      <c r="AV116" s="393"/>
      <c r="AW116" s="393"/>
      <c r="AX116" s="394"/>
      <c r="AY116" s="215"/>
      <c r="AZ116" s="412"/>
      <c r="BA116" s="486"/>
      <c r="BB116" s="458" t="s">
        <v>18</v>
      </c>
      <c r="BC116" s="458"/>
      <c r="BD116" s="488" t="s">
        <v>32</v>
      </c>
      <c r="BE116" s="489"/>
      <c r="BF116" s="489"/>
      <c r="BG116" s="489"/>
      <c r="BH116" s="489"/>
      <c r="BI116" s="489"/>
      <c r="BJ116" s="489"/>
      <c r="BK116" s="489"/>
      <c r="BL116" s="489"/>
      <c r="BM116" s="489"/>
      <c r="BN116" s="489"/>
      <c r="BO116" s="489"/>
      <c r="BP116" s="489"/>
      <c r="BQ116" s="489"/>
      <c r="BR116" s="489"/>
      <c r="BS116" s="489"/>
      <c r="BT116" s="489"/>
      <c r="BU116" s="490"/>
      <c r="BV116" s="497">
        <f>AM141</f>
        <v>0</v>
      </c>
      <c r="BW116" s="498"/>
      <c r="BX116" s="498"/>
      <c r="BY116" s="498"/>
      <c r="BZ116" s="498"/>
      <c r="CA116" s="498"/>
      <c r="CB116" s="498"/>
      <c r="CC116" s="498"/>
      <c r="CD116" s="498"/>
      <c r="CE116" s="498"/>
      <c r="CF116" s="498"/>
      <c r="CG116" s="498"/>
      <c r="CH116" s="498"/>
      <c r="CI116" s="498"/>
      <c r="CJ116" s="498"/>
      <c r="CK116" s="499"/>
    </row>
    <row r="117" spans="2:172" ht="5.25" customHeight="1">
      <c r="B117" s="412"/>
      <c r="C117" s="413"/>
      <c r="D117" s="390"/>
      <c r="E117" s="390"/>
      <c r="F117" s="390"/>
      <c r="G117" s="390"/>
      <c r="H117" s="390"/>
      <c r="I117" s="390"/>
      <c r="J117" s="390"/>
      <c r="K117" s="390"/>
      <c r="L117" s="390"/>
      <c r="M117" s="390"/>
      <c r="N117" s="390"/>
      <c r="O117" s="390"/>
      <c r="P117" s="390"/>
      <c r="Q117" s="390"/>
      <c r="R117" s="390"/>
      <c r="S117" s="390"/>
      <c r="T117" s="390"/>
      <c r="U117" s="390"/>
      <c r="V117" s="390"/>
      <c r="W117" s="390"/>
      <c r="X117" s="390"/>
      <c r="Y117" s="390"/>
      <c r="Z117" s="390"/>
      <c r="AA117" s="390"/>
      <c r="AB117" s="390"/>
      <c r="AC117" s="390"/>
      <c r="AD117" s="390"/>
      <c r="AE117" s="390"/>
      <c r="AF117" s="390"/>
      <c r="AG117" s="390"/>
      <c r="AH117" s="390"/>
      <c r="AI117" s="390"/>
      <c r="AJ117" s="390"/>
      <c r="AK117" s="390"/>
      <c r="AL117" s="391"/>
      <c r="AM117" s="392"/>
      <c r="AN117" s="393"/>
      <c r="AO117" s="393"/>
      <c r="AP117" s="393"/>
      <c r="AQ117" s="393"/>
      <c r="AR117" s="393"/>
      <c r="AS117" s="393"/>
      <c r="AT117" s="393"/>
      <c r="AU117" s="393"/>
      <c r="AV117" s="393"/>
      <c r="AW117" s="393"/>
      <c r="AX117" s="394"/>
      <c r="AY117" s="215"/>
      <c r="AZ117" s="412"/>
      <c r="BA117" s="486"/>
      <c r="BB117" s="458"/>
      <c r="BC117" s="458"/>
      <c r="BD117" s="491"/>
      <c r="BE117" s="492"/>
      <c r="BF117" s="492"/>
      <c r="BG117" s="492"/>
      <c r="BH117" s="492"/>
      <c r="BI117" s="492"/>
      <c r="BJ117" s="492"/>
      <c r="BK117" s="492"/>
      <c r="BL117" s="492"/>
      <c r="BM117" s="492"/>
      <c r="BN117" s="492"/>
      <c r="BO117" s="492"/>
      <c r="BP117" s="492"/>
      <c r="BQ117" s="492"/>
      <c r="BR117" s="492"/>
      <c r="BS117" s="492"/>
      <c r="BT117" s="492"/>
      <c r="BU117" s="493"/>
      <c r="BV117" s="380"/>
      <c r="BW117" s="381"/>
      <c r="BX117" s="381"/>
      <c r="BY117" s="381"/>
      <c r="BZ117" s="381"/>
      <c r="CA117" s="381"/>
      <c r="CB117" s="381"/>
      <c r="CC117" s="381"/>
      <c r="CD117" s="381"/>
      <c r="CE117" s="381"/>
      <c r="CF117" s="381"/>
      <c r="CG117" s="381"/>
      <c r="CH117" s="381"/>
      <c r="CI117" s="381"/>
      <c r="CJ117" s="381"/>
      <c r="CK117" s="382"/>
      <c r="FL117" s="224"/>
      <c r="FM117" s="224"/>
      <c r="FN117" s="224"/>
      <c r="FO117" s="224"/>
      <c r="FP117" s="224"/>
    </row>
    <row r="118" spans="2:172" ht="5.25" customHeight="1">
      <c r="B118" s="412"/>
      <c r="C118" s="413"/>
      <c r="D118" s="390"/>
      <c r="E118" s="390"/>
      <c r="F118" s="390"/>
      <c r="G118" s="390"/>
      <c r="H118" s="390"/>
      <c r="I118" s="390"/>
      <c r="J118" s="390"/>
      <c r="K118" s="390"/>
      <c r="L118" s="390"/>
      <c r="M118" s="390"/>
      <c r="N118" s="390"/>
      <c r="O118" s="390"/>
      <c r="P118" s="390"/>
      <c r="Q118" s="390"/>
      <c r="R118" s="390"/>
      <c r="S118" s="390"/>
      <c r="T118" s="390"/>
      <c r="U118" s="390"/>
      <c r="V118" s="390"/>
      <c r="W118" s="390"/>
      <c r="X118" s="390"/>
      <c r="Y118" s="390"/>
      <c r="Z118" s="390"/>
      <c r="AA118" s="390"/>
      <c r="AB118" s="390"/>
      <c r="AC118" s="390"/>
      <c r="AD118" s="390"/>
      <c r="AE118" s="390"/>
      <c r="AF118" s="390"/>
      <c r="AG118" s="390"/>
      <c r="AH118" s="390"/>
      <c r="AI118" s="390"/>
      <c r="AJ118" s="390"/>
      <c r="AK118" s="390"/>
      <c r="AL118" s="391"/>
      <c r="AM118" s="392"/>
      <c r="AN118" s="393"/>
      <c r="AO118" s="393"/>
      <c r="AP118" s="393"/>
      <c r="AQ118" s="393"/>
      <c r="AR118" s="393"/>
      <c r="AS118" s="393"/>
      <c r="AT118" s="393"/>
      <c r="AU118" s="393"/>
      <c r="AV118" s="393"/>
      <c r="AW118" s="393"/>
      <c r="AX118" s="394"/>
      <c r="AY118" s="215"/>
      <c r="AZ118" s="412"/>
      <c r="BA118" s="486"/>
      <c r="BB118" s="458"/>
      <c r="BC118" s="458"/>
      <c r="BD118" s="491"/>
      <c r="BE118" s="492"/>
      <c r="BF118" s="492"/>
      <c r="BG118" s="492"/>
      <c r="BH118" s="492"/>
      <c r="BI118" s="492"/>
      <c r="BJ118" s="492"/>
      <c r="BK118" s="492"/>
      <c r="BL118" s="492"/>
      <c r="BM118" s="492"/>
      <c r="BN118" s="492"/>
      <c r="BO118" s="492"/>
      <c r="BP118" s="492"/>
      <c r="BQ118" s="492"/>
      <c r="BR118" s="492"/>
      <c r="BS118" s="492"/>
      <c r="BT118" s="492"/>
      <c r="BU118" s="493"/>
      <c r="BV118" s="380"/>
      <c r="BW118" s="381"/>
      <c r="BX118" s="381"/>
      <c r="BY118" s="381"/>
      <c r="BZ118" s="381"/>
      <c r="CA118" s="381"/>
      <c r="CB118" s="381"/>
      <c r="CC118" s="381"/>
      <c r="CD118" s="381"/>
      <c r="CE118" s="381"/>
      <c r="CF118" s="381"/>
      <c r="CG118" s="381"/>
      <c r="CH118" s="381"/>
      <c r="CI118" s="381"/>
      <c r="CJ118" s="381"/>
      <c r="CK118" s="382"/>
    </row>
    <row r="119" spans="2:172" ht="5.25" customHeight="1">
      <c r="B119" s="412"/>
      <c r="C119" s="413"/>
      <c r="D119" s="390"/>
      <c r="E119" s="390"/>
      <c r="F119" s="390"/>
      <c r="G119" s="390"/>
      <c r="H119" s="390"/>
      <c r="I119" s="390"/>
      <c r="J119" s="390"/>
      <c r="K119" s="390"/>
      <c r="L119" s="390"/>
      <c r="M119" s="390"/>
      <c r="N119" s="390"/>
      <c r="O119" s="390"/>
      <c r="P119" s="390"/>
      <c r="Q119" s="390"/>
      <c r="R119" s="390"/>
      <c r="S119" s="390"/>
      <c r="T119" s="390"/>
      <c r="U119" s="390"/>
      <c r="V119" s="390"/>
      <c r="W119" s="390"/>
      <c r="X119" s="390"/>
      <c r="Y119" s="390"/>
      <c r="Z119" s="390"/>
      <c r="AA119" s="390"/>
      <c r="AB119" s="390"/>
      <c r="AC119" s="390"/>
      <c r="AD119" s="390"/>
      <c r="AE119" s="390"/>
      <c r="AF119" s="390"/>
      <c r="AG119" s="390"/>
      <c r="AH119" s="390"/>
      <c r="AI119" s="390"/>
      <c r="AJ119" s="390"/>
      <c r="AK119" s="390"/>
      <c r="AL119" s="391"/>
      <c r="AM119" s="392"/>
      <c r="AN119" s="393"/>
      <c r="AO119" s="393"/>
      <c r="AP119" s="393"/>
      <c r="AQ119" s="393"/>
      <c r="AR119" s="393"/>
      <c r="AS119" s="393"/>
      <c r="AT119" s="393"/>
      <c r="AU119" s="393"/>
      <c r="AV119" s="393"/>
      <c r="AW119" s="393"/>
      <c r="AX119" s="394"/>
      <c r="AY119" s="215"/>
      <c r="AZ119" s="412"/>
      <c r="BA119" s="486"/>
      <c r="BB119" s="458"/>
      <c r="BC119" s="458"/>
      <c r="BD119" s="491"/>
      <c r="BE119" s="492"/>
      <c r="BF119" s="492"/>
      <c r="BG119" s="492"/>
      <c r="BH119" s="492"/>
      <c r="BI119" s="492"/>
      <c r="BJ119" s="492"/>
      <c r="BK119" s="492"/>
      <c r="BL119" s="492"/>
      <c r="BM119" s="492"/>
      <c r="BN119" s="492"/>
      <c r="BO119" s="492"/>
      <c r="BP119" s="492"/>
      <c r="BQ119" s="492"/>
      <c r="BR119" s="492"/>
      <c r="BS119" s="492"/>
      <c r="BT119" s="492"/>
      <c r="BU119" s="493"/>
      <c r="BV119" s="380"/>
      <c r="BW119" s="381"/>
      <c r="BX119" s="381"/>
      <c r="BY119" s="381"/>
      <c r="BZ119" s="381"/>
      <c r="CA119" s="381"/>
      <c r="CB119" s="381"/>
      <c r="CC119" s="381"/>
      <c r="CD119" s="381"/>
      <c r="CE119" s="381"/>
      <c r="CF119" s="381"/>
      <c r="CG119" s="381"/>
      <c r="CH119" s="381"/>
      <c r="CI119" s="381"/>
      <c r="CJ119" s="381"/>
      <c r="CK119" s="382"/>
    </row>
    <row r="120" spans="2:172" ht="5.25" customHeight="1">
      <c r="B120" s="412"/>
      <c r="C120" s="413"/>
      <c r="D120" s="390"/>
      <c r="E120" s="390"/>
      <c r="F120" s="390"/>
      <c r="G120" s="390"/>
      <c r="H120" s="390"/>
      <c r="I120" s="390"/>
      <c r="J120" s="390"/>
      <c r="K120" s="390"/>
      <c r="L120" s="390"/>
      <c r="M120" s="390"/>
      <c r="N120" s="390"/>
      <c r="O120" s="390"/>
      <c r="P120" s="390"/>
      <c r="Q120" s="390"/>
      <c r="R120" s="390"/>
      <c r="S120" s="390"/>
      <c r="T120" s="390"/>
      <c r="U120" s="390"/>
      <c r="V120" s="390"/>
      <c r="W120" s="390"/>
      <c r="X120" s="390"/>
      <c r="Y120" s="390"/>
      <c r="Z120" s="390"/>
      <c r="AA120" s="390"/>
      <c r="AB120" s="390"/>
      <c r="AC120" s="390"/>
      <c r="AD120" s="390"/>
      <c r="AE120" s="390"/>
      <c r="AF120" s="390"/>
      <c r="AG120" s="390"/>
      <c r="AH120" s="390"/>
      <c r="AI120" s="390"/>
      <c r="AJ120" s="390"/>
      <c r="AK120" s="390"/>
      <c r="AL120" s="391"/>
      <c r="AM120" s="392"/>
      <c r="AN120" s="393"/>
      <c r="AO120" s="393"/>
      <c r="AP120" s="393"/>
      <c r="AQ120" s="393"/>
      <c r="AR120" s="393"/>
      <c r="AS120" s="393"/>
      <c r="AT120" s="393"/>
      <c r="AU120" s="393"/>
      <c r="AV120" s="393"/>
      <c r="AW120" s="393"/>
      <c r="AX120" s="394"/>
      <c r="AY120" s="215"/>
      <c r="AZ120" s="412"/>
      <c r="BA120" s="486"/>
      <c r="BB120" s="458"/>
      <c r="BC120" s="458"/>
      <c r="BD120" s="494"/>
      <c r="BE120" s="495"/>
      <c r="BF120" s="495"/>
      <c r="BG120" s="495"/>
      <c r="BH120" s="495"/>
      <c r="BI120" s="495"/>
      <c r="BJ120" s="495"/>
      <c r="BK120" s="495"/>
      <c r="BL120" s="495"/>
      <c r="BM120" s="495"/>
      <c r="BN120" s="495"/>
      <c r="BO120" s="495"/>
      <c r="BP120" s="495"/>
      <c r="BQ120" s="495"/>
      <c r="BR120" s="495"/>
      <c r="BS120" s="495"/>
      <c r="BT120" s="495"/>
      <c r="BU120" s="496"/>
      <c r="BV120" s="468"/>
      <c r="BW120" s="469"/>
      <c r="BX120" s="469"/>
      <c r="BY120" s="469"/>
      <c r="BZ120" s="469"/>
      <c r="CA120" s="469"/>
      <c r="CB120" s="469"/>
      <c r="CC120" s="469"/>
      <c r="CD120" s="469"/>
      <c r="CE120" s="469"/>
      <c r="CF120" s="469"/>
      <c r="CG120" s="469"/>
      <c r="CH120" s="469"/>
      <c r="CI120" s="469"/>
      <c r="CJ120" s="469"/>
      <c r="CK120" s="470"/>
      <c r="FL120" s="225"/>
      <c r="FM120" s="225"/>
      <c r="FN120" s="225"/>
      <c r="FO120" s="225"/>
      <c r="FP120" s="225"/>
    </row>
    <row r="121" spans="2:172" ht="5.25" customHeight="1">
      <c r="B121" s="412"/>
      <c r="C121" s="413"/>
      <c r="D121" s="388"/>
      <c r="E121" s="388"/>
      <c r="F121" s="388"/>
      <c r="G121" s="388"/>
      <c r="H121" s="388"/>
      <c r="I121" s="388"/>
      <c r="J121" s="388"/>
      <c r="K121" s="388"/>
      <c r="L121" s="388"/>
      <c r="M121" s="388"/>
      <c r="N121" s="388"/>
      <c r="O121" s="388"/>
      <c r="P121" s="388"/>
      <c r="Q121" s="388"/>
      <c r="R121" s="388"/>
      <c r="S121" s="388"/>
      <c r="T121" s="388"/>
      <c r="U121" s="388"/>
      <c r="V121" s="388"/>
      <c r="W121" s="388"/>
      <c r="X121" s="388"/>
      <c r="Y121" s="388"/>
      <c r="Z121" s="388"/>
      <c r="AA121" s="388"/>
      <c r="AB121" s="388"/>
      <c r="AC121" s="388"/>
      <c r="AD121" s="388"/>
      <c r="AE121" s="388"/>
      <c r="AF121" s="388"/>
      <c r="AG121" s="388"/>
      <c r="AH121" s="388"/>
      <c r="AI121" s="388"/>
      <c r="AJ121" s="388"/>
      <c r="AK121" s="388"/>
      <c r="AL121" s="389"/>
      <c r="AM121" s="392"/>
      <c r="AN121" s="393"/>
      <c r="AO121" s="393"/>
      <c r="AP121" s="393"/>
      <c r="AQ121" s="393"/>
      <c r="AR121" s="393"/>
      <c r="AS121" s="393"/>
      <c r="AT121" s="393"/>
      <c r="AU121" s="393"/>
      <c r="AV121" s="393"/>
      <c r="AW121" s="393"/>
      <c r="AX121" s="394"/>
      <c r="AY121" s="215"/>
      <c r="AZ121" s="412"/>
      <c r="BA121" s="486"/>
      <c r="BB121" s="431" t="s">
        <v>29</v>
      </c>
      <c r="BC121" s="431"/>
      <c r="BD121" s="432" t="s">
        <v>28</v>
      </c>
      <c r="BE121" s="433"/>
      <c r="BF121" s="433"/>
      <c r="BG121" s="433"/>
      <c r="BH121" s="433"/>
      <c r="BI121" s="433"/>
      <c r="BJ121" s="433"/>
      <c r="BK121" s="433"/>
      <c r="BL121" s="433"/>
      <c r="BM121" s="433"/>
      <c r="BN121" s="433"/>
      <c r="BO121" s="433"/>
      <c r="BP121" s="433"/>
      <c r="BQ121" s="433"/>
      <c r="BR121" s="433"/>
      <c r="BS121" s="433"/>
      <c r="BT121" s="433"/>
      <c r="BU121" s="434"/>
      <c r="BV121" s="441"/>
      <c r="BW121" s="442"/>
      <c r="BX121" s="442"/>
      <c r="BY121" s="442"/>
      <c r="BZ121" s="442"/>
      <c r="CA121" s="442"/>
      <c r="CB121" s="442"/>
      <c r="CC121" s="442"/>
      <c r="CD121" s="442"/>
      <c r="CE121" s="442"/>
      <c r="CF121" s="442"/>
      <c r="CG121" s="442"/>
      <c r="CH121" s="442"/>
      <c r="CI121" s="442"/>
      <c r="CJ121" s="442"/>
      <c r="CK121" s="443"/>
    </row>
    <row r="122" spans="2:172" ht="5.25" customHeight="1">
      <c r="B122" s="412"/>
      <c r="C122" s="413"/>
      <c r="D122" s="390"/>
      <c r="E122" s="390"/>
      <c r="F122" s="390"/>
      <c r="G122" s="390"/>
      <c r="H122" s="390"/>
      <c r="I122" s="390"/>
      <c r="J122" s="390"/>
      <c r="K122" s="390"/>
      <c r="L122" s="390"/>
      <c r="M122" s="390"/>
      <c r="N122" s="390"/>
      <c r="O122" s="390"/>
      <c r="P122" s="390"/>
      <c r="Q122" s="390"/>
      <c r="R122" s="390"/>
      <c r="S122" s="390"/>
      <c r="T122" s="390"/>
      <c r="U122" s="390"/>
      <c r="V122" s="390"/>
      <c r="W122" s="390"/>
      <c r="X122" s="390"/>
      <c r="Y122" s="390"/>
      <c r="Z122" s="390"/>
      <c r="AA122" s="390"/>
      <c r="AB122" s="390"/>
      <c r="AC122" s="390"/>
      <c r="AD122" s="390"/>
      <c r="AE122" s="390"/>
      <c r="AF122" s="390"/>
      <c r="AG122" s="390"/>
      <c r="AH122" s="390"/>
      <c r="AI122" s="390"/>
      <c r="AJ122" s="390"/>
      <c r="AK122" s="390"/>
      <c r="AL122" s="391"/>
      <c r="AM122" s="392"/>
      <c r="AN122" s="393"/>
      <c r="AO122" s="393"/>
      <c r="AP122" s="393"/>
      <c r="AQ122" s="393"/>
      <c r="AR122" s="393"/>
      <c r="AS122" s="393"/>
      <c r="AT122" s="393"/>
      <c r="AU122" s="393"/>
      <c r="AV122" s="393"/>
      <c r="AW122" s="393"/>
      <c r="AX122" s="394"/>
      <c r="AY122" s="215"/>
      <c r="AZ122" s="412"/>
      <c r="BA122" s="486"/>
      <c r="BB122" s="431"/>
      <c r="BC122" s="431"/>
      <c r="BD122" s="435"/>
      <c r="BE122" s="436"/>
      <c r="BF122" s="436"/>
      <c r="BG122" s="436"/>
      <c r="BH122" s="436"/>
      <c r="BI122" s="436"/>
      <c r="BJ122" s="436"/>
      <c r="BK122" s="436"/>
      <c r="BL122" s="436"/>
      <c r="BM122" s="436"/>
      <c r="BN122" s="436"/>
      <c r="BO122" s="436"/>
      <c r="BP122" s="436"/>
      <c r="BQ122" s="436"/>
      <c r="BR122" s="436"/>
      <c r="BS122" s="436"/>
      <c r="BT122" s="436"/>
      <c r="BU122" s="437"/>
      <c r="BV122" s="444"/>
      <c r="BW122" s="445"/>
      <c r="BX122" s="445"/>
      <c r="BY122" s="445"/>
      <c r="BZ122" s="445"/>
      <c r="CA122" s="445"/>
      <c r="CB122" s="445"/>
      <c r="CC122" s="445"/>
      <c r="CD122" s="445"/>
      <c r="CE122" s="445"/>
      <c r="CF122" s="445"/>
      <c r="CG122" s="445"/>
      <c r="CH122" s="445"/>
      <c r="CI122" s="445"/>
      <c r="CJ122" s="445"/>
      <c r="CK122" s="446"/>
      <c r="ES122" s="212"/>
      <c r="ET122" s="212"/>
      <c r="EU122" s="212"/>
      <c r="EV122" s="212"/>
      <c r="EW122" s="212"/>
      <c r="EX122" s="212"/>
      <c r="EY122" s="212"/>
      <c r="EZ122" s="212"/>
      <c r="FA122" s="212"/>
      <c r="FB122" s="212"/>
      <c r="FC122" s="212"/>
      <c r="FD122" s="212"/>
      <c r="FE122" s="212"/>
      <c r="FF122" s="212"/>
      <c r="FG122" s="212"/>
      <c r="FH122" s="212"/>
      <c r="FI122" s="212"/>
      <c r="FJ122" s="212"/>
      <c r="FK122" s="212"/>
      <c r="FL122" s="212"/>
      <c r="FM122" s="212"/>
    </row>
    <row r="123" spans="2:172" ht="5.25" customHeight="1">
      <c r="B123" s="412"/>
      <c r="C123" s="413"/>
      <c r="D123" s="390"/>
      <c r="E123" s="390"/>
      <c r="F123" s="390"/>
      <c r="G123" s="390"/>
      <c r="H123" s="390"/>
      <c r="I123" s="390"/>
      <c r="J123" s="390"/>
      <c r="K123" s="390"/>
      <c r="L123" s="390"/>
      <c r="M123" s="390"/>
      <c r="N123" s="390"/>
      <c r="O123" s="390"/>
      <c r="P123" s="390"/>
      <c r="Q123" s="390"/>
      <c r="R123" s="390"/>
      <c r="S123" s="390"/>
      <c r="T123" s="390"/>
      <c r="U123" s="390"/>
      <c r="V123" s="390"/>
      <c r="W123" s="390"/>
      <c r="X123" s="390"/>
      <c r="Y123" s="390"/>
      <c r="Z123" s="390"/>
      <c r="AA123" s="390"/>
      <c r="AB123" s="390"/>
      <c r="AC123" s="390"/>
      <c r="AD123" s="390"/>
      <c r="AE123" s="390"/>
      <c r="AF123" s="390"/>
      <c r="AG123" s="390"/>
      <c r="AH123" s="390"/>
      <c r="AI123" s="390"/>
      <c r="AJ123" s="390"/>
      <c r="AK123" s="390"/>
      <c r="AL123" s="391"/>
      <c r="AM123" s="392"/>
      <c r="AN123" s="393"/>
      <c r="AO123" s="393"/>
      <c r="AP123" s="393"/>
      <c r="AQ123" s="393"/>
      <c r="AR123" s="393"/>
      <c r="AS123" s="393"/>
      <c r="AT123" s="393"/>
      <c r="AU123" s="393"/>
      <c r="AV123" s="393"/>
      <c r="AW123" s="393"/>
      <c r="AX123" s="394"/>
      <c r="AY123" s="215"/>
      <c r="AZ123" s="412"/>
      <c r="BA123" s="486"/>
      <c r="BB123" s="431"/>
      <c r="BC123" s="431"/>
      <c r="BD123" s="435"/>
      <c r="BE123" s="436"/>
      <c r="BF123" s="436"/>
      <c r="BG123" s="436"/>
      <c r="BH123" s="436"/>
      <c r="BI123" s="436"/>
      <c r="BJ123" s="436"/>
      <c r="BK123" s="436"/>
      <c r="BL123" s="436"/>
      <c r="BM123" s="436"/>
      <c r="BN123" s="436"/>
      <c r="BO123" s="436"/>
      <c r="BP123" s="436"/>
      <c r="BQ123" s="436"/>
      <c r="BR123" s="436"/>
      <c r="BS123" s="436"/>
      <c r="BT123" s="436"/>
      <c r="BU123" s="437"/>
      <c r="BV123" s="444"/>
      <c r="BW123" s="445"/>
      <c r="BX123" s="445"/>
      <c r="BY123" s="445"/>
      <c r="BZ123" s="445"/>
      <c r="CA123" s="445"/>
      <c r="CB123" s="445"/>
      <c r="CC123" s="445"/>
      <c r="CD123" s="445"/>
      <c r="CE123" s="445"/>
      <c r="CF123" s="445"/>
      <c r="CG123" s="445"/>
      <c r="CH123" s="445"/>
      <c r="CI123" s="445"/>
      <c r="CJ123" s="445"/>
      <c r="CK123" s="446"/>
      <c r="ES123" s="212"/>
      <c r="ET123" s="212"/>
      <c r="EU123" s="212"/>
      <c r="EV123" s="212"/>
      <c r="EW123" s="212"/>
      <c r="EX123" s="212"/>
      <c r="EY123" s="212"/>
      <c r="EZ123" s="212"/>
      <c r="FA123" s="212"/>
      <c r="FB123" s="212"/>
      <c r="FC123" s="212"/>
      <c r="FD123" s="212"/>
      <c r="FE123" s="212"/>
      <c r="FF123" s="212"/>
      <c r="FG123" s="212"/>
      <c r="FH123" s="212"/>
      <c r="FI123" s="212"/>
      <c r="FJ123" s="212"/>
      <c r="FK123" s="212"/>
      <c r="FL123" s="212"/>
      <c r="FM123" s="212"/>
    </row>
    <row r="124" spans="2:172" ht="5.25" customHeight="1">
      <c r="B124" s="412"/>
      <c r="C124" s="413"/>
      <c r="D124" s="390"/>
      <c r="E124" s="390"/>
      <c r="F124" s="390"/>
      <c r="G124" s="390"/>
      <c r="H124" s="390"/>
      <c r="I124" s="390"/>
      <c r="J124" s="390"/>
      <c r="K124" s="390"/>
      <c r="L124" s="390"/>
      <c r="M124" s="390"/>
      <c r="N124" s="390"/>
      <c r="O124" s="390"/>
      <c r="P124" s="390"/>
      <c r="Q124" s="390"/>
      <c r="R124" s="390"/>
      <c r="S124" s="390"/>
      <c r="T124" s="390"/>
      <c r="U124" s="390"/>
      <c r="V124" s="390"/>
      <c r="W124" s="390"/>
      <c r="X124" s="390"/>
      <c r="Y124" s="390"/>
      <c r="Z124" s="390"/>
      <c r="AA124" s="390"/>
      <c r="AB124" s="390"/>
      <c r="AC124" s="390"/>
      <c r="AD124" s="390"/>
      <c r="AE124" s="390"/>
      <c r="AF124" s="390"/>
      <c r="AG124" s="390"/>
      <c r="AH124" s="390"/>
      <c r="AI124" s="390"/>
      <c r="AJ124" s="390"/>
      <c r="AK124" s="390"/>
      <c r="AL124" s="391"/>
      <c r="AM124" s="392"/>
      <c r="AN124" s="393"/>
      <c r="AO124" s="393"/>
      <c r="AP124" s="393"/>
      <c r="AQ124" s="393"/>
      <c r="AR124" s="393"/>
      <c r="AS124" s="393"/>
      <c r="AT124" s="393"/>
      <c r="AU124" s="393"/>
      <c r="AV124" s="393"/>
      <c r="AW124" s="393"/>
      <c r="AX124" s="394"/>
      <c r="AY124" s="215"/>
      <c r="AZ124" s="412"/>
      <c r="BA124" s="486"/>
      <c r="BB124" s="431"/>
      <c r="BC124" s="431"/>
      <c r="BD124" s="435"/>
      <c r="BE124" s="436"/>
      <c r="BF124" s="436"/>
      <c r="BG124" s="436"/>
      <c r="BH124" s="436"/>
      <c r="BI124" s="436"/>
      <c r="BJ124" s="436"/>
      <c r="BK124" s="436"/>
      <c r="BL124" s="436"/>
      <c r="BM124" s="436"/>
      <c r="BN124" s="436"/>
      <c r="BO124" s="436"/>
      <c r="BP124" s="436"/>
      <c r="BQ124" s="436"/>
      <c r="BR124" s="436"/>
      <c r="BS124" s="436"/>
      <c r="BT124" s="436"/>
      <c r="BU124" s="437"/>
      <c r="BV124" s="444"/>
      <c r="BW124" s="445"/>
      <c r="BX124" s="445"/>
      <c r="BY124" s="445"/>
      <c r="BZ124" s="445"/>
      <c r="CA124" s="445"/>
      <c r="CB124" s="445"/>
      <c r="CC124" s="445"/>
      <c r="CD124" s="445"/>
      <c r="CE124" s="445"/>
      <c r="CF124" s="445"/>
      <c r="CG124" s="445"/>
      <c r="CH124" s="445"/>
      <c r="CI124" s="445"/>
      <c r="CJ124" s="445"/>
      <c r="CK124" s="446"/>
      <c r="ES124" s="212"/>
      <c r="ET124" s="212"/>
      <c r="EU124" s="212"/>
      <c r="EV124" s="212"/>
      <c r="EW124" s="212"/>
      <c r="EX124" s="212"/>
      <c r="EY124" s="212"/>
      <c r="EZ124" s="212"/>
      <c r="FA124" s="212"/>
      <c r="FB124" s="212"/>
      <c r="FC124" s="212"/>
      <c r="FD124" s="212"/>
      <c r="FE124" s="212"/>
      <c r="FF124" s="212"/>
      <c r="FG124" s="212"/>
      <c r="FH124" s="212"/>
      <c r="FI124" s="212"/>
      <c r="FJ124" s="212"/>
      <c r="FK124" s="212"/>
      <c r="FL124" s="212"/>
      <c r="FM124" s="212"/>
    </row>
    <row r="125" spans="2:172" ht="5.25" customHeight="1">
      <c r="B125" s="412"/>
      <c r="C125" s="413"/>
      <c r="D125" s="390"/>
      <c r="E125" s="390"/>
      <c r="F125" s="390"/>
      <c r="G125" s="390"/>
      <c r="H125" s="390"/>
      <c r="I125" s="390"/>
      <c r="J125" s="390"/>
      <c r="K125" s="390"/>
      <c r="L125" s="390"/>
      <c r="M125" s="390"/>
      <c r="N125" s="390"/>
      <c r="O125" s="390"/>
      <c r="P125" s="390"/>
      <c r="Q125" s="390"/>
      <c r="R125" s="390"/>
      <c r="S125" s="390"/>
      <c r="T125" s="390"/>
      <c r="U125" s="390"/>
      <c r="V125" s="390"/>
      <c r="W125" s="390"/>
      <c r="X125" s="390"/>
      <c r="Y125" s="390"/>
      <c r="Z125" s="390"/>
      <c r="AA125" s="390"/>
      <c r="AB125" s="390"/>
      <c r="AC125" s="390"/>
      <c r="AD125" s="390"/>
      <c r="AE125" s="390"/>
      <c r="AF125" s="390"/>
      <c r="AG125" s="390"/>
      <c r="AH125" s="390"/>
      <c r="AI125" s="390"/>
      <c r="AJ125" s="390"/>
      <c r="AK125" s="390"/>
      <c r="AL125" s="391"/>
      <c r="AM125" s="392"/>
      <c r="AN125" s="393"/>
      <c r="AO125" s="393"/>
      <c r="AP125" s="393"/>
      <c r="AQ125" s="393"/>
      <c r="AR125" s="393"/>
      <c r="AS125" s="393"/>
      <c r="AT125" s="393"/>
      <c r="AU125" s="393"/>
      <c r="AV125" s="393"/>
      <c r="AW125" s="393"/>
      <c r="AX125" s="394"/>
      <c r="AY125" s="212"/>
      <c r="AZ125" s="412"/>
      <c r="BA125" s="486"/>
      <c r="BB125" s="431"/>
      <c r="BC125" s="431"/>
      <c r="BD125" s="438"/>
      <c r="BE125" s="439"/>
      <c r="BF125" s="439"/>
      <c r="BG125" s="439"/>
      <c r="BH125" s="439"/>
      <c r="BI125" s="439"/>
      <c r="BJ125" s="439"/>
      <c r="BK125" s="439"/>
      <c r="BL125" s="439"/>
      <c r="BM125" s="439"/>
      <c r="BN125" s="439"/>
      <c r="BO125" s="439"/>
      <c r="BP125" s="439"/>
      <c r="BQ125" s="439"/>
      <c r="BR125" s="439"/>
      <c r="BS125" s="439"/>
      <c r="BT125" s="439"/>
      <c r="BU125" s="440"/>
      <c r="BV125" s="447"/>
      <c r="BW125" s="448"/>
      <c r="BX125" s="448"/>
      <c r="BY125" s="448"/>
      <c r="BZ125" s="448"/>
      <c r="CA125" s="448"/>
      <c r="CB125" s="448"/>
      <c r="CC125" s="448"/>
      <c r="CD125" s="448"/>
      <c r="CE125" s="448"/>
      <c r="CF125" s="448"/>
      <c r="CG125" s="448"/>
      <c r="CH125" s="448"/>
      <c r="CI125" s="448"/>
      <c r="CJ125" s="448"/>
      <c r="CK125" s="449"/>
      <c r="ES125" s="212"/>
      <c r="ET125" s="212"/>
      <c r="EU125" s="212"/>
      <c r="EV125" s="212"/>
      <c r="EW125" s="212"/>
      <c r="EX125" s="212"/>
      <c r="EY125" s="212"/>
      <c r="EZ125" s="212"/>
      <c r="FA125" s="212"/>
      <c r="FB125" s="212"/>
      <c r="FC125" s="212"/>
      <c r="FD125" s="212"/>
      <c r="FE125" s="212"/>
      <c r="FF125" s="212"/>
      <c r="FG125" s="212"/>
      <c r="FH125" s="212"/>
      <c r="FI125" s="212"/>
      <c r="FJ125" s="212"/>
      <c r="FK125" s="212"/>
      <c r="FL125" s="212"/>
      <c r="FM125" s="212"/>
    </row>
    <row r="126" spans="2:172" ht="5.25" customHeight="1">
      <c r="B126" s="412"/>
      <c r="C126" s="413"/>
      <c r="D126" s="388"/>
      <c r="E126" s="388"/>
      <c r="F126" s="388"/>
      <c r="G126" s="388"/>
      <c r="H126" s="388"/>
      <c r="I126" s="388"/>
      <c r="J126" s="388"/>
      <c r="K126" s="388"/>
      <c r="L126" s="388"/>
      <c r="M126" s="388"/>
      <c r="N126" s="388"/>
      <c r="O126" s="388"/>
      <c r="P126" s="388"/>
      <c r="Q126" s="388"/>
      <c r="R126" s="388"/>
      <c r="S126" s="388"/>
      <c r="T126" s="388"/>
      <c r="U126" s="388"/>
      <c r="V126" s="388"/>
      <c r="W126" s="388"/>
      <c r="X126" s="388"/>
      <c r="Y126" s="388"/>
      <c r="Z126" s="388"/>
      <c r="AA126" s="388"/>
      <c r="AB126" s="388"/>
      <c r="AC126" s="388"/>
      <c r="AD126" s="388"/>
      <c r="AE126" s="388"/>
      <c r="AF126" s="388"/>
      <c r="AG126" s="388"/>
      <c r="AH126" s="388"/>
      <c r="AI126" s="388"/>
      <c r="AJ126" s="388"/>
      <c r="AK126" s="388"/>
      <c r="AL126" s="389"/>
      <c r="AM126" s="392"/>
      <c r="AN126" s="393"/>
      <c r="AO126" s="393"/>
      <c r="AP126" s="393"/>
      <c r="AQ126" s="393"/>
      <c r="AR126" s="393"/>
      <c r="AS126" s="393"/>
      <c r="AT126" s="393"/>
      <c r="AU126" s="393"/>
      <c r="AV126" s="393"/>
      <c r="AW126" s="393"/>
      <c r="AX126" s="394"/>
      <c r="AY126" s="215"/>
      <c r="AZ126" s="412"/>
      <c r="BA126" s="486"/>
      <c r="BB126" s="450" t="s">
        <v>30</v>
      </c>
      <c r="BC126" s="451"/>
      <c r="BD126" s="453"/>
      <c r="BE126" s="454"/>
      <c r="BF126" s="454"/>
      <c r="BG126" s="454"/>
      <c r="BH126" s="454"/>
      <c r="BI126" s="454"/>
      <c r="BJ126" s="454"/>
      <c r="BK126" s="454"/>
      <c r="BL126" s="454"/>
      <c r="BM126" s="454"/>
      <c r="BN126" s="454"/>
      <c r="BO126" s="454"/>
      <c r="BP126" s="454"/>
      <c r="BQ126" s="454"/>
      <c r="BR126" s="454"/>
      <c r="BS126" s="454"/>
      <c r="BT126" s="454"/>
      <c r="BU126" s="455"/>
      <c r="BV126" s="456"/>
      <c r="BW126" s="420"/>
      <c r="BX126" s="420"/>
      <c r="BY126" s="420"/>
      <c r="BZ126" s="420"/>
      <c r="CA126" s="420"/>
      <c r="CB126" s="420"/>
      <c r="CC126" s="420"/>
      <c r="CD126" s="420"/>
      <c r="CE126" s="420"/>
      <c r="CF126" s="420"/>
      <c r="CG126" s="420"/>
      <c r="CH126" s="420"/>
      <c r="CI126" s="420"/>
      <c r="CJ126" s="420"/>
      <c r="CK126" s="421"/>
      <c r="CL126" s="217"/>
      <c r="CM126" s="227"/>
      <c r="CN126" s="227"/>
      <c r="CO126" s="227"/>
      <c r="CP126" s="227"/>
      <c r="CQ126" s="227"/>
      <c r="CR126" s="227"/>
      <c r="CS126" s="227"/>
      <c r="CT126" s="227"/>
      <c r="CU126" s="227"/>
      <c r="CV126" s="213"/>
      <c r="CW126" s="213"/>
      <c r="CX126" s="215"/>
      <c r="CY126" s="215"/>
      <c r="CZ126" s="215"/>
      <c r="DA126" s="215"/>
      <c r="DB126" s="215"/>
      <c r="DC126" s="215"/>
      <c r="DD126" s="215"/>
      <c r="DE126" s="215"/>
      <c r="DF126" s="215"/>
      <c r="DG126" s="215"/>
      <c r="DH126" s="215"/>
      <c r="DI126" s="215"/>
      <c r="DJ126" s="215"/>
      <c r="DK126" s="215"/>
      <c r="DL126" s="215"/>
      <c r="DM126" s="215"/>
      <c r="DN126" s="215"/>
      <c r="DO126" s="215"/>
      <c r="DP126" s="215"/>
      <c r="DQ126" s="215"/>
      <c r="DR126" s="215"/>
      <c r="DS126" s="215"/>
      <c r="DT126" s="215"/>
      <c r="DU126" s="215"/>
      <c r="DV126" s="215"/>
      <c r="DW126" s="215"/>
      <c r="DX126" s="215"/>
      <c r="DY126" s="215"/>
      <c r="DZ126" s="215"/>
      <c r="EA126" s="215"/>
      <c r="EB126" s="215"/>
      <c r="EC126" s="215"/>
      <c r="ED126" s="215"/>
      <c r="EE126" s="215"/>
      <c r="EF126" s="215"/>
      <c r="EG126" s="215"/>
      <c r="EH126" s="215"/>
      <c r="EI126" s="215"/>
      <c r="EJ126" s="215"/>
      <c r="EK126" s="215"/>
      <c r="EL126" s="215"/>
      <c r="EM126" s="215"/>
      <c r="EN126" s="215"/>
      <c r="EO126" s="215"/>
      <c r="EP126" s="215"/>
      <c r="EQ126" s="215"/>
      <c r="ER126" s="215"/>
      <c r="ES126" s="215"/>
      <c r="ET126" s="226"/>
      <c r="EU126" s="226"/>
      <c r="EV126" s="226"/>
      <c r="EW126" s="226"/>
      <c r="EX126" s="215"/>
      <c r="EY126" s="215"/>
      <c r="EZ126" s="215"/>
      <c r="FA126" s="215"/>
      <c r="FB126" s="215"/>
      <c r="FC126" s="215"/>
      <c r="FD126" s="215"/>
      <c r="FE126" s="215"/>
      <c r="FF126" s="215"/>
      <c r="FG126" s="215"/>
      <c r="FH126" s="215"/>
      <c r="FI126" s="215"/>
      <c r="FJ126" s="212"/>
      <c r="FK126" s="212"/>
      <c r="FL126" s="212"/>
      <c r="FM126" s="212"/>
    </row>
    <row r="127" spans="2:172" ht="5.25" customHeight="1">
      <c r="B127" s="412"/>
      <c r="C127" s="413"/>
      <c r="D127" s="390"/>
      <c r="E127" s="390"/>
      <c r="F127" s="390"/>
      <c r="G127" s="390"/>
      <c r="H127" s="390"/>
      <c r="I127" s="390"/>
      <c r="J127" s="390"/>
      <c r="K127" s="390"/>
      <c r="L127" s="390"/>
      <c r="M127" s="390"/>
      <c r="N127" s="390"/>
      <c r="O127" s="390"/>
      <c r="P127" s="390"/>
      <c r="Q127" s="390"/>
      <c r="R127" s="390"/>
      <c r="S127" s="390"/>
      <c r="T127" s="390"/>
      <c r="U127" s="390"/>
      <c r="V127" s="390"/>
      <c r="W127" s="390"/>
      <c r="X127" s="390"/>
      <c r="Y127" s="390"/>
      <c r="Z127" s="390"/>
      <c r="AA127" s="390"/>
      <c r="AB127" s="390"/>
      <c r="AC127" s="390"/>
      <c r="AD127" s="390"/>
      <c r="AE127" s="390"/>
      <c r="AF127" s="390"/>
      <c r="AG127" s="390"/>
      <c r="AH127" s="390"/>
      <c r="AI127" s="390"/>
      <c r="AJ127" s="390"/>
      <c r="AK127" s="390"/>
      <c r="AL127" s="391"/>
      <c r="AM127" s="392"/>
      <c r="AN127" s="393"/>
      <c r="AO127" s="393"/>
      <c r="AP127" s="393"/>
      <c r="AQ127" s="393"/>
      <c r="AR127" s="393"/>
      <c r="AS127" s="393"/>
      <c r="AT127" s="393"/>
      <c r="AU127" s="393"/>
      <c r="AV127" s="393"/>
      <c r="AW127" s="393"/>
      <c r="AX127" s="394"/>
      <c r="AY127" s="215"/>
      <c r="AZ127" s="412"/>
      <c r="BA127" s="486"/>
      <c r="BB127" s="401"/>
      <c r="BC127" s="452"/>
      <c r="BD127" s="425"/>
      <c r="BE127" s="426"/>
      <c r="BF127" s="426"/>
      <c r="BG127" s="426"/>
      <c r="BH127" s="426"/>
      <c r="BI127" s="426"/>
      <c r="BJ127" s="426"/>
      <c r="BK127" s="426"/>
      <c r="BL127" s="426"/>
      <c r="BM127" s="426"/>
      <c r="BN127" s="426"/>
      <c r="BO127" s="426"/>
      <c r="BP127" s="426"/>
      <c r="BQ127" s="426"/>
      <c r="BR127" s="426"/>
      <c r="BS127" s="426"/>
      <c r="BT127" s="426"/>
      <c r="BU127" s="427"/>
      <c r="BV127" s="407"/>
      <c r="BW127" s="386"/>
      <c r="BX127" s="386"/>
      <c r="BY127" s="386"/>
      <c r="BZ127" s="386"/>
      <c r="CA127" s="386"/>
      <c r="CB127" s="386"/>
      <c r="CC127" s="386"/>
      <c r="CD127" s="386"/>
      <c r="CE127" s="386"/>
      <c r="CF127" s="386"/>
      <c r="CG127" s="386"/>
      <c r="CH127" s="386"/>
      <c r="CI127" s="386"/>
      <c r="CJ127" s="386"/>
      <c r="CK127" s="387"/>
      <c r="CL127" s="217"/>
      <c r="CM127" s="227"/>
      <c r="CN127" s="227"/>
      <c r="CO127" s="227"/>
      <c r="CP127" s="227"/>
      <c r="CQ127" s="227"/>
      <c r="CR127" s="227"/>
      <c r="CS127" s="227"/>
      <c r="CT127" s="227"/>
      <c r="CU127" s="227"/>
      <c r="CV127" s="213"/>
      <c r="CW127" s="213"/>
      <c r="CX127" s="215"/>
      <c r="CY127" s="215"/>
      <c r="CZ127" s="215"/>
      <c r="DA127" s="215"/>
      <c r="DB127" s="215"/>
      <c r="DC127" s="215"/>
      <c r="DD127" s="215"/>
      <c r="DE127" s="215"/>
      <c r="DF127" s="215"/>
      <c r="DG127" s="215"/>
      <c r="DH127" s="215"/>
      <c r="DI127" s="215"/>
      <c r="DJ127" s="215"/>
      <c r="DK127" s="215"/>
      <c r="DL127" s="215"/>
      <c r="DM127" s="215"/>
      <c r="DN127" s="215"/>
      <c r="DO127" s="215"/>
      <c r="DP127" s="215"/>
      <c r="DQ127" s="215"/>
      <c r="DR127" s="215"/>
      <c r="DS127" s="215"/>
      <c r="DT127" s="215"/>
      <c r="DU127" s="215"/>
      <c r="DV127" s="215"/>
      <c r="DW127" s="215"/>
      <c r="DX127" s="215"/>
      <c r="DY127" s="215"/>
      <c r="DZ127" s="215"/>
      <c r="EA127" s="215"/>
      <c r="EB127" s="215"/>
      <c r="EC127" s="215"/>
      <c r="ED127" s="215"/>
      <c r="EE127" s="215"/>
      <c r="EF127" s="215"/>
      <c r="EG127" s="215"/>
      <c r="EH127" s="215"/>
      <c r="EI127" s="215"/>
      <c r="EJ127" s="215"/>
      <c r="EK127" s="215"/>
      <c r="EL127" s="215"/>
      <c r="EM127" s="215"/>
      <c r="EN127" s="215"/>
      <c r="EO127" s="215"/>
      <c r="EP127" s="215"/>
      <c r="EQ127" s="215"/>
      <c r="ER127" s="215"/>
      <c r="ES127" s="215"/>
      <c r="ET127" s="226"/>
      <c r="EU127" s="226"/>
      <c r="EV127" s="226"/>
      <c r="EW127" s="226"/>
      <c r="EX127" s="215"/>
      <c r="EY127" s="215"/>
      <c r="EZ127" s="215"/>
      <c r="FA127" s="215"/>
      <c r="FB127" s="215"/>
      <c r="FC127" s="215"/>
      <c r="FD127" s="215"/>
      <c r="FE127" s="215"/>
      <c r="FF127" s="215"/>
      <c r="FG127" s="215"/>
      <c r="FH127" s="215"/>
      <c r="FI127" s="215"/>
      <c r="FJ127" s="212"/>
      <c r="FK127" s="212"/>
      <c r="FL127" s="212"/>
      <c r="FM127" s="212"/>
    </row>
    <row r="128" spans="2:172" ht="5.25" customHeight="1">
      <c r="B128" s="412"/>
      <c r="C128" s="413"/>
      <c r="D128" s="390"/>
      <c r="E128" s="390"/>
      <c r="F128" s="390"/>
      <c r="G128" s="390"/>
      <c r="H128" s="390"/>
      <c r="I128" s="390"/>
      <c r="J128" s="390"/>
      <c r="K128" s="390"/>
      <c r="L128" s="390"/>
      <c r="M128" s="390"/>
      <c r="N128" s="390"/>
      <c r="O128" s="390"/>
      <c r="P128" s="390"/>
      <c r="Q128" s="390"/>
      <c r="R128" s="390"/>
      <c r="S128" s="390"/>
      <c r="T128" s="390"/>
      <c r="U128" s="390"/>
      <c r="V128" s="390"/>
      <c r="W128" s="390"/>
      <c r="X128" s="390"/>
      <c r="Y128" s="390"/>
      <c r="Z128" s="390"/>
      <c r="AA128" s="390"/>
      <c r="AB128" s="390"/>
      <c r="AC128" s="390"/>
      <c r="AD128" s="390"/>
      <c r="AE128" s="390"/>
      <c r="AF128" s="390"/>
      <c r="AG128" s="390"/>
      <c r="AH128" s="390"/>
      <c r="AI128" s="390"/>
      <c r="AJ128" s="390"/>
      <c r="AK128" s="390"/>
      <c r="AL128" s="391"/>
      <c r="AM128" s="392"/>
      <c r="AN128" s="393"/>
      <c r="AO128" s="393"/>
      <c r="AP128" s="393"/>
      <c r="AQ128" s="393"/>
      <c r="AR128" s="393"/>
      <c r="AS128" s="393"/>
      <c r="AT128" s="393"/>
      <c r="AU128" s="393"/>
      <c r="AV128" s="393"/>
      <c r="AW128" s="393"/>
      <c r="AX128" s="394"/>
      <c r="AY128" s="215"/>
      <c r="AZ128" s="412"/>
      <c r="BA128" s="486"/>
      <c r="BB128" s="401"/>
      <c r="BC128" s="452"/>
      <c r="BD128" s="425"/>
      <c r="BE128" s="426"/>
      <c r="BF128" s="426"/>
      <c r="BG128" s="426"/>
      <c r="BH128" s="426"/>
      <c r="BI128" s="426"/>
      <c r="BJ128" s="426"/>
      <c r="BK128" s="426"/>
      <c r="BL128" s="426"/>
      <c r="BM128" s="426"/>
      <c r="BN128" s="426"/>
      <c r="BO128" s="426"/>
      <c r="BP128" s="426"/>
      <c r="BQ128" s="426"/>
      <c r="BR128" s="426"/>
      <c r="BS128" s="426"/>
      <c r="BT128" s="426"/>
      <c r="BU128" s="427"/>
      <c r="BV128" s="407"/>
      <c r="BW128" s="386"/>
      <c r="BX128" s="386"/>
      <c r="BY128" s="386"/>
      <c r="BZ128" s="386"/>
      <c r="CA128" s="386"/>
      <c r="CB128" s="386"/>
      <c r="CC128" s="386"/>
      <c r="CD128" s="386"/>
      <c r="CE128" s="386"/>
      <c r="CF128" s="386"/>
      <c r="CG128" s="386"/>
      <c r="CH128" s="386"/>
      <c r="CI128" s="386"/>
      <c r="CJ128" s="386"/>
      <c r="CK128" s="387"/>
      <c r="CL128" s="217"/>
      <c r="CM128" s="227"/>
      <c r="CN128" s="227"/>
      <c r="CO128" s="227"/>
      <c r="CP128" s="227"/>
      <c r="CQ128" s="227"/>
      <c r="CR128" s="227"/>
      <c r="CS128" s="227"/>
      <c r="CT128" s="227"/>
      <c r="CU128" s="227"/>
      <c r="DO128" s="215"/>
      <c r="DP128" s="215"/>
      <c r="DQ128" s="215"/>
      <c r="DR128" s="215"/>
      <c r="DS128" s="215"/>
      <c r="DT128" s="215"/>
      <c r="DU128" s="215"/>
      <c r="DV128" s="215"/>
      <c r="DW128" s="215"/>
      <c r="DX128" s="215"/>
      <c r="DY128" s="215"/>
      <c r="DZ128" s="215"/>
      <c r="EA128" s="215"/>
      <c r="EB128" s="215"/>
      <c r="EC128" s="215"/>
      <c r="ED128" s="215"/>
      <c r="EE128" s="215"/>
      <c r="EF128" s="215"/>
      <c r="EG128" s="215"/>
      <c r="EH128" s="215"/>
      <c r="EI128" s="215"/>
      <c r="EJ128" s="215"/>
      <c r="EK128" s="215"/>
      <c r="EL128" s="215"/>
      <c r="EM128" s="215"/>
      <c r="EN128" s="215"/>
      <c r="EO128" s="215"/>
      <c r="EP128" s="215"/>
      <c r="EQ128" s="215"/>
      <c r="ER128" s="215"/>
      <c r="ES128" s="215"/>
      <c r="ET128" s="226"/>
      <c r="EU128" s="226"/>
      <c r="EV128" s="226"/>
      <c r="EW128" s="226"/>
      <c r="EX128" s="215"/>
      <c r="EY128" s="215"/>
      <c r="EZ128" s="215"/>
      <c r="FA128" s="215"/>
      <c r="FB128" s="215"/>
      <c r="FC128" s="215"/>
      <c r="FD128" s="215"/>
      <c r="FE128" s="215"/>
      <c r="FF128" s="215"/>
      <c r="FG128" s="215"/>
      <c r="FH128" s="215"/>
      <c r="FI128" s="215"/>
      <c r="FJ128" s="212"/>
      <c r="FK128" s="212"/>
      <c r="FL128" s="212"/>
      <c r="FM128" s="212"/>
    </row>
    <row r="129" spans="2:169" ht="5.25" customHeight="1">
      <c r="B129" s="412"/>
      <c r="C129" s="413"/>
      <c r="D129" s="390"/>
      <c r="E129" s="390"/>
      <c r="F129" s="390"/>
      <c r="G129" s="390"/>
      <c r="H129" s="390"/>
      <c r="I129" s="390"/>
      <c r="J129" s="390"/>
      <c r="K129" s="390"/>
      <c r="L129" s="390"/>
      <c r="M129" s="390"/>
      <c r="N129" s="390"/>
      <c r="O129" s="390"/>
      <c r="P129" s="390"/>
      <c r="Q129" s="390"/>
      <c r="R129" s="390"/>
      <c r="S129" s="390"/>
      <c r="T129" s="390"/>
      <c r="U129" s="390"/>
      <c r="V129" s="390"/>
      <c r="W129" s="390"/>
      <c r="X129" s="390"/>
      <c r="Y129" s="390"/>
      <c r="Z129" s="390"/>
      <c r="AA129" s="390"/>
      <c r="AB129" s="390"/>
      <c r="AC129" s="390"/>
      <c r="AD129" s="390"/>
      <c r="AE129" s="390"/>
      <c r="AF129" s="390"/>
      <c r="AG129" s="390"/>
      <c r="AH129" s="390"/>
      <c r="AI129" s="390"/>
      <c r="AJ129" s="390"/>
      <c r="AK129" s="390"/>
      <c r="AL129" s="391"/>
      <c r="AM129" s="392"/>
      <c r="AN129" s="393"/>
      <c r="AO129" s="393"/>
      <c r="AP129" s="393"/>
      <c r="AQ129" s="393"/>
      <c r="AR129" s="393"/>
      <c r="AS129" s="393"/>
      <c r="AT129" s="393"/>
      <c r="AU129" s="393"/>
      <c r="AV129" s="393"/>
      <c r="AW129" s="393"/>
      <c r="AX129" s="394"/>
      <c r="AY129" s="215"/>
      <c r="AZ129" s="412"/>
      <c r="BA129" s="486"/>
      <c r="BB129" s="401"/>
      <c r="BC129" s="452"/>
      <c r="BD129" s="425"/>
      <c r="BE129" s="426"/>
      <c r="BF129" s="426"/>
      <c r="BG129" s="426"/>
      <c r="BH129" s="426"/>
      <c r="BI129" s="426"/>
      <c r="BJ129" s="426"/>
      <c r="BK129" s="426"/>
      <c r="BL129" s="426"/>
      <c r="BM129" s="426"/>
      <c r="BN129" s="426"/>
      <c r="BO129" s="426"/>
      <c r="BP129" s="426"/>
      <c r="BQ129" s="426"/>
      <c r="BR129" s="426"/>
      <c r="BS129" s="426"/>
      <c r="BT129" s="426"/>
      <c r="BU129" s="427"/>
      <c r="BV129" s="407"/>
      <c r="BW129" s="386"/>
      <c r="BX129" s="386"/>
      <c r="BY129" s="386"/>
      <c r="BZ129" s="386"/>
      <c r="CA129" s="386"/>
      <c r="CB129" s="386"/>
      <c r="CC129" s="386"/>
      <c r="CD129" s="386"/>
      <c r="CE129" s="386"/>
      <c r="CF129" s="386"/>
      <c r="CG129" s="386"/>
      <c r="CH129" s="386"/>
      <c r="CI129" s="386"/>
      <c r="CJ129" s="386"/>
      <c r="CK129" s="387"/>
      <c r="CL129" s="217"/>
      <c r="CM129" s="227"/>
      <c r="CN129" s="227"/>
      <c r="CO129" s="227"/>
      <c r="CP129" s="227"/>
      <c r="CQ129" s="227"/>
      <c r="CR129" s="227"/>
      <c r="CS129" s="227"/>
      <c r="CT129" s="227"/>
      <c r="CU129" s="227"/>
      <c r="DO129" s="215"/>
      <c r="DP129" s="215"/>
      <c r="DQ129" s="215"/>
      <c r="DR129" s="215"/>
      <c r="DS129" s="215"/>
      <c r="DT129" s="215"/>
      <c r="DU129" s="215"/>
      <c r="DV129" s="215"/>
      <c r="DW129" s="215"/>
      <c r="DX129" s="215"/>
      <c r="DY129" s="215"/>
      <c r="DZ129" s="215"/>
      <c r="EA129" s="215"/>
      <c r="EB129" s="215"/>
      <c r="EC129" s="215"/>
      <c r="ED129" s="215"/>
      <c r="EE129" s="215"/>
      <c r="EF129" s="215"/>
      <c r="EG129" s="215"/>
      <c r="EH129" s="215"/>
      <c r="EI129" s="215"/>
      <c r="EJ129" s="215"/>
      <c r="EK129" s="215"/>
      <c r="EL129" s="215"/>
      <c r="EM129" s="215"/>
      <c r="EN129" s="215"/>
      <c r="EO129" s="215"/>
      <c r="EP129" s="215"/>
      <c r="EQ129" s="215"/>
      <c r="ER129" s="215"/>
      <c r="ES129" s="215"/>
      <c r="ET129" s="226"/>
      <c r="EU129" s="226"/>
      <c r="EV129" s="226"/>
      <c r="EW129" s="226"/>
      <c r="EX129" s="215"/>
      <c r="EY129" s="215"/>
      <c r="EZ129" s="215"/>
      <c r="FA129" s="215"/>
      <c r="FB129" s="215"/>
      <c r="FC129" s="215"/>
      <c r="FD129" s="215"/>
      <c r="FE129" s="215"/>
      <c r="FF129" s="215"/>
      <c r="FG129" s="215"/>
      <c r="FH129" s="215"/>
      <c r="FI129" s="215"/>
      <c r="FJ129" s="212"/>
      <c r="FK129" s="212"/>
      <c r="FL129" s="212"/>
      <c r="FM129" s="212"/>
    </row>
    <row r="130" spans="2:169" ht="5.25" customHeight="1">
      <c r="B130" s="412"/>
      <c r="C130" s="413"/>
      <c r="D130" s="390"/>
      <c r="E130" s="390"/>
      <c r="F130" s="390"/>
      <c r="G130" s="390"/>
      <c r="H130" s="390"/>
      <c r="I130" s="390"/>
      <c r="J130" s="390"/>
      <c r="K130" s="390"/>
      <c r="L130" s="390"/>
      <c r="M130" s="390"/>
      <c r="N130" s="390"/>
      <c r="O130" s="390"/>
      <c r="P130" s="390"/>
      <c r="Q130" s="390"/>
      <c r="R130" s="390"/>
      <c r="S130" s="390"/>
      <c r="T130" s="390"/>
      <c r="U130" s="390"/>
      <c r="V130" s="390"/>
      <c r="W130" s="390"/>
      <c r="X130" s="390"/>
      <c r="Y130" s="390"/>
      <c r="Z130" s="390"/>
      <c r="AA130" s="390"/>
      <c r="AB130" s="390"/>
      <c r="AC130" s="390"/>
      <c r="AD130" s="390"/>
      <c r="AE130" s="390"/>
      <c r="AF130" s="390"/>
      <c r="AG130" s="390"/>
      <c r="AH130" s="390"/>
      <c r="AI130" s="390"/>
      <c r="AJ130" s="390"/>
      <c r="AK130" s="390"/>
      <c r="AL130" s="391"/>
      <c r="AM130" s="392"/>
      <c r="AN130" s="393"/>
      <c r="AO130" s="393"/>
      <c r="AP130" s="393"/>
      <c r="AQ130" s="393"/>
      <c r="AR130" s="393"/>
      <c r="AS130" s="393"/>
      <c r="AT130" s="393"/>
      <c r="AU130" s="393"/>
      <c r="AV130" s="393"/>
      <c r="AW130" s="393"/>
      <c r="AX130" s="394"/>
      <c r="AY130" s="215"/>
      <c r="AZ130" s="412"/>
      <c r="BA130" s="486"/>
      <c r="BB130" s="401"/>
      <c r="BC130" s="452"/>
      <c r="BD130" s="428"/>
      <c r="BE130" s="429"/>
      <c r="BF130" s="429"/>
      <c r="BG130" s="429"/>
      <c r="BH130" s="429"/>
      <c r="BI130" s="429"/>
      <c r="BJ130" s="429"/>
      <c r="BK130" s="429"/>
      <c r="BL130" s="429"/>
      <c r="BM130" s="429"/>
      <c r="BN130" s="429"/>
      <c r="BO130" s="429"/>
      <c r="BP130" s="429"/>
      <c r="BQ130" s="429"/>
      <c r="BR130" s="429"/>
      <c r="BS130" s="429"/>
      <c r="BT130" s="429"/>
      <c r="BU130" s="430"/>
      <c r="BV130" s="407"/>
      <c r="BW130" s="386"/>
      <c r="BX130" s="386"/>
      <c r="BY130" s="386"/>
      <c r="BZ130" s="386"/>
      <c r="CA130" s="386"/>
      <c r="CB130" s="386"/>
      <c r="CC130" s="386"/>
      <c r="CD130" s="386"/>
      <c r="CE130" s="386"/>
      <c r="CF130" s="386"/>
      <c r="CG130" s="386"/>
      <c r="CH130" s="386"/>
      <c r="CI130" s="386"/>
      <c r="CJ130" s="386"/>
      <c r="CK130" s="387"/>
      <c r="CL130" s="217"/>
      <c r="CM130" s="227"/>
      <c r="CN130" s="227"/>
      <c r="CO130" s="227"/>
      <c r="CP130" s="227"/>
      <c r="CQ130" s="227"/>
      <c r="CR130" s="227"/>
      <c r="CS130" s="227"/>
      <c r="CT130" s="227"/>
      <c r="CU130" s="227"/>
      <c r="DO130" s="215"/>
      <c r="DP130" s="215"/>
      <c r="DQ130" s="215"/>
      <c r="DR130" s="215"/>
      <c r="DS130" s="215"/>
      <c r="DT130" s="215"/>
      <c r="DU130" s="215"/>
      <c r="DV130" s="215"/>
      <c r="DW130" s="215"/>
      <c r="DX130" s="215"/>
      <c r="DY130" s="215"/>
      <c r="DZ130" s="215"/>
      <c r="EA130" s="215"/>
      <c r="EB130" s="215"/>
      <c r="EC130" s="215"/>
      <c r="ED130" s="215"/>
      <c r="EE130" s="215"/>
      <c r="EF130" s="215"/>
      <c r="EG130" s="215"/>
      <c r="EH130" s="215"/>
      <c r="EI130" s="215"/>
      <c r="EJ130" s="215"/>
      <c r="EK130" s="215"/>
      <c r="EL130" s="215"/>
      <c r="EM130" s="215"/>
      <c r="EN130" s="215"/>
      <c r="EO130" s="215"/>
      <c r="EP130" s="215"/>
      <c r="EQ130" s="215"/>
      <c r="ER130" s="215"/>
      <c r="ES130" s="215"/>
      <c r="ET130" s="226"/>
      <c r="EU130" s="226"/>
      <c r="EV130" s="226"/>
      <c r="EW130" s="226"/>
      <c r="EX130" s="215"/>
      <c r="EY130" s="215"/>
      <c r="EZ130" s="215"/>
      <c r="FA130" s="215"/>
      <c r="FB130" s="215"/>
      <c r="FC130" s="215"/>
      <c r="FD130" s="215"/>
      <c r="FE130" s="215"/>
      <c r="FF130" s="215"/>
      <c r="FG130" s="215"/>
      <c r="FH130" s="215"/>
      <c r="FI130" s="215"/>
      <c r="FJ130" s="212"/>
      <c r="FK130" s="212"/>
      <c r="FL130" s="212"/>
      <c r="FM130" s="212"/>
    </row>
    <row r="131" spans="2:169" ht="5.25" customHeight="1">
      <c r="B131" s="412"/>
      <c r="C131" s="413"/>
      <c r="D131" s="388"/>
      <c r="E131" s="388"/>
      <c r="F131" s="388"/>
      <c r="G131" s="388"/>
      <c r="H131" s="388"/>
      <c r="I131" s="388"/>
      <c r="J131" s="388"/>
      <c r="K131" s="388"/>
      <c r="L131" s="388"/>
      <c r="M131" s="388"/>
      <c r="N131" s="388"/>
      <c r="O131" s="388"/>
      <c r="P131" s="388"/>
      <c r="Q131" s="388"/>
      <c r="R131" s="388"/>
      <c r="S131" s="388"/>
      <c r="T131" s="388"/>
      <c r="U131" s="388"/>
      <c r="V131" s="388"/>
      <c r="W131" s="388"/>
      <c r="X131" s="388"/>
      <c r="Y131" s="388"/>
      <c r="Z131" s="388"/>
      <c r="AA131" s="388"/>
      <c r="AB131" s="388"/>
      <c r="AC131" s="388"/>
      <c r="AD131" s="388"/>
      <c r="AE131" s="388"/>
      <c r="AF131" s="388"/>
      <c r="AG131" s="388"/>
      <c r="AH131" s="388"/>
      <c r="AI131" s="388"/>
      <c r="AJ131" s="388"/>
      <c r="AK131" s="388"/>
      <c r="AL131" s="389"/>
      <c r="AM131" s="392"/>
      <c r="AN131" s="393"/>
      <c r="AO131" s="393"/>
      <c r="AP131" s="393"/>
      <c r="AQ131" s="393"/>
      <c r="AR131" s="393"/>
      <c r="AS131" s="393"/>
      <c r="AT131" s="393"/>
      <c r="AU131" s="393"/>
      <c r="AV131" s="393"/>
      <c r="AW131" s="393"/>
      <c r="AX131" s="394"/>
      <c r="AY131" s="215"/>
      <c r="AZ131" s="412"/>
      <c r="BA131" s="486"/>
      <c r="BB131" s="401"/>
      <c r="BC131" s="452"/>
      <c r="BD131" s="422"/>
      <c r="BE131" s="423"/>
      <c r="BF131" s="423"/>
      <c r="BG131" s="423"/>
      <c r="BH131" s="423"/>
      <c r="BI131" s="423"/>
      <c r="BJ131" s="423"/>
      <c r="BK131" s="423"/>
      <c r="BL131" s="423"/>
      <c r="BM131" s="423"/>
      <c r="BN131" s="423"/>
      <c r="BO131" s="423"/>
      <c r="BP131" s="423"/>
      <c r="BQ131" s="423"/>
      <c r="BR131" s="423"/>
      <c r="BS131" s="423"/>
      <c r="BT131" s="423"/>
      <c r="BU131" s="424"/>
      <c r="BV131" s="407"/>
      <c r="BW131" s="386"/>
      <c r="BX131" s="386"/>
      <c r="BY131" s="386"/>
      <c r="BZ131" s="386"/>
      <c r="CA131" s="386"/>
      <c r="CB131" s="386"/>
      <c r="CC131" s="386"/>
      <c r="CD131" s="386"/>
      <c r="CE131" s="386"/>
      <c r="CF131" s="386"/>
      <c r="CG131" s="386"/>
      <c r="CH131" s="386"/>
      <c r="CI131" s="386"/>
      <c r="CJ131" s="386"/>
      <c r="CK131" s="387"/>
      <c r="DD131" s="224"/>
      <c r="DE131" s="224"/>
      <c r="DF131" s="224"/>
      <c r="DG131" s="224"/>
      <c r="DH131" s="224"/>
      <c r="DI131" s="224"/>
      <c r="DJ131" s="224"/>
      <c r="DK131" s="224"/>
      <c r="DL131" s="224"/>
      <c r="DM131" s="224"/>
      <c r="DN131" s="224"/>
      <c r="DO131" s="224"/>
      <c r="DP131" s="224"/>
      <c r="DQ131" s="224"/>
      <c r="DR131" s="224"/>
      <c r="DS131" s="224"/>
      <c r="DT131" s="224"/>
    </row>
    <row r="132" spans="2:169" ht="5.25" customHeight="1">
      <c r="B132" s="412"/>
      <c r="C132" s="413"/>
      <c r="D132" s="390"/>
      <c r="E132" s="390"/>
      <c r="F132" s="390"/>
      <c r="G132" s="390"/>
      <c r="H132" s="390"/>
      <c r="I132" s="390"/>
      <c r="J132" s="390"/>
      <c r="K132" s="390"/>
      <c r="L132" s="390"/>
      <c r="M132" s="390"/>
      <c r="N132" s="390"/>
      <c r="O132" s="390"/>
      <c r="P132" s="390"/>
      <c r="Q132" s="390"/>
      <c r="R132" s="390"/>
      <c r="S132" s="390"/>
      <c r="T132" s="390"/>
      <c r="U132" s="390"/>
      <c r="V132" s="390"/>
      <c r="W132" s="390"/>
      <c r="X132" s="390"/>
      <c r="Y132" s="390"/>
      <c r="Z132" s="390"/>
      <c r="AA132" s="390"/>
      <c r="AB132" s="390"/>
      <c r="AC132" s="390"/>
      <c r="AD132" s="390"/>
      <c r="AE132" s="390"/>
      <c r="AF132" s="390"/>
      <c r="AG132" s="390"/>
      <c r="AH132" s="390"/>
      <c r="AI132" s="390"/>
      <c r="AJ132" s="390"/>
      <c r="AK132" s="390"/>
      <c r="AL132" s="391"/>
      <c r="AM132" s="392"/>
      <c r="AN132" s="393"/>
      <c r="AO132" s="393"/>
      <c r="AP132" s="393"/>
      <c r="AQ132" s="393"/>
      <c r="AR132" s="393"/>
      <c r="AS132" s="393"/>
      <c r="AT132" s="393"/>
      <c r="AU132" s="393"/>
      <c r="AV132" s="393"/>
      <c r="AW132" s="393"/>
      <c r="AX132" s="394"/>
      <c r="AY132" s="215"/>
      <c r="AZ132" s="412"/>
      <c r="BA132" s="486"/>
      <c r="BB132" s="401"/>
      <c r="BC132" s="452"/>
      <c r="BD132" s="425"/>
      <c r="BE132" s="426"/>
      <c r="BF132" s="426"/>
      <c r="BG132" s="426"/>
      <c r="BH132" s="426"/>
      <c r="BI132" s="426"/>
      <c r="BJ132" s="426"/>
      <c r="BK132" s="426"/>
      <c r="BL132" s="426"/>
      <c r="BM132" s="426"/>
      <c r="BN132" s="426"/>
      <c r="BO132" s="426"/>
      <c r="BP132" s="426"/>
      <c r="BQ132" s="426"/>
      <c r="BR132" s="426"/>
      <c r="BS132" s="426"/>
      <c r="BT132" s="426"/>
      <c r="BU132" s="427"/>
      <c r="BV132" s="407"/>
      <c r="BW132" s="386"/>
      <c r="BX132" s="386"/>
      <c r="BY132" s="386"/>
      <c r="BZ132" s="386"/>
      <c r="CA132" s="386"/>
      <c r="CB132" s="386"/>
      <c r="CC132" s="386"/>
      <c r="CD132" s="386"/>
      <c r="CE132" s="386"/>
      <c r="CF132" s="386"/>
      <c r="CG132" s="386"/>
      <c r="CH132" s="386"/>
      <c r="CI132" s="386"/>
      <c r="CJ132" s="386"/>
      <c r="CK132" s="387"/>
      <c r="DD132" s="230"/>
      <c r="DE132" s="230"/>
      <c r="DF132" s="230"/>
      <c r="DG132" s="230"/>
      <c r="DH132" s="230"/>
      <c r="DI132" s="230"/>
      <c r="DJ132" s="230"/>
      <c r="DK132" s="230"/>
      <c r="DL132" s="230"/>
      <c r="DM132" s="230"/>
      <c r="DN132" s="230"/>
      <c r="DO132" s="230"/>
      <c r="DP132" s="230"/>
      <c r="DQ132" s="230"/>
      <c r="DR132" s="230"/>
      <c r="DS132" s="230"/>
      <c r="DT132" s="230"/>
    </row>
    <row r="133" spans="2:169" ht="5.25" customHeight="1">
      <c r="B133" s="412"/>
      <c r="C133" s="413"/>
      <c r="D133" s="390"/>
      <c r="E133" s="390"/>
      <c r="F133" s="390"/>
      <c r="G133" s="390"/>
      <c r="H133" s="390"/>
      <c r="I133" s="390"/>
      <c r="J133" s="390"/>
      <c r="K133" s="390"/>
      <c r="L133" s="390"/>
      <c r="M133" s="390"/>
      <c r="N133" s="390"/>
      <c r="O133" s="390"/>
      <c r="P133" s="390"/>
      <c r="Q133" s="390"/>
      <c r="R133" s="390"/>
      <c r="S133" s="390"/>
      <c r="T133" s="390"/>
      <c r="U133" s="390"/>
      <c r="V133" s="390"/>
      <c r="W133" s="390"/>
      <c r="X133" s="390"/>
      <c r="Y133" s="390"/>
      <c r="Z133" s="390"/>
      <c r="AA133" s="390"/>
      <c r="AB133" s="390"/>
      <c r="AC133" s="390"/>
      <c r="AD133" s="390"/>
      <c r="AE133" s="390"/>
      <c r="AF133" s="390"/>
      <c r="AG133" s="390"/>
      <c r="AH133" s="390"/>
      <c r="AI133" s="390"/>
      <c r="AJ133" s="390"/>
      <c r="AK133" s="390"/>
      <c r="AL133" s="391"/>
      <c r="AM133" s="392"/>
      <c r="AN133" s="393"/>
      <c r="AO133" s="393"/>
      <c r="AP133" s="393"/>
      <c r="AQ133" s="393"/>
      <c r="AR133" s="393"/>
      <c r="AS133" s="393"/>
      <c r="AT133" s="393"/>
      <c r="AU133" s="393"/>
      <c r="AV133" s="393"/>
      <c r="AW133" s="393"/>
      <c r="AX133" s="394"/>
      <c r="AY133" s="215"/>
      <c r="AZ133" s="412"/>
      <c r="BA133" s="486"/>
      <c r="BB133" s="401"/>
      <c r="BC133" s="452"/>
      <c r="BD133" s="425"/>
      <c r="BE133" s="426"/>
      <c r="BF133" s="426"/>
      <c r="BG133" s="426"/>
      <c r="BH133" s="426"/>
      <c r="BI133" s="426"/>
      <c r="BJ133" s="426"/>
      <c r="BK133" s="426"/>
      <c r="BL133" s="426"/>
      <c r="BM133" s="426"/>
      <c r="BN133" s="426"/>
      <c r="BO133" s="426"/>
      <c r="BP133" s="426"/>
      <c r="BQ133" s="426"/>
      <c r="BR133" s="426"/>
      <c r="BS133" s="426"/>
      <c r="BT133" s="426"/>
      <c r="BU133" s="427"/>
      <c r="BV133" s="407"/>
      <c r="BW133" s="386"/>
      <c r="BX133" s="386"/>
      <c r="BY133" s="386"/>
      <c r="BZ133" s="386"/>
      <c r="CA133" s="386"/>
      <c r="CB133" s="386"/>
      <c r="CC133" s="386"/>
      <c r="CD133" s="386"/>
      <c r="CE133" s="386"/>
      <c r="CF133" s="386"/>
      <c r="CG133" s="386"/>
      <c r="CH133" s="386"/>
      <c r="CI133" s="386"/>
      <c r="CJ133" s="386"/>
      <c r="CK133" s="387"/>
    </row>
    <row r="134" spans="2:169" ht="5.25" customHeight="1">
      <c r="B134" s="412"/>
      <c r="C134" s="413"/>
      <c r="D134" s="390"/>
      <c r="E134" s="390"/>
      <c r="F134" s="390"/>
      <c r="G134" s="390"/>
      <c r="H134" s="390"/>
      <c r="I134" s="390"/>
      <c r="J134" s="390"/>
      <c r="K134" s="390"/>
      <c r="L134" s="390"/>
      <c r="M134" s="390"/>
      <c r="N134" s="390"/>
      <c r="O134" s="390"/>
      <c r="P134" s="390"/>
      <c r="Q134" s="390"/>
      <c r="R134" s="390"/>
      <c r="S134" s="390"/>
      <c r="T134" s="390"/>
      <c r="U134" s="390"/>
      <c r="V134" s="390"/>
      <c r="W134" s="390"/>
      <c r="X134" s="390"/>
      <c r="Y134" s="390"/>
      <c r="Z134" s="390"/>
      <c r="AA134" s="390"/>
      <c r="AB134" s="390"/>
      <c r="AC134" s="390"/>
      <c r="AD134" s="390"/>
      <c r="AE134" s="390"/>
      <c r="AF134" s="390"/>
      <c r="AG134" s="390"/>
      <c r="AH134" s="390"/>
      <c r="AI134" s="390"/>
      <c r="AJ134" s="390"/>
      <c r="AK134" s="390"/>
      <c r="AL134" s="391"/>
      <c r="AM134" s="392"/>
      <c r="AN134" s="393"/>
      <c r="AO134" s="393"/>
      <c r="AP134" s="393"/>
      <c r="AQ134" s="393"/>
      <c r="AR134" s="393"/>
      <c r="AS134" s="393"/>
      <c r="AT134" s="393"/>
      <c r="AU134" s="393"/>
      <c r="AV134" s="393"/>
      <c r="AW134" s="393"/>
      <c r="AX134" s="394"/>
      <c r="AY134" s="215"/>
      <c r="AZ134" s="412"/>
      <c r="BA134" s="486"/>
      <c r="BB134" s="401"/>
      <c r="BC134" s="452"/>
      <c r="BD134" s="425"/>
      <c r="BE134" s="426"/>
      <c r="BF134" s="426"/>
      <c r="BG134" s="426"/>
      <c r="BH134" s="426"/>
      <c r="BI134" s="426"/>
      <c r="BJ134" s="426"/>
      <c r="BK134" s="426"/>
      <c r="BL134" s="426"/>
      <c r="BM134" s="426"/>
      <c r="BN134" s="426"/>
      <c r="BO134" s="426"/>
      <c r="BP134" s="426"/>
      <c r="BQ134" s="426"/>
      <c r="BR134" s="426"/>
      <c r="BS134" s="426"/>
      <c r="BT134" s="426"/>
      <c r="BU134" s="427"/>
      <c r="BV134" s="407"/>
      <c r="BW134" s="386"/>
      <c r="BX134" s="386"/>
      <c r="BY134" s="386"/>
      <c r="BZ134" s="386"/>
      <c r="CA134" s="386"/>
      <c r="CB134" s="386"/>
      <c r="CC134" s="386"/>
      <c r="CD134" s="386"/>
      <c r="CE134" s="386"/>
      <c r="CF134" s="386"/>
      <c r="CG134" s="386"/>
      <c r="CH134" s="386"/>
      <c r="CI134" s="386"/>
      <c r="CJ134" s="386"/>
      <c r="CK134" s="387"/>
    </row>
    <row r="135" spans="2:169" ht="5.25" customHeight="1">
      <c r="B135" s="412"/>
      <c r="C135" s="413"/>
      <c r="D135" s="390"/>
      <c r="E135" s="390"/>
      <c r="F135" s="390"/>
      <c r="G135" s="390"/>
      <c r="H135" s="390"/>
      <c r="I135" s="390"/>
      <c r="J135" s="390"/>
      <c r="K135" s="390"/>
      <c r="L135" s="390"/>
      <c r="M135" s="390"/>
      <c r="N135" s="390"/>
      <c r="O135" s="390"/>
      <c r="P135" s="390"/>
      <c r="Q135" s="390"/>
      <c r="R135" s="390"/>
      <c r="S135" s="390"/>
      <c r="T135" s="390"/>
      <c r="U135" s="390"/>
      <c r="V135" s="390"/>
      <c r="W135" s="390"/>
      <c r="X135" s="390"/>
      <c r="Y135" s="390"/>
      <c r="Z135" s="390"/>
      <c r="AA135" s="390"/>
      <c r="AB135" s="390"/>
      <c r="AC135" s="390"/>
      <c r="AD135" s="390"/>
      <c r="AE135" s="390"/>
      <c r="AF135" s="390"/>
      <c r="AG135" s="390"/>
      <c r="AH135" s="390"/>
      <c r="AI135" s="390"/>
      <c r="AJ135" s="390"/>
      <c r="AK135" s="390"/>
      <c r="AL135" s="391"/>
      <c r="AM135" s="392"/>
      <c r="AN135" s="393"/>
      <c r="AO135" s="393"/>
      <c r="AP135" s="393"/>
      <c r="AQ135" s="393"/>
      <c r="AR135" s="393"/>
      <c r="AS135" s="393"/>
      <c r="AT135" s="393"/>
      <c r="AU135" s="393"/>
      <c r="AV135" s="393"/>
      <c r="AW135" s="393"/>
      <c r="AX135" s="394"/>
      <c r="AY135" s="215"/>
      <c r="AZ135" s="412"/>
      <c r="BA135" s="486"/>
      <c r="BB135" s="401"/>
      <c r="BC135" s="452"/>
      <c r="BD135" s="428"/>
      <c r="BE135" s="429"/>
      <c r="BF135" s="429"/>
      <c r="BG135" s="429"/>
      <c r="BH135" s="429"/>
      <c r="BI135" s="429"/>
      <c r="BJ135" s="429"/>
      <c r="BK135" s="429"/>
      <c r="BL135" s="429"/>
      <c r="BM135" s="429"/>
      <c r="BN135" s="429"/>
      <c r="BO135" s="429"/>
      <c r="BP135" s="429"/>
      <c r="BQ135" s="429"/>
      <c r="BR135" s="429"/>
      <c r="BS135" s="429"/>
      <c r="BT135" s="429"/>
      <c r="BU135" s="430"/>
      <c r="BV135" s="407"/>
      <c r="BW135" s="386"/>
      <c r="BX135" s="386"/>
      <c r="BY135" s="386"/>
      <c r="BZ135" s="386"/>
      <c r="CA135" s="386"/>
      <c r="CB135" s="386"/>
      <c r="CC135" s="386"/>
      <c r="CD135" s="386"/>
      <c r="CE135" s="386"/>
      <c r="CF135" s="386"/>
      <c r="CG135" s="386"/>
      <c r="CH135" s="386"/>
      <c r="CI135" s="386"/>
      <c r="CJ135" s="386"/>
      <c r="CK135" s="387"/>
    </row>
    <row r="136" spans="2:169" ht="5.25" customHeight="1">
      <c r="B136" s="412"/>
      <c r="C136" s="413"/>
      <c r="D136" s="388"/>
      <c r="E136" s="388"/>
      <c r="F136" s="388"/>
      <c r="G136" s="388"/>
      <c r="H136" s="388"/>
      <c r="I136" s="388"/>
      <c r="J136" s="388"/>
      <c r="K136" s="388"/>
      <c r="L136" s="388"/>
      <c r="M136" s="388"/>
      <c r="N136" s="388"/>
      <c r="O136" s="388"/>
      <c r="P136" s="388"/>
      <c r="Q136" s="388"/>
      <c r="R136" s="388"/>
      <c r="S136" s="388"/>
      <c r="T136" s="388"/>
      <c r="U136" s="388"/>
      <c r="V136" s="388"/>
      <c r="W136" s="388"/>
      <c r="X136" s="388"/>
      <c r="Y136" s="388"/>
      <c r="Z136" s="388"/>
      <c r="AA136" s="388"/>
      <c r="AB136" s="388"/>
      <c r="AC136" s="388"/>
      <c r="AD136" s="388"/>
      <c r="AE136" s="388"/>
      <c r="AF136" s="388"/>
      <c r="AG136" s="388"/>
      <c r="AH136" s="388"/>
      <c r="AI136" s="388"/>
      <c r="AJ136" s="388"/>
      <c r="AK136" s="388"/>
      <c r="AL136" s="389"/>
      <c r="AM136" s="392"/>
      <c r="AN136" s="393"/>
      <c r="AO136" s="393"/>
      <c r="AP136" s="393"/>
      <c r="AQ136" s="393"/>
      <c r="AR136" s="393"/>
      <c r="AS136" s="393"/>
      <c r="AT136" s="393"/>
      <c r="AU136" s="393"/>
      <c r="AV136" s="393"/>
      <c r="AW136" s="393"/>
      <c r="AX136" s="394"/>
      <c r="AY136" s="215"/>
      <c r="AZ136" s="412"/>
      <c r="BA136" s="486"/>
      <c r="BB136" s="401"/>
      <c r="BC136" s="452"/>
      <c r="BD136" s="398"/>
      <c r="BE136" s="399"/>
      <c r="BF136" s="399"/>
      <c r="BG136" s="399"/>
      <c r="BH136" s="399"/>
      <c r="BI136" s="399"/>
      <c r="BJ136" s="399"/>
      <c r="BK136" s="399"/>
      <c r="BL136" s="399"/>
      <c r="BM136" s="399"/>
      <c r="BN136" s="399"/>
      <c r="BO136" s="399"/>
      <c r="BP136" s="399"/>
      <c r="BQ136" s="399"/>
      <c r="BR136" s="399"/>
      <c r="BS136" s="399"/>
      <c r="BT136" s="399"/>
      <c r="BU136" s="400"/>
      <c r="BV136" s="407"/>
      <c r="BW136" s="386"/>
      <c r="BX136" s="386"/>
      <c r="BY136" s="386"/>
      <c r="BZ136" s="386"/>
      <c r="CA136" s="386"/>
      <c r="CB136" s="386"/>
      <c r="CC136" s="386"/>
      <c r="CD136" s="386"/>
      <c r="CE136" s="386"/>
      <c r="CF136" s="386"/>
      <c r="CG136" s="386"/>
      <c r="CH136" s="386"/>
      <c r="CI136" s="386"/>
      <c r="CJ136" s="386"/>
      <c r="CK136" s="387"/>
    </row>
    <row r="137" spans="2:169" ht="5.25" customHeight="1">
      <c r="B137" s="412"/>
      <c r="C137" s="413"/>
      <c r="D137" s="390"/>
      <c r="E137" s="390"/>
      <c r="F137" s="390"/>
      <c r="G137" s="390"/>
      <c r="H137" s="390"/>
      <c r="I137" s="390"/>
      <c r="J137" s="390"/>
      <c r="K137" s="390"/>
      <c r="L137" s="390"/>
      <c r="M137" s="390"/>
      <c r="N137" s="390"/>
      <c r="O137" s="390"/>
      <c r="P137" s="390"/>
      <c r="Q137" s="390"/>
      <c r="R137" s="390"/>
      <c r="S137" s="390"/>
      <c r="T137" s="390"/>
      <c r="U137" s="390"/>
      <c r="V137" s="390"/>
      <c r="W137" s="390"/>
      <c r="X137" s="390"/>
      <c r="Y137" s="390"/>
      <c r="Z137" s="390"/>
      <c r="AA137" s="390"/>
      <c r="AB137" s="390"/>
      <c r="AC137" s="390"/>
      <c r="AD137" s="390"/>
      <c r="AE137" s="390"/>
      <c r="AF137" s="390"/>
      <c r="AG137" s="390"/>
      <c r="AH137" s="390"/>
      <c r="AI137" s="390"/>
      <c r="AJ137" s="390"/>
      <c r="AK137" s="390"/>
      <c r="AL137" s="391"/>
      <c r="AM137" s="392"/>
      <c r="AN137" s="393"/>
      <c r="AO137" s="393"/>
      <c r="AP137" s="393"/>
      <c r="AQ137" s="393"/>
      <c r="AR137" s="393"/>
      <c r="AS137" s="393"/>
      <c r="AT137" s="393"/>
      <c r="AU137" s="393"/>
      <c r="AV137" s="393"/>
      <c r="AW137" s="393"/>
      <c r="AX137" s="394"/>
      <c r="AY137" s="215"/>
      <c r="AZ137" s="412"/>
      <c r="BA137" s="486"/>
      <c r="BB137" s="401"/>
      <c r="BC137" s="452"/>
      <c r="BD137" s="401"/>
      <c r="BE137" s="402"/>
      <c r="BF137" s="402"/>
      <c r="BG137" s="402"/>
      <c r="BH137" s="402"/>
      <c r="BI137" s="402"/>
      <c r="BJ137" s="402"/>
      <c r="BK137" s="402"/>
      <c r="BL137" s="402"/>
      <c r="BM137" s="402"/>
      <c r="BN137" s="402"/>
      <c r="BO137" s="402"/>
      <c r="BP137" s="402"/>
      <c r="BQ137" s="402"/>
      <c r="BR137" s="402"/>
      <c r="BS137" s="402"/>
      <c r="BT137" s="402"/>
      <c r="BU137" s="403"/>
      <c r="BV137" s="407"/>
      <c r="BW137" s="386"/>
      <c r="BX137" s="386"/>
      <c r="BY137" s="386"/>
      <c r="BZ137" s="386"/>
      <c r="CA137" s="386"/>
      <c r="CB137" s="386"/>
      <c r="CC137" s="386"/>
      <c r="CD137" s="386"/>
      <c r="CE137" s="386"/>
      <c r="CF137" s="386"/>
      <c r="CG137" s="386"/>
      <c r="CH137" s="386"/>
      <c r="CI137" s="386"/>
      <c r="CJ137" s="386"/>
      <c r="CK137" s="387"/>
    </row>
    <row r="138" spans="2:169" ht="5.25" customHeight="1">
      <c r="B138" s="412"/>
      <c r="C138" s="413"/>
      <c r="D138" s="390"/>
      <c r="E138" s="390"/>
      <c r="F138" s="390"/>
      <c r="G138" s="390"/>
      <c r="H138" s="390"/>
      <c r="I138" s="390"/>
      <c r="J138" s="390"/>
      <c r="K138" s="390"/>
      <c r="L138" s="390"/>
      <c r="M138" s="390"/>
      <c r="N138" s="390"/>
      <c r="O138" s="390"/>
      <c r="P138" s="390"/>
      <c r="Q138" s="390"/>
      <c r="R138" s="390"/>
      <c r="S138" s="390"/>
      <c r="T138" s="390"/>
      <c r="U138" s="390"/>
      <c r="V138" s="390"/>
      <c r="W138" s="390"/>
      <c r="X138" s="390"/>
      <c r="Y138" s="390"/>
      <c r="Z138" s="390"/>
      <c r="AA138" s="390"/>
      <c r="AB138" s="390"/>
      <c r="AC138" s="390"/>
      <c r="AD138" s="390"/>
      <c r="AE138" s="390"/>
      <c r="AF138" s="390"/>
      <c r="AG138" s="390"/>
      <c r="AH138" s="390"/>
      <c r="AI138" s="390"/>
      <c r="AJ138" s="390"/>
      <c r="AK138" s="390"/>
      <c r="AL138" s="391"/>
      <c r="AM138" s="392"/>
      <c r="AN138" s="393"/>
      <c r="AO138" s="393"/>
      <c r="AP138" s="393"/>
      <c r="AQ138" s="393"/>
      <c r="AR138" s="393"/>
      <c r="AS138" s="393"/>
      <c r="AT138" s="393"/>
      <c r="AU138" s="393"/>
      <c r="AV138" s="393"/>
      <c r="AW138" s="393"/>
      <c r="AX138" s="394"/>
      <c r="AY138" s="215"/>
      <c r="AZ138" s="412"/>
      <c r="BA138" s="486"/>
      <c r="BB138" s="401"/>
      <c r="BC138" s="452"/>
      <c r="BD138" s="401"/>
      <c r="BE138" s="402"/>
      <c r="BF138" s="402"/>
      <c r="BG138" s="402"/>
      <c r="BH138" s="402"/>
      <c r="BI138" s="402"/>
      <c r="BJ138" s="402"/>
      <c r="BK138" s="402"/>
      <c r="BL138" s="402"/>
      <c r="BM138" s="402"/>
      <c r="BN138" s="402"/>
      <c r="BO138" s="402"/>
      <c r="BP138" s="402"/>
      <c r="BQ138" s="402"/>
      <c r="BR138" s="402"/>
      <c r="BS138" s="402"/>
      <c r="BT138" s="402"/>
      <c r="BU138" s="403"/>
      <c r="BV138" s="407"/>
      <c r="BW138" s="386"/>
      <c r="BX138" s="386"/>
      <c r="BY138" s="386"/>
      <c r="BZ138" s="386"/>
      <c r="CA138" s="386"/>
      <c r="CB138" s="386"/>
      <c r="CC138" s="386"/>
      <c r="CD138" s="386"/>
      <c r="CE138" s="386"/>
      <c r="CF138" s="386"/>
      <c r="CG138" s="386"/>
      <c r="CH138" s="386"/>
      <c r="CI138" s="386"/>
      <c r="CJ138" s="386"/>
      <c r="CK138" s="387"/>
    </row>
    <row r="139" spans="2:169" ht="5.25" customHeight="1">
      <c r="B139" s="412"/>
      <c r="C139" s="413"/>
      <c r="D139" s="390"/>
      <c r="E139" s="390"/>
      <c r="F139" s="390"/>
      <c r="G139" s="390"/>
      <c r="H139" s="390"/>
      <c r="I139" s="390"/>
      <c r="J139" s="390"/>
      <c r="K139" s="390"/>
      <c r="L139" s="390"/>
      <c r="M139" s="390"/>
      <c r="N139" s="390"/>
      <c r="O139" s="390"/>
      <c r="P139" s="390"/>
      <c r="Q139" s="390"/>
      <c r="R139" s="390"/>
      <c r="S139" s="390"/>
      <c r="T139" s="390"/>
      <c r="U139" s="390"/>
      <c r="V139" s="390"/>
      <c r="W139" s="390"/>
      <c r="X139" s="390"/>
      <c r="Y139" s="390"/>
      <c r="Z139" s="390"/>
      <c r="AA139" s="390"/>
      <c r="AB139" s="390"/>
      <c r="AC139" s="390"/>
      <c r="AD139" s="390"/>
      <c r="AE139" s="390"/>
      <c r="AF139" s="390"/>
      <c r="AG139" s="390"/>
      <c r="AH139" s="390"/>
      <c r="AI139" s="390"/>
      <c r="AJ139" s="390"/>
      <c r="AK139" s="390"/>
      <c r="AL139" s="391"/>
      <c r="AM139" s="392"/>
      <c r="AN139" s="393"/>
      <c r="AO139" s="393"/>
      <c r="AP139" s="393"/>
      <c r="AQ139" s="393"/>
      <c r="AR139" s="393"/>
      <c r="AS139" s="393"/>
      <c r="AT139" s="393"/>
      <c r="AU139" s="393"/>
      <c r="AV139" s="393"/>
      <c r="AW139" s="393"/>
      <c r="AX139" s="394"/>
      <c r="AY139" s="215"/>
      <c r="AZ139" s="412"/>
      <c r="BA139" s="486"/>
      <c r="BB139" s="401"/>
      <c r="BC139" s="452"/>
      <c r="BD139" s="401"/>
      <c r="BE139" s="402"/>
      <c r="BF139" s="402"/>
      <c r="BG139" s="402"/>
      <c r="BH139" s="402"/>
      <c r="BI139" s="402"/>
      <c r="BJ139" s="402"/>
      <c r="BK139" s="402"/>
      <c r="BL139" s="402"/>
      <c r="BM139" s="402"/>
      <c r="BN139" s="402"/>
      <c r="BO139" s="402"/>
      <c r="BP139" s="402"/>
      <c r="BQ139" s="402"/>
      <c r="BR139" s="402"/>
      <c r="BS139" s="402"/>
      <c r="BT139" s="402"/>
      <c r="BU139" s="403"/>
      <c r="BV139" s="407"/>
      <c r="BW139" s="386"/>
      <c r="BX139" s="386"/>
      <c r="BY139" s="386"/>
      <c r="BZ139" s="386"/>
      <c r="CA139" s="386"/>
      <c r="CB139" s="386"/>
      <c r="CC139" s="386"/>
      <c r="CD139" s="386"/>
      <c r="CE139" s="386"/>
      <c r="CF139" s="386"/>
      <c r="CG139" s="386"/>
      <c r="CH139" s="386"/>
      <c r="CI139" s="386"/>
      <c r="CJ139" s="386"/>
      <c r="CK139" s="387"/>
    </row>
    <row r="140" spans="2:169" ht="5.25" customHeight="1" thickBot="1">
      <c r="B140" s="412"/>
      <c r="C140" s="413"/>
      <c r="D140" s="390"/>
      <c r="E140" s="390"/>
      <c r="F140" s="390"/>
      <c r="G140" s="390"/>
      <c r="H140" s="390"/>
      <c r="I140" s="390"/>
      <c r="J140" s="390"/>
      <c r="K140" s="390"/>
      <c r="L140" s="390"/>
      <c r="M140" s="390"/>
      <c r="N140" s="390"/>
      <c r="O140" s="390"/>
      <c r="P140" s="390"/>
      <c r="Q140" s="390"/>
      <c r="R140" s="390"/>
      <c r="S140" s="390"/>
      <c r="T140" s="390"/>
      <c r="U140" s="390"/>
      <c r="V140" s="390"/>
      <c r="W140" s="390"/>
      <c r="X140" s="390"/>
      <c r="Y140" s="390"/>
      <c r="Z140" s="390"/>
      <c r="AA140" s="390"/>
      <c r="AB140" s="390"/>
      <c r="AC140" s="390"/>
      <c r="AD140" s="390"/>
      <c r="AE140" s="390"/>
      <c r="AF140" s="390"/>
      <c r="AG140" s="390"/>
      <c r="AH140" s="390"/>
      <c r="AI140" s="390"/>
      <c r="AJ140" s="390"/>
      <c r="AK140" s="390"/>
      <c r="AL140" s="391"/>
      <c r="AM140" s="395"/>
      <c r="AN140" s="396"/>
      <c r="AO140" s="396"/>
      <c r="AP140" s="396"/>
      <c r="AQ140" s="396"/>
      <c r="AR140" s="396"/>
      <c r="AS140" s="396"/>
      <c r="AT140" s="396"/>
      <c r="AU140" s="396"/>
      <c r="AV140" s="396"/>
      <c r="AW140" s="396"/>
      <c r="AX140" s="397"/>
      <c r="AY140" s="215"/>
      <c r="AZ140" s="412"/>
      <c r="BA140" s="486"/>
      <c r="BB140" s="401"/>
      <c r="BC140" s="452"/>
      <c r="BD140" s="404"/>
      <c r="BE140" s="405"/>
      <c r="BF140" s="405"/>
      <c r="BG140" s="405"/>
      <c r="BH140" s="405"/>
      <c r="BI140" s="405"/>
      <c r="BJ140" s="405"/>
      <c r="BK140" s="405"/>
      <c r="BL140" s="405"/>
      <c r="BM140" s="405"/>
      <c r="BN140" s="405"/>
      <c r="BO140" s="405"/>
      <c r="BP140" s="405"/>
      <c r="BQ140" s="405"/>
      <c r="BR140" s="405"/>
      <c r="BS140" s="405"/>
      <c r="BT140" s="405"/>
      <c r="BU140" s="406"/>
      <c r="BV140" s="408"/>
      <c r="BW140" s="409"/>
      <c r="BX140" s="409"/>
      <c r="BY140" s="409"/>
      <c r="BZ140" s="409"/>
      <c r="CA140" s="409"/>
      <c r="CB140" s="409"/>
      <c r="CC140" s="409"/>
      <c r="CD140" s="409"/>
      <c r="CE140" s="409"/>
      <c r="CF140" s="409"/>
      <c r="CG140" s="409"/>
      <c r="CH140" s="409"/>
      <c r="CI140" s="409"/>
      <c r="CJ140" s="409"/>
      <c r="CK140" s="487"/>
    </row>
    <row r="141" spans="2:169" ht="5.25" customHeight="1">
      <c r="B141" s="350" t="s">
        <v>31</v>
      </c>
      <c r="C141" s="351"/>
      <c r="D141" s="351"/>
      <c r="E141" s="351"/>
      <c r="F141" s="351"/>
      <c r="G141" s="351"/>
      <c r="H141" s="351"/>
      <c r="I141" s="351"/>
      <c r="J141" s="351"/>
      <c r="K141" s="351"/>
      <c r="L141" s="351"/>
      <c r="M141" s="351"/>
      <c r="N141" s="351"/>
      <c r="O141" s="351"/>
      <c r="P141" s="351"/>
      <c r="Q141" s="351"/>
      <c r="R141" s="351"/>
      <c r="S141" s="351"/>
      <c r="T141" s="351"/>
      <c r="U141" s="351"/>
      <c r="V141" s="351"/>
      <c r="W141" s="351"/>
      <c r="X141" s="351"/>
      <c r="Y141" s="351"/>
      <c r="Z141" s="351"/>
      <c r="AA141" s="351"/>
      <c r="AB141" s="351"/>
      <c r="AC141" s="351"/>
      <c r="AD141" s="351"/>
      <c r="AE141" s="351"/>
      <c r="AF141" s="351"/>
      <c r="AG141" s="351"/>
      <c r="AH141" s="351"/>
      <c r="AI141" s="351"/>
      <c r="AJ141" s="351"/>
      <c r="AK141" s="351"/>
      <c r="AL141" s="352"/>
      <c r="AM141" s="359">
        <f>SUM(AM106:AX140)</f>
        <v>0</v>
      </c>
      <c r="AN141" s="360"/>
      <c r="AO141" s="360"/>
      <c r="AP141" s="360"/>
      <c r="AQ141" s="360"/>
      <c r="AR141" s="360"/>
      <c r="AS141" s="360"/>
      <c r="AT141" s="360"/>
      <c r="AU141" s="360"/>
      <c r="AV141" s="360"/>
      <c r="AW141" s="360"/>
      <c r="AX141" s="361"/>
      <c r="AY141" s="215"/>
      <c r="AZ141" s="368" t="s">
        <v>317</v>
      </c>
      <c r="BA141" s="369"/>
      <c r="BB141" s="369"/>
      <c r="BC141" s="369"/>
      <c r="BD141" s="369"/>
      <c r="BE141" s="369"/>
      <c r="BF141" s="369"/>
      <c r="BG141" s="369"/>
      <c r="BH141" s="369"/>
      <c r="BI141" s="369"/>
      <c r="BJ141" s="369"/>
      <c r="BK141" s="369"/>
      <c r="BL141" s="369"/>
      <c r="BM141" s="369"/>
      <c r="BN141" s="369"/>
      <c r="BO141" s="369"/>
      <c r="BP141" s="369"/>
      <c r="BQ141" s="369"/>
      <c r="BR141" s="369"/>
      <c r="BS141" s="369"/>
      <c r="BT141" s="369"/>
      <c r="BU141" s="370"/>
      <c r="BV141" s="377" t="e">
        <f ca="1">SUM(BV106:CK125)</f>
        <v>#N/A</v>
      </c>
      <c r="BW141" s="378"/>
      <c r="BX141" s="378"/>
      <c r="BY141" s="378"/>
      <c r="BZ141" s="378"/>
      <c r="CA141" s="378"/>
      <c r="CB141" s="378"/>
      <c r="CC141" s="378"/>
      <c r="CD141" s="378"/>
      <c r="CE141" s="378"/>
      <c r="CF141" s="378"/>
      <c r="CG141" s="378"/>
      <c r="CH141" s="378"/>
      <c r="CI141" s="378"/>
      <c r="CJ141" s="378"/>
      <c r="CK141" s="379"/>
    </row>
    <row r="142" spans="2:169" ht="5.25" customHeight="1">
      <c r="B142" s="353"/>
      <c r="C142" s="354"/>
      <c r="D142" s="354"/>
      <c r="E142" s="354"/>
      <c r="F142" s="354"/>
      <c r="G142" s="354"/>
      <c r="H142" s="354"/>
      <c r="I142" s="354"/>
      <c r="J142" s="354"/>
      <c r="K142" s="354"/>
      <c r="L142" s="354"/>
      <c r="M142" s="354"/>
      <c r="N142" s="354"/>
      <c r="O142" s="354"/>
      <c r="P142" s="354"/>
      <c r="Q142" s="354"/>
      <c r="R142" s="354"/>
      <c r="S142" s="354"/>
      <c r="T142" s="354"/>
      <c r="U142" s="354"/>
      <c r="V142" s="354"/>
      <c r="W142" s="354"/>
      <c r="X142" s="354"/>
      <c r="Y142" s="354"/>
      <c r="Z142" s="354"/>
      <c r="AA142" s="354"/>
      <c r="AB142" s="354"/>
      <c r="AC142" s="354"/>
      <c r="AD142" s="354"/>
      <c r="AE142" s="354"/>
      <c r="AF142" s="354"/>
      <c r="AG142" s="354"/>
      <c r="AH142" s="354"/>
      <c r="AI142" s="354"/>
      <c r="AJ142" s="354"/>
      <c r="AK142" s="354"/>
      <c r="AL142" s="355"/>
      <c r="AM142" s="362"/>
      <c r="AN142" s="363"/>
      <c r="AO142" s="363"/>
      <c r="AP142" s="363"/>
      <c r="AQ142" s="363"/>
      <c r="AR142" s="363"/>
      <c r="AS142" s="363"/>
      <c r="AT142" s="363"/>
      <c r="AU142" s="363"/>
      <c r="AV142" s="363"/>
      <c r="AW142" s="363"/>
      <c r="AX142" s="364"/>
      <c r="AY142" s="215"/>
      <c r="AZ142" s="371"/>
      <c r="BA142" s="372"/>
      <c r="BB142" s="372"/>
      <c r="BC142" s="372"/>
      <c r="BD142" s="372"/>
      <c r="BE142" s="372"/>
      <c r="BF142" s="372"/>
      <c r="BG142" s="372"/>
      <c r="BH142" s="372"/>
      <c r="BI142" s="372"/>
      <c r="BJ142" s="372"/>
      <c r="BK142" s="372"/>
      <c r="BL142" s="372"/>
      <c r="BM142" s="372"/>
      <c r="BN142" s="372"/>
      <c r="BO142" s="372"/>
      <c r="BP142" s="372"/>
      <c r="BQ142" s="372"/>
      <c r="BR142" s="372"/>
      <c r="BS142" s="372"/>
      <c r="BT142" s="372"/>
      <c r="BU142" s="373"/>
      <c r="BV142" s="380"/>
      <c r="BW142" s="381"/>
      <c r="BX142" s="381"/>
      <c r="BY142" s="381"/>
      <c r="BZ142" s="381"/>
      <c r="CA142" s="381"/>
      <c r="CB142" s="381"/>
      <c r="CC142" s="381"/>
      <c r="CD142" s="381"/>
      <c r="CE142" s="381"/>
      <c r="CF142" s="381"/>
      <c r="CG142" s="381"/>
      <c r="CH142" s="381"/>
      <c r="CI142" s="381"/>
      <c r="CJ142" s="381"/>
      <c r="CK142" s="382"/>
    </row>
    <row r="143" spans="2:169" ht="5.25" customHeight="1">
      <c r="B143" s="353"/>
      <c r="C143" s="354"/>
      <c r="D143" s="354"/>
      <c r="E143" s="354"/>
      <c r="F143" s="354"/>
      <c r="G143" s="354"/>
      <c r="H143" s="354"/>
      <c r="I143" s="354"/>
      <c r="J143" s="354"/>
      <c r="K143" s="354"/>
      <c r="L143" s="354"/>
      <c r="M143" s="354"/>
      <c r="N143" s="354"/>
      <c r="O143" s="354"/>
      <c r="P143" s="354"/>
      <c r="Q143" s="354"/>
      <c r="R143" s="354"/>
      <c r="S143" s="354"/>
      <c r="T143" s="354"/>
      <c r="U143" s="354"/>
      <c r="V143" s="354"/>
      <c r="W143" s="354"/>
      <c r="X143" s="354"/>
      <c r="Y143" s="354"/>
      <c r="Z143" s="354"/>
      <c r="AA143" s="354"/>
      <c r="AB143" s="354"/>
      <c r="AC143" s="354"/>
      <c r="AD143" s="354"/>
      <c r="AE143" s="354"/>
      <c r="AF143" s="354"/>
      <c r="AG143" s="354"/>
      <c r="AH143" s="354"/>
      <c r="AI143" s="354"/>
      <c r="AJ143" s="354"/>
      <c r="AK143" s="354"/>
      <c r="AL143" s="355"/>
      <c r="AM143" s="362"/>
      <c r="AN143" s="363"/>
      <c r="AO143" s="363"/>
      <c r="AP143" s="363"/>
      <c r="AQ143" s="363"/>
      <c r="AR143" s="363"/>
      <c r="AS143" s="363"/>
      <c r="AT143" s="363"/>
      <c r="AU143" s="363"/>
      <c r="AV143" s="363"/>
      <c r="AW143" s="363"/>
      <c r="AX143" s="364"/>
      <c r="AY143" s="215"/>
      <c r="AZ143" s="371"/>
      <c r="BA143" s="372"/>
      <c r="BB143" s="372"/>
      <c r="BC143" s="372"/>
      <c r="BD143" s="372"/>
      <c r="BE143" s="372"/>
      <c r="BF143" s="372"/>
      <c r="BG143" s="372"/>
      <c r="BH143" s="372"/>
      <c r="BI143" s="372"/>
      <c r="BJ143" s="372"/>
      <c r="BK143" s="372"/>
      <c r="BL143" s="372"/>
      <c r="BM143" s="372"/>
      <c r="BN143" s="372"/>
      <c r="BO143" s="372"/>
      <c r="BP143" s="372"/>
      <c r="BQ143" s="372"/>
      <c r="BR143" s="372"/>
      <c r="BS143" s="372"/>
      <c r="BT143" s="372"/>
      <c r="BU143" s="373"/>
      <c r="BV143" s="380"/>
      <c r="BW143" s="381"/>
      <c r="BX143" s="381"/>
      <c r="BY143" s="381"/>
      <c r="BZ143" s="381"/>
      <c r="CA143" s="381"/>
      <c r="CB143" s="381"/>
      <c r="CC143" s="381"/>
      <c r="CD143" s="381"/>
      <c r="CE143" s="381"/>
      <c r="CF143" s="381"/>
      <c r="CG143" s="381"/>
      <c r="CH143" s="381"/>
      <c r="CI143" s="381"/>
      <c r="CJ143" s="381"/>
      <c r="CK143" s="382"/>
    </row>
    <row r="144" spans="2:169" ht="10.5" customHeight="1" thickBot="1">
      <c r="B144" s="356"/>
      <c r="C144" s="357"/>
      <c r="D144" s="357"/>
      <c r="E144" s="357"/>
      <c r="F144" s="357"/>
      <c r="G144" s="357"/>
      <c r="H144" s="357"/>
      <c r="I144" s="357"/>
      <c r="J144" s="357"/>
      <c r="K144" s="357"/>
      <c r="L144" s="357"/>
      <c r="M144" s="357"/>
      <c r="N144" s="357"/>
      <c r="O144" s="357"/>
      <c r="P144" s="357"/>
      <c r="Q144" s="357"/>
      <c r="R144" s="357"/>
      <c r="S144" s="357"/>
      <c r="T144" s="357"/>
      <c r="U144" s="357"/>
      <c r="V144" s="357"/>
      <c r="W144" s="357"/>
      <c r="X144" s="357"/>
      <c r="Y144" s="357"/>
      <c r="Z144" s="357"/>
      <c r="AA144" s="357"/>
      <c r="AB144" s="357"/>
      <c r="AC144" s="357"/>
      <c r="AD144" s="357"/>
      <c r="AE144" s="357"/>
      <c r="AF144" s="357"/>
      <c r="AG144" s="357"/>
      <c r="AH144" s="357"/>
      <c r="AI144" s="357"/>
      <c r="AJ144" s="357"/>
      <c r="AK144" s="357"/>
      <c r="AL144" s="358"/>
      <c r="AM144" s="365"/>
      <c r="AN144" s="366"/>
      <c r="AO144" s="366"/>
      <c r="AP144" s="366"/>
      <c r="AQ144" s="366"/>
      <c r="AR144" s="366"/>
      <c r="AS144" s="366"/>
      <c r="AT144" s="366"/>
      <c r="AU144" s="366"/>
      <c r="AV144" s="366"/>
      <c r="AW144" s="366"/>
      <c r="AX144" s="367"/>
      <c r="AY144" s="215"/>
      <c r="AZ144" s="374"/>
      <c r="BA144" s="375"/>
      <c r="BB144" s="375"/>
      <c r="BC144" s="375"/>
      <c r="BD144" s="375"/>
      <c r="BE144" s="375"/>
      <c r="BF144" s="375"/>
      <c r="BG144" s="375"/>
      <c r="BH144" s="375"/>
      <c r="BI144" s="375"/>
      <c r="BJ144" s="375"/>
      <c r="BK144" s="375"/>
      <c r="BL144" s="375"/>
      <c r="BM144" s="375"/>
      <c r="BN144" s="375"/>
      <c r="BO144" s="375"/>
      <c r="BP144" s="375"/>
      <c r="BQ144" s="375"/>
      <c r="BR144" s="375"/>
      <c r="BS144" s="375"/>
      <c r="BT144" s="375"/>
      <c r="BU144" s="376"/>
      <c r="BV144" s="383"/>
      <c r="BW144" s="384"/>
      <c r="BX144" s="384"/>
      <c r="BY144" s="384"/>
      <c r="BZ144" s="384"/>
      <c r="CA144" s="384"/>
      <c r="CB144" s="384"/>
      <c r="CC144" s="384"/>
      <c r="CD144" s="384"/>
      <c r="CE144" s="384"/>
      <c r="CF144" s="384"/>
      <c r="CG144" s="384"/>
      <c r="CH144" s="384"/>
      <c r="CI144" s="384"/>
      <c r="CJ144" s="384"/>
      <c r="CK144" s="385"/>
    </row>
    <row r="145" spans="2:169" ht="8.1" customHeight="1">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c r="BV145" s="211"/>
      <c r="BW145" s="211"/>
      <c r="BX145" s="211"/>
      <c r="BY145" s="211"/>
      <c r="BZ145" s="211"/>
      <c r="CA145" s="211"/>
      <c r="CB145" s="211"/>
      <c r="CD145" s="231"/>
      <c r="CE145" s="212"/>
      <c r="CF145" s="212"/>
      <c r="CG145" s="212"/>
      <c r="CH145" s="213"/>
      <c r="CI145" s="213"/>
      <c r="CJ145" s="215"/>
      <c r="CK145" s="215"/>
      <c r="CL145" s="215"/>
      <c r="CM145" s="218"/>
      <c r="CN145" s="347"/>
      <c r="CO145" s="347"/>
      <c r="CP145" s="347"/>
      <c r="CQ145" s="347"/>
      <c r="CR145" s="347"/>
      <c r="CS145" s="347"/>
      <c r="CT145" s="347"/>
      <c r="CU145" s="347"/>
      <c r="CV145" s="344"/>
      <c r="CW145" s="344"/>
      <c r="CX145" s="344"/>
      <c r="CY145" s="344"/>
      <c r="CZ145" s="344"/>
      <c r="DA145" s="344"/>
      <c r="DB145" s="344"/>
      <c r="DC145" s="344"/>
      <c r="DD145" s="344"/>
      <c r="DE145" s="344"/>
      <c r="DF145" s="344"/>
      <c r="DG145" s="344"/>
      <c r="DH145" s="344"/>
      <c r="DI145" s="344"/>
      <c r="DJ145" s="344"/>
      <c r="DK145" s="344"/>
      <c r="DL145" s="344"/>
      <c r="DM145" s="347"/>
      <c r="DN145" s="347"/>
      <c r="DO145" s="347"/>
      <c r="DP145" s="347"/>
      <c r="DQ145" s="347"/>
      <c r="DR145" s="347"/>
      <c r="DS145" s="347"/>
      <c r="DT145" s="347"/>
      <c r="DU145" s="347"/>
      <c r="DV145" s="347"/>
      <c r="DW145" s="347"/>
      <c r="DX145" s="347"/>
      <c r="DY145" s="347"/>
      <c r="DZ145" s="347"/>
      <c r="EA145" s="347"/>
      <c r="EB145" s="347"/>
      <c r="EC145" s="347"/>
      <c r="ED145" s="347"/>
      <c r="EE145" s="347"/>
      <c r="EF145" s="347"/>
      <c r="EG145" s="343"/>
      <c r="EH145" s="343"/>
      <c r="EI145" s="343"/>
      <c r="EJ145" s="343"/>
      <c r="EK145" s="343"/>
      <c r="EL145" s="343"/>
      <c r="EM145" s="343"/>
      <c r="EN145" s="343"/>
      <c r="EO145" s="343"/>
      <c r="EP145" s="343"/>
      <c r="EQ145" s="343"/>
      <c r="ER145" s="343"/>
      <c r="ES145" s="345"/>
      <c r="ET145" s="345"/>
      <c r="EU145" s="345"/>
      <c r="EV145" s="345"/>
      <c r="EW145" s="345"/>
      <c r="EX145" s="345"/>
      <c r="EY145" s="345"/>
      <c r="EZ145" s="345"/>
      <c r="FA145" s="345"/>
      <c r="FB145" s="345"/>
      <c r="FC145" s="345"/>
      <c r="FD145" s="345"/>
      <c r="FE145" s="345"/>
      <c r="FF145" s="345"/>
      <c r="FG145" s="345"/>
      <c r="FH145" s="345"/>
      <c r="FI145" s="212"/>
      <c r="FJ145" s="212"/>
      <c r="FK145" s="212"/>
      <c r="FL145" s="212"/>
      <c r="FM145" s="212"/>
    </row>
    <row r="146" spans="2:169" ht="15.75" customHeight="1">
      <c r="B146" s="349"/>
      <c r="C146" s="349"/>
      <c r="D146" s="349"/>
      <c r="E146" s="349"/>
      <c r="F146" s="349"/>
      <c r="G146" s="349"/>
      <c r="H146" s="349"/>
      <c r="I146" s="349"/>
      <c r="J146" s="233"/>
      <c r="K146" s="230"/>
      <c r="L146" s="230"/>
      <c r="M146" s="230"/>
      <c r="N146" s="230"/>
      <c r="O146" s="230"/>
      <c r="P146" s="230"/>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M146" s="234"/>
      <c r="BN146" s="349"/>
      <c r="BO146" s="349"/>
      <c r="BP146" s="349"/>
      <c r="BQ146" s="349"/>
      <c r="BR146" s="349"/>
      <c r="BS146" s="349"/>
      <c r="BT146" s="349"/>
      <c r="BU146" s="349"/>
      <c r="BV146" s="349"/>
      <c r="BW146" s="349"/>
      <c r="BX146" s="349"/>
      <c r="BY146" s="349"/>
      <c r="BZ146" s="349"/>
      <c r="CA146" s="349"/>
      <c r="CB146" s="349"/>
      <c r="CC146" s="349"/>
      <c r="CD146" s="349"/>
      <c r="CE146" s="349"/>
      <c r="CF146" s="349"/>
      <c r="CG146" s="349"/>
      <c r="CH146" s="349"/>
      <c r="CI146" s="349"/>
      <c r="CJ146" s="349"/>
      <c r="CK146" s="349"/>
      <c r="CL146" s="218"/>
      <c r="CM146" s="218"/>
      <c r="CN146" s="347"/>
      <c r="CO146" s="347"/>
      <c r="CP146" s="347"/>
      <c r="CQ146" s="347"/>
      <c r="CR146" s="347"/>
      <c r="CS146" s="347"/>
      <c r="CT146" s="347"/>
      <c r="CU146" s="347"/>
      <c r="CV146" s="344"/>
      <c r="CW146" s="344"/>
      <c r="CX146" s="344"/>
      <c r="CY146" s="344"/>
      <c r="CZ146" s="344"/>
      <c r="DA146" s="344"/>
      <c r="DB146" s="344"/>
      <c r="DC146" s="344"/>
      <c r="DD146" s="344"/>
      <c r="DE146" s="344"/>
      <c r="DF146" s="344"/>
      <c r="DG146" s="344"/>
      <c r="DH146" s="344"/>
      <c r="DI146" s="344"/>
      <c r="DJ146" s="344"/>
      <c r="DK146" s="344"/>
      <c r="DL146" s="344"/>
      <c r="DM146" s="347"/>
      <c r="DN146" s="347"/>
      <c r="DO146" s="347"/>
      <c r="DP146" s="347"/>
      <c r="DQ146" s="347"/>
      <c r="DR146" s="347"/>
      <c r="DS146" s="347"/>
      <c r="DT146" s="347"/>
      <c r="DU146" s="347"/>
      <c r="DV146" s="347"/>
      <c r="DW146" s="347"/>
      <c r="DX146" s="347"/>
      <c r="DY146" s="347"/>
      <c r="DZ146" s="347"/>
      <c r="EA146" s="347"/>
      <c r="EB146" s="347"/>
      <c r="EC146" s="347"/>
      <c r="ED146" s="347"/>
      <c r="EE146" s="347"/>
      <c r="EF146" s="347"/>
      <c r="EG146" s="343"/>
      <c r="EH146" s="343"/>
      <c r="EI146" s="343"/>
      <c r="EJ146" s="343"/>
      <c r="EK146" s="343"/>
      <c r="EL146" s="343"/>
      <c r="EM146" s="343"/>
      <c r="EN146" s="343"/>
      <c r="EO146" s="343"/>
      <c r="EP146" s="343"/>
      <c r="EQ146" s="343"/>
      <c r="ER146" s="343"/>
      <c r="ES146" s="345"/>
      <c r="ET146" s="345"/>
      <c r="EU146" s="345"/>
      <c r="EV146" s="345"/>
      <c r="EW146" s="345"/>
      <c r="EX146" s="345"/>
      <c r="EY146" s="345"/>
      <c r="EZ146" s="345"/>
      <c r="FA146" s="345"/>
      <c r="FB146" s="345"/>
      <c r="FC146" s="345"/>
      <c r="FD146" s="345"/>
      <c r="FE146" s="345"/>
      <c r="FF146" s="345"/>
      <c r="FG146" s="345"/>
      <c r="FH146" s="345"/>
      <c r="FI146" s="212"/>
      <c r="FJ146" s="212"/>
      <c r="FK146" s="212"/>
      <c r="FL146" s="212"/>
      <c r="FM146" s="212"/>
    </row>
    <row r="147" spans="2:169" ht="16.5" customHeight="1">
      <c r="CH147" s="235"/>
      <c r="CI147" s="235"/>
      <c r="CJ147" s="346"/>
      <c r="CK147" s="346"/>
      <c r="CL147" s="343"/>
      <c r="CM147" s="343"/>
      <c r="CN147" s="343"/>
      <c r="CO147" s="343"/>
      <c r="CP147" s="343"/>
      <c r="CQ147" s="343"/>
      <c r="CR147" s="343"/>
      <c r="CS147" s="343"/>
      <c r="CT147" s="343"/>
      <c r="CU147" s="343"/>
      <c r="CV147" s="348"/>
      <c r="CW147" s="348"/>
      <c r="CX147" s="348"/>
      <c r="CY147" s="348"/>
      <c r="CZ147" s="348"/>
      <c r="DA147" s="348"/>
      <c r="DB147" s="348"/>
      <c r="DC147" s="348"/>
      <c r="DD147" s="348"/>
      <c r="DE147" s="348"/>
      <c r="DF147" s="348"/>
      <c r="DG147" s="348"/>
      <c r="DH147" s="348"/>
      <c r="DI147" s="348"/>
      <c r="DJ147" s="348"/>
      <c r="DK147" s="348"/>
      <c r="DL147" s="348"/>
      <c r="DM147" s="343"/>
      <c r="DN147" s="343"/>
      <c r="DO147" s="343"/>
      <c r="DP147" s="343"/>
      <c r="DQ147" s="343"/>
      <c r="DR147" s="343"/>
      <c r="DS147" s="343"/>
      <c r="DT147" s="343"/>
      <c r="DU147" s="343"/>
      <c r="DV147" s="343"/>
      <c r="DW147" s="343"/>
      <c r="DX147" s="343"/>
      <c r="DY147" s="343"/>
      <c r="DZ147" s="343"/>
      <c r="EA147" s="343"/>
      <c r="EB147" s="343"/>
      <c r="EC147" s="343"/>
      <c r="ED147" s="343"/>
      <c r="EE147" s="343"/>
      <c r="EF147" s="343"/>
      <c r="EG147" s="343"/>
      <c r="EH147" s="343"/>
      <c r="EI147" s="343"/>
      <c r="EJ147" s="343"/>
      <c r="EK147" s="343"/>
      <c r="EL147" s="343"/>
      <c r="EM147" s="343"/>
      <c r="EN147" s="343"/>
      <c r="EO147" s="343"/>
      <c r="EP147" s="343"/>
      <c r="EQ147" s="343"/>
      <c r="ER147" s="343"/>
      <c r="ES147" s="345"/>
      <c r="ET147" s="345"/>
      <c r="EU147" s="345"/>
      <c r="EV147" s="345"/>
      <c r="EW147" s="345"/>
      <c r="EX147" s="345"/>
      <c r="EY147" s="345"/>
      <c r="EZ147" s="345"/>
      <c r="FA147" s="345"/>
      <c r="FB147" s="345"/>
      <c r="FC147" s="345"/>
      <c r="FD147" s="345"/>
      <c r="FE147" s="345"/>
      <c r="FF147" s="345"/>
      <c r="FG147" s="345"/>
      <c r="FH147" s="345"/>
      <c r="FI147" s="212"/>
      <c r="FJ147" s="212"/>
      <c r="FK147" s="212"/>
      <c r="FL147" s="212"/>
      <c r="FM147" s="212"/>
    </row>
    <row r="148" spans="2:169" ht="16.5" customHeight="1">
      <c r="CH148" s="235"/>
      <c r="CI148" s="235"/>
    </row>
  </sheetData>
  <sheetProtection password="CC07" sheet="1" objects="1" scenarios="1"/>
  <mergeCells count="314">
    <mergeCell ref="BS42:BY46"/>
    <mergeCell ref="D67:AA71"/>
    <mergeCell ref="AB72:AH76"/>
    <mergeCell ref="N2:BQ2"/>
    <mergeCell ref="O4:Q5"/>
    <mergeCell ref="R4:T5"/>
    <mergeCell ref="U4:W5"/>
    <mergeCell ref="X4:Z5"/>
    <mergeCell ref="AA4:AC5"/>
    <mergeCell ref="AM20:AP21"/>
    <mergeCell ref="AT21:BB23"/>
    <mergeCell ref="B16:I18"/>
    <mergeCell ref="J16:V18"/>
    <mergeCell ref="W16:AD18"/>
    <mergeCell ref="AE16:AH16"/>
    <mergeCell ref="AI16:AL16"/>
    <mergeCell ref="AM16:AP16"/>
    <mergeCell ref="B22:I23"/>
    <mergeCell ref="O8:AP11"/>
    <mergeCell ref="AT8:BB14"/>
    <mergeCell ref="B4:N5"/>
    <mergeCell ref="BC21:BH23"/>
    <mergeCell ref="V62:AA66"/>
    <mergeCell ref="D62:U66"/>
    <mergeCell ref="AM17:AP18"/>
    <mergeCell ref="AT15:BB19"/>
    <mergeCell ref="AR4:CB5"/>
    <mergeCell ref="B19:I21"/>
    <mergeCell ref="J19:R21"/>
    <mergeCell ref="BC15:CK20"/>
    <mergeCell ref="AO24:AP25"/>
    <mergeCell ref="AK24:AN25"/>
    <mergeCell ref="AQ24:AX25"/>
    <mergeCell ref="AY24:BA25"/>
    <mergeCell ref="S24:X25"/>
    <mergeCell ref="Y24:AB25"/>
    <mergeCell ref="AC24:AD25"/>
    <mergeCell ref="AM19:AP19"/>
    <mergeCell ref="AE20:AH21"/>
    <mergeCell ref="AE19:AH19"/>
    <mergeCell ref="J22:V23"/>
    <mergeCell ref="W22:AD23"/>
    <mergeCell ref="S19:V21"/>
    <mergeCell ref="BB24:BD25"/>
    <mergeCell ref="BI21:BL23"/>
    <mergeCell ref="J24:K25"/>
    <mergeCell ref="L24:P25"/>
    <mergeCell ref="BV25:CH25"/>
    <mergeCell ref="AU42:BR46"/>
    <mergeCell ref="O12:Z14"/>
    <mergeCell ref="AA12:AH14"/>
    <mergeCell ref="AI12:AM14"/>
    <mergeCell ref="AN12:AP14"/>
    <mergeCell ref="CH4:CK5"/>
    <mergeCell ref="B6:N7"/>
    <mergeCell ref="O6:AP7"/>
    <mergeCell ref="AR6:AS23"/>
    <mergeCell ref="AT6:BB7"/>
    <mergeCell ref="BC6:CB7"/>
    <mergeCell ref="W19:AD21"/>
    <mergeCell ref="CC6:CK7"/>
    <mergeCell ref="B8:N11"/>
    <mergeCell ref="AI19:AL19"/>
    <mergeCell ref="AI20:AL21"/>
    <mergeCell ref="AE22:AP23"/>
    <mergeCell ref="BZ37:CK41"/>
    <mergeCell ref="AU37:BR41"/>
    <mergeCell ref="BS37:BY41"/>
    <mergeCell ref="D29:AH31"/>
    <mergeCell ref="AI29:AT31"/>
    <mergeCell ref="AU29:BY31"/>
    <mergeCell ref="B24:I25"/>
    <mergeCell ref="BR2:BY2"/>
    <mergeCell ref="BZ2:CC2"/>
    <mergeCell ref="BZ29:CK31"/>
    <mergeCell ref="BH24:BJ25"/>
    <mergeCell ref="AE26:AG27"/>
    <mergeCell ref="AI26:AM27"/>
    <mergeCell ref="AO26:AP27"/>
    <mergeCell ref="J26:R27"/>
    <mergeCell ref="S26:V27"/>
    <mergeCell ref="W26:AB27"/>
    <mergeCell ref="AC26:AD27"/>
    <mergeCell ref="AQ26:AZ27"/>
    <mergeCell ref="BE24:BF25"/>
    <mergeCell ref="BY21:CK23"/>
    <mergeCell ref="Q24:R25"/>
    <mergeCell ref="CD2:CG2"/>
    <mergeCell ref="CH2:CK2"/>
    <mergeCell ref="N3:BQ3"/>
    <mergeCell ref="AE17:AH18"/>
    <mergeCell ref="BM21:BX23"/>
    <mergeCell ref="AI17:AL18"/>
    <mergeCell ref="BC8:CK14"/>
    <mergeCell ref="B12:N14"/>
    <mergeCell ref="AE24:AJ25"/>
    <mergeCell ref="AU32:BJ36"/>
    <mergeCell ref="BP34:BR36"/>
    <mergeCell ref="BU34:BW36"/>
    <mergeCell ref="BX34:BY36"/>
    <mergeCell ref="BS34:BT36"/>
    <mergeCell ref="B26:I27"/>
    <mergeCell ref="BA26:BH27"/>
    <mergeCell ref="BP32:BT33"/>
    <mergeCell ref="BK32:BO36"/>
    <mergeCell ref="BV26:CH26"/>
    <mergeCell ref="BZ32:CK36"/>
    <mergeCell ref="D32:AH36"/>
    <mergeCell ref="AI32:AT36"/>
    <mergeCell ref="BU32:BY33"/>
    <mergeCell ref="AU52:BY56"/>
    <mergeCell ref="D42:AA46"/>
    <mergeCell ref="AB42:AH46"/>
    <mergeCell ref="AI42:AT46"/>
    <mergeCell ref="BZ42:CK46"/>
    <mergeCell ref="D37:AH41"/>
    <mergeCell ref="AI37:AT41"/>
    <mergeCell ref="AI77:AT81"/>
    <mergeCell ref="AU77:BY81"/>
    <mergeCell ref="BZ77:CK81"/>
    <mergeCell ref="AI57:AT61"/>
    <mergeCell ref="AU57:BY61"/>
    <mergeCell ref="BZ57:CK61"/>
    <mergeCell ref="D47:AA51"/>
    <mergeCell ref="AB47:AH51"/>
    <mergeCell ref="AI47:AT51"/>
    <mergeCell ref="AU47:BY51"/>
    <mergeCell ref="BZ47:CK51"/>
    <mergeCell ref="AI52:AT56"/>
    <mergeCell ref="AB52:AH56"/>
    <mergeCell ref="D52:AA56"/>
    <mergeCell ref="D57:AA61"/>
    <mergeCell ref="AB57:AH61"/>
    <mergeCell ref="BZ52:CK56"/>
    <mergeCell ref="CN63:CO63"/>
    <mergeCell ref="AB67:AH68"/>
    <mergeCell ref="AI67:AT71"/>
    <mergeCell ref="AU67:BY71"/>
    <mergeCell ref="BZ67:CK71"/>
    <mergeCell ref="AB69:AE71"/>
    <mergeCell ref="AF69:AH71"/>
    <mergeCell ref="AI62:AT66"/>
    <mergeCell ref="AU62:BY66"/>
    <mergeCell ref="BZ62:CK66"/>
    <mergeCell ref="AF64:AH66"/>
    <mergeCell ref="AB64:AE66"/>
    <mergeCell ref="AB62:AH63"/>
    <mergeCell ref="D92:AA96"/>
    <mergeCell ref="AB92:AH96"/>
    <mergeCell ref="AI92:AT96"/>
    <mergeCell ref="AU92:BY96"/>
    <mergeCell ref="BZ92:CK96"/>
    <mergeCell ref="B97:AH101"/>
    <mergeCell ref="AI97:AT101"/>
    <mergeCell ref="D82:AA86"/>
    <mergeCell ref="AB82:AH86"/>
    <mergeCell ref="AI82:AT86"/>
    <mergeCell ref="AU82:BY86"/>
    <mergeCell ref="BZ82:CK86"/>
    <mergeCell ref="D87:AA91"/>
    <mergeCell ref="AB87:AH91"/>
    <mergeCell ref="AI87:AT91"/>
    <mergeCell ref="AU87:BY91"/>
    <mergeCell ref="BZ87:CK91"/>
    <mergeCell ref="B29:C96"/>
    <mergeCell ref="D72:AA76"/>
    <mergeCell ref="AI72:AT76"/>
    <mergeCell ref="AU72:BY76"/>
    <mergeCell ref="BZ72:CK76"/>
    <mergeCell ref="D77:AA81"/>
    <mergeCell ref="AB77:AH81"/>
    <mergeCell ref="BB106:BC110"/>
    <mergeCell ref="BD106:BU110"/>
    <mergeCell ref="BV106:CK110"/>
    <mergeCell ref="D111:AL115"/>
    <mergeCell ref="AM111:AX115"/>
    <mergeCell ref="BB111:BC115"/>
    <mergeCell ref="BD111:BU115"/>
    <mergeCell ref="BV111:CK115"/>
    <mergeCell ref="D106:AL110"/>
    <mergeCell ref="AM106:AX110"/>
    <mergeCell ref="AZ106:BA140"/>
    <mergeCell ref="D116:AL120"/>
    <mergeCell ref="AM116:AX120"/>
    <mergeCell ref="D126:AL130"/>
    <mergeCell ref="AM126:AX130"/>
    <mergeCell ref="CD126:CE130"/>
    <mergeCell ref="CD136:CE140"/>
    <mergeCell ref="CF136:CG140"/>
    <mergeCell ref="CH136:CI140"/>
    <mergeCell ref="CJ136:CK140"/>
    <mergeCell ref="BB116:BC120"/>
    <mergeCell ref="BD116:BU120"/>
    <mergeCell ref="BV116:CK120"/>
    <mergeCell ref="D121:AL125"/>
    <mergeCell ref="AM121:AX125"/>
    <mergeCell ref="BB121:BC125"/>
    <mergeCell ref="BD121:BU125"/>
    <mergeCell ref="BV121:CK125"/>
    <mergeCell ref="BX131:BY135"/>
    <mergeCell ref="BZ131:CA135"/>
    <mergeCell ref="BB126:BC140"/>
    <mergeCell ref="BD126:BU130"/>
    <mergeCell ref="BV126:BW130"/>
    <mergeCell ref="BX126:BY130"/>
    <mergeCell ref="BZ126:CA130"/>
    <mergeCell ref="CB126:CC130"/>
    <mergeCell ref="CB131:CC135"/>
    <mergeCell ref="CB136:CC140"/>
    <mergeCell ref="B141:AL144"/>
    <mergeCell ref="AM141:AX144"/>
    <mergeCell ref="AZ141:BU144"/>
    <mergeCell ref="BV141:CK144"/>
    <mergeCell ref="CD131:CE135"/>
    <mergeCell ref="CF131:CG135"/>
    <mergeCell ref="CH131:CI135"/>
    <mergeCell ref="CJ131:CK135"/>
    <mergeCell ref="D136:AL140"/>
    <mergeCell ref="AM136:AX140"/>
    <mergeCell ref="BD136:BU140"/>
    <mergeCell ref="BV136:BW140"/>
    <mergeCell ref="BX136:BY140"/>
    <mergeCell ref="BZ136:CA140"/>
    <mergeCell ref="B103:C140"/>
    <mergeCell ref="D103:AL105"/>
    <mergeCell ref="AM103:AX105"/>
    <mergeCell ref="CF126:CG130"/>
    <mergeCell ref="CH126:CI130"/>
    <mergeCell ref="CJ126:CK130"/>
    <mergeCell ref="D131:AL135"/>
    <mergeCell ref="AM131:AX135"/>
    <mergeCell ref="BD131:BU135"/>
    <mergeCell ref="BV131:BW135"/>
    <mergeCell ref="ES145:FH145"/>
    <mergeCell ref="B146:C146"/>
    <mergeCell ref="D146:E146"/>
    <mergeCell ref="F146:I146"/>
    <mergeCell ref="BN146:BO146"/>
    <mergeCell ref="BP146:BQ146"/>
    <mergeCell ref="BR146:BS146"/>
    <mergeCell ref="EA145:EB145"/>
    <mergeCell ref="EC145:ED145"/>
    <mergeCell ref="EE145:EF145"/>
    <mergeCell ref="EG145:EH145"/>
    <mergeCell ref="EI145:EJ145"/>
    <mergeCell ref="EK145:EL145"/>
    <mergeCell ref="DO145:DP145"/>
    <mergeCell ref="DQ145:DR145"/>
    <mergeCell ref="DS145:DT145"/>
    <mergeCell ref="DU145:DV145"/>
    <mergeCell ref="DW145:DX145"/>
    <mergeCell ref="DY145:DZ145"/>
    <mergeCell ref="CN145:CO145"/>
    <mergeCell ref="CP145:CQ145"/>
    <mergeCell ref="CR145:CS145"/>
    <mergeCell ref="CT145:CU145"/>
    <mergeCell ref="CV145:DL145"/>
    <mergeCell ref="BT146:BU146"/>
    <mergeCell ref="BV146:BY146"/>
    <mergeCell ref="BZ146:CA146"/>
    <mergeCell ref="CB146:CC146"/>
    <mergeCell ref="CD146:CE146"/>
    <mergeCell ref="CF146:CG146"/>
    <mergeCell ref="EM145:EN145"/>
    <mergeCell ref="EO145:EP145"/>
    <mergeCell ref="EQ145:ER145"/>
    <mergeCell ref="DM145:DN145"/>
    <mergeCell ref="EQ146:ER146"/>
    <mergeCell ref="EG146:EH146"/>
    <mergeCell ref="EI146:EJ146"/>
    <mergeCell ref="DM146:DN146"/>
    <mergeCell ref="DO146:DP146"/>
    <mergeCell ref="DQ146:DR146"/>
    <mergeCell ref="DS146:DT146"/>
    <mergeCell ref="DU146:DV146"/>
    <mergeCell ref="DW146:DX146"/>
    <mergeCell ref="CH146:CK146"/>
    <mergeCell ref="CN146:CO146"/>
    <mergeCell ref="CP146:CQ146"/>
    <mergeCell ref="CR146:CS146"/>
    <mergeCell ref="CT146:CU146"/>
    <mergeCell ref="CJ147:CK147"/>
    <mergeCell ref="CL147:CM147"/>
    <mergeCell ref="CN147:CO147"/>
    <mergeCell ref="CP147:CQ147"/>
    <mergeCell ref="CR147:CS147"/>
    <mergeCell ref="DY146:DZ146"/>
    <mergeCell ref="EA146:EB146"/>
    <mergeCell ref="EC146:ED146"/>
    <mergeCell ref="EE146:EF146"/>
    <mergeCell ref="CT147:CU147"/>
    <mergeCell ref="CV147:DL147"/>
    <mergeCell ref="DM147:DN147"/>
    <mergeCell ref="DO147:DP147"/>
    <mergeCell ref="DQ147:DR147"/>
    <mergeCell ref="DS147:DT147"/>
    <mergeCell ref="EK146:EL146"/>
    <mergeCell ref="EM146:EN146"/>
    <mergeCell ref="EO146:EP146"/>
    <mergeCell ref="CV146:DL146"/>
    <mergeCell ref="ES146:FH146"/>
    <mergeCell ref="ES147:FH147"/>
    <mergeCell ref="EG147:EH147"/>
    <mergeCell ref="EI147:EJ147"/>
    <mergeCell ref="EK147:EL147"/>
    <mergeCell ref="EM147:EN147"/>
    <mergeCell ref="EO147:EP147"/>
    <mergeCell ref="EQ147:ER147"/>
    <mergeCell ref="DU147:DV147"/>
    <mergeCell ref="DW147:DX147"/>
    <mergeCell ref="DY147:DZ147"/>
    <mergeCell ref="EA147:EB147"/>
    <mergeCell ref="EC147:ED147"/>
    <mergeCell ref="EE147:EF147"/>
  </mergeCells>
  <phoneticPr fontId="3"/>
  <dataValidations count="1">
    <dataValidation type="whole" operator="greaterThanOrEqual" allowBlank="1" showInputMessage="1" showErrorMessage="1" sqref="AI26:AM27 AE17:AP18" xr:uid="{00000000-0002-0000-0200-000000000000}">
      <formula1>0</formula1>
    </dataValidation>
  </dataValidations>
  <printOptions horizontalCentered="1"/>
  <pageMargins left="0.19685039370078741" right="0.19685039370078741" top="0.19685039370078741" bottom="0.19685039370078741" header="0.19685039370078741" footer="0"/>
  <pageSetup paperSize="9" scale="94" orientation="portrait" horizontalDpi="300" verticalDpi="300" r:id="rId1"/>
  <headerFooter alignWithMargins="0"/>
  <ignoredErrors>
    <ignoredError sqref="BC6"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pageSetUpPr fitToPage="1"/>
  </sheetPr>
  <dimension ref="A1:GJ148"/>
  <sheetViews>
    <sheetView view="pageBreakPreview" topLeftCell="A7" zoomScaleNormal="100" zoomScaleSheetLayoutView="100" workbookViewId="0">
      <selection activeCell="BV26" sqref="BV26:CH26"/>
    </sheetView>
  </sheetViews>
  <sheetFormatPr defaultColWidth="1.25" defaultRowHeight="16.5" customHeight="1"/>
  <cols>
    <col min="1" max="1" width="1" style="234" customWidth="1"/>
    <col min="2" max="85" width="1.125" style="234" customWidth="1"/>
    <col min="86" max="89" width="0.75" style="234" customWidth="1"/>
    <col min="90" max="256" width="1.125" style="234" customWidth="1"/>
    <col min="257" max="16384" width="1.25" style="234"/>
  </cols>
  <sheetData>
    <row r="1" spans="1:141" ht="12" customHeight="1" thickBot="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c r="CF1" s="237"/>
      <c r="CG1" s="237"/>
      <c r="CH1" s="237"/>
      <c r="CI1" s="237"/>
      <c r="CJ1" s="237"/>
      <c r="CK1" s="237"/>
      <c r="CL1" s="237"/>
    </row>
    <row r="2" spans="1:141" ht="20.100000000000001" customHeight="1" thickBot="1">
      <c r="A2" s="238"/>
      <c r="B2" s="238"/>
      <c r="C2" s="238"/>
      <c r="D2" s="238"/>
      <c r="E2" s="238"/>
      <c r="F2" s="238"/>
      <c r="G2" s="238"/>
      <c r="H2" s="238"/>
      <c r="I2" s="238"/>
      <c r="J2" s="238"/>
      <c r="K2" s="238"/>
      <c r="L2" s="238"/>
      <c r="M2" s="238"/>
      <c r="N2" s="976" t="s">
        <v>19</v>
      </c>
      <c r="O2" s="976"/>
      <c r="P2" s="976"/>
      <c r="Q2" s="976"/>
      <c r="R2" s="976"/>
      <c r="S2" s="976"/>
      <c r="T2" s="976"/>
      <c r="U2" s="976"/>
      <c r="V2" s="976"/>
      <c r="W2" s="976"/>
      <c r="X2" s="976"/>
      <c r="Y2" s="976"/>
      <c r="Z2" s="976"/>
      <c r="AA2" s="976"/>
      <c r="AB2" s="976"/>
      <c r="AC2" s="976"/>
      <c r="AD2" s="976"/>
      <c r="AE2" s="976"/>
      <c r="AF2" s="976"/>
      <c r="AG2" s="976"/>
      <c r="AH2" s="976"/>
      <c r="AI2" s="976"/>
      <c r="AJ2" s="976"/>
      <c r="AK2" s="976"/>
      <c r="AL2" s="976"/>
      <c r="AM2" s="976"/>
      <c r="AN2" s="976"/>
      <c r="AO2" s="976"/>
      <c r="AP2" s="976"/>
      <c r="AQ2" s="976"/>
      <c r="AR2" s="976"/>
      <c r="AS2" s="976"/>
      <c r="AT2" s="976"/>
      <c r="AU2" s="976"/>
      <c r="AV2" s="976"/>
      <c r="AW2" s="976"/>
      <c r="AX2" s="976"/>
      <c r="AY2" s="976"/>
      <c r="AZ2" s="976"/>
      <c r="BA2" s="976"/>
      <c r="BB2" s="976"/>
      <c r="BC2" s="976"/>
      <c r="BD2" s="976"/>
      <c r="BE2" s="976"/>
      <c r="BF2" s="976"/>
      <c r="BG2" s="976"/>
      <c r="BH2" s="976"/>
      <c r="BI2" s="976"/>
      <c r="BJ2" s="976"/>
      <c r="BK2" s="976"/>
      <c r="BL2" s="976"/>
      <c r="BM2" s="976"/>
      <c r="BN2" s="976"/>
      <c r="BO2" s="976"/>
      <c r="BP2" s="976"/>
      <c r="BQ2" s="817"/>
      <c r="BR2" s="608">
        <f>施設情報!C3</f>
        <v>0</v>
      </c>
      <c r="BS2" s="609"/>
      <c r="BT2" s="609"/>
      <c r="BU2" s="609"/>
      <c r="BV2" s="609"/>
      <c r="BW2" s="609"/>
      <c r="BX2" s="609"/>
      <c r="BY2" s="610"/>
      <c r="BZ2" s="611" t="s">
        <v>0</v>
      </c>
      <c r="CA2" s="611"/>
      <c r="CB2" s="611"/>
      <c r="CC2" s="612"/>
      <c r="CD2" s="649">
        <f>施設情報!E3</f>
        <v>0</v>
      </c>
      <c r="CE2" s="609"/>
      <c r="CF2" s="609"/>
      <c r="CG2" s="650"/>
      <c r="CH2" s="651" t="s">
        <v>1</v>
      </c>
      <c r="CI2" s="611"/>
      <c r="CJ2" s="611"/>
      <c r="CK2" s="652"/>
      <c r="CL2" s="238"/>
    </row>
    <row r="3" spans="1:141" ht="26.25" customHeight="1" thickBot="1">
      <c r="A3" s="239"/>
      <c r="B3" s="239"/>
      <c r="C3" s="239"/>
      <c r="D3" s="239"/>
      <c r="E3" s="239"/>
      <c r="F3" s="239"/>
      <c r="G3" s="239"/>
      <c r="H3" s="239"/>
      <c r="I3" s="239"/>
      <c r="J3" s="239"/>
      <c r="K3" s="239"/>
      <c r="L3" s="239"/>
      <c r="M3" s="239"/>
      <c r="N3" s="977" t="s">
        <v>148</v>
      </c>
      <c r="O3" s="977"/>
      <c r="P3" s="977"/>
      <c r="Q3" s="977"/>
      <c r="R3" s="977"/>
      <c r="S3" s="977"/>
      <c r="T3" s="977"/>
      <c r="U3" s="977"/>
      <c r="V3" s="977"/>
      <c r="W3" s="977"/>
      <c r="X3" s="977"/>
      <c r="Y3" s="977"/>
      <c r="Z3" s="977"/>
      <c r="AA3" s="977"/>
      <c r="AB3" s="977"/>
      <c r="AC3" s="977"/>
      <c r="AD3" s="977"/>
      <c r="AE3" s="977"/>
      <c r="AF3" s="977"/>
      <c r="AG3" s="977"/>
      <c r="AH3" s="977"/>
      <c r="AI3" s="977"/>
      <c r="AJ3" s="977"/>
      <c r="AK3" s="977"/>
      <c r="AL3" s="977"/>
      <c r="AM3" s="977"/>
      <c r="AN3" s="977"/>
      <c r="AO3" s="977"/>
      <c r="AP3" s="977"/>
      <c r="AQ3" s="977"/>
      <c r="AR3" s="977"/>
      <c r="AS3" s="977"/>
      <c r="AT3" s="977"/>
      <c r="AU3" s="977"/>
      <c r="AV3" s="977"/>
      <c r="AW3" s="977"/>
      <c r="AX3" s="977"/>
      <c r="AY3" s="977"/>
      <c r="AZ3" s="977"/>
      <c r="BA3" s="977"/>
      <c r="BB3" s="977"/>
      <c r="BC3" s="977"/>
      <c r="BD3" s="977"/>
      <c r="BE3" s="977"/>
      <c r="BF3" s="977"/>
      <c r="BG3" s="977"/>
      <c r="BH3" s="977"/>
      <c r="BI3" s="977"/>
      <c r="BJ3" s="977"/>
      <c r="BK3" s="977"/>
      <c r="BL3" s="977"/>
      <c r="BM3" s="977"/>
      <c r="BN3" s="977"/>
      <c r="BO3" s="977"/>
      <c r="BP3" s="977"/>
      <c r="BQ3" s="977"/>
      <c r="BR3" s="240"/>
      <c r="BS3" s="240"/>
      <c r="BT3" s="240"/>
      <c r="BU3" s="240"/>
      <c r="BV3" s="240"/>
      <c r="BW3" s="240"/>
      <c r="BX3" s="240"/>
      <c r="BY3" s="240"/>
      <c r="BZ3" s="240"/>
      <c r="CA3" s="240"/>
      <c r="CB3" s="240"/>
    </row>
    <row r="4" spans="1:141" ht="9.75" customHeight="1" thickTop="1">
      <c r="B4" s="1000" t="s">
        <v>5</v>
      </c>
      <c r="C4" s="1001"/>
      <c r="D4" s="1001"/>
      <c r="E4" s="1001"/>
      <c r="F4" s="1001"/>
      <c r="G4" s="1001"/>
      <c r="H4" s="1001"/>
      <c r="I4" s="1001"/>
      <c r="J4" s="1001"/>
      <c r="K4" s="1001"/>
      <c r="L4" s="1001"/>
      <c r="M4" s="1001"/>
      <c r="N4" s="1001"/>
      <c r="O4" s="1003">
        <v>1</v>
      </c>
      <c r="P4" s="978"/>
      <c r="Q4" s="978"/>
      <c r="R4" s="978">
        <v>4</v>
      </c>
      <c r="S4" s="978"/>
      <c r="T4" s="978"/>
      <c r="U4" s="978">
        <v>1</v>
      </c>
      <c r="V4" s="978"/>
      <c r="W4" s="978"/>
      <c r="X4" s="978">
        <v>0</v>
      </c>
      <c r="Y4" s="978"/>
      <c r="Z4" s="978"/>
      <c r="AA4" s="978">
        <v>0</v>
      </c>
      <c r="AB4" s="978"/>
      <c r="AC4" s="980"/>
      <c r="AD4" s="183"/>
      <c r="AE4" s="183"/>
      <c r="AF4" s="183"/>
      <c r="AG4" s="184"/>
      <c r="AH4" s="184"/>
      <c r="AI4" s="184"/>
      <c r="AJ4" s="184"/>
      <c r="AK4" s="184"/>
      <c r="AL4" s="184"/>
      <c r="AM4" s="184"/>
      <c r="AN4" s="184"/>
      <c r="AO4" s="184"/>
      <c r="AP4" s="184"/>
      <c r="AQ4" s="242"/>
      <c r="AR4" s="756" t="s">
        <v>348</v>
      </c>
      <c r="AS4" s="756"/>
      <c r="AT4" s="756"/>
      <c r="AU4" s="756"/>
      <c r="AV4" s="756"/>
      <c r="AW4" s="756"/>
      <c r="AX4" s="756"/>
      <c r="AY4" s="756"/>
      <c r="AZ4" s="756"/>
      <c r="BA4" s="756"/>
      <c r="BB4" s="756"/>
      <c r="BC4" s="756"/>
      <c r="BD4" s="756"/>
      <c r="BE4" s="756"/>
      <c r="BF4" s="756"/>
      <c r="BG4" s="756"/>
      <c r="BH4" s="756"/>
      <c r="BI4" s="756"/>
      <c r="BJ4" s="756"/>
      <c r="BK4" s="756"/>
      <c r="BL4" s="756"/>
      <c r="BM4" s="756"/>
      <c r="BN4" s="756"/>
      <c r="BO4" s="756"/>
      <c r="BP4" s="756"/>
      <c r="BQ4" s="756"/>
      <c r="BR4" s="756"/>
      <c r="BS4" s="756"/>
      <c r="BT4" s="756"/>
      <c r="BU4" s="756"/>
      <c r="BV4" s="756"/>
      <c r="BW4" s="756"/>
      <c r="BX4" s="756"/>
      <c r="BY4" s="756"/>
      <c r="BZ4" s="756"/>
      <c r="CA4" s="756"/>
      <c r="CB4" s="756"/>
      <c r="CC4" s="243"/>
      <c r="CD4" s="243"/>
      <c r="CE4" s="243"/>
      <c r="CF4" s="243"/>
      <c r="CG4" s="243"/>
      <c r="CH4" s="694">
        <v>1</v>
      </c>
      <c r="CI4" s="695"/>
      <c r="CJ4" s="695"/>
      <c r="CK4" s="696"/>
    </row>
    <row r="5" spans="1:141" ht="10.5" customHeight="1" thickBot="1">
      <c r="B5" s="1002"/>
      <c r="C5" s="685"/>
      <c r="D5" s="685"/>
      <c r="E5" s="685"/>
      <c r="F5" s="685"/>
      <c r="G5" s="685"/>
      <c r="H5" s="685"/>
      <c r="I5" s="685"/>
      <c r="J5" s="685"/>
      <c r="K5" s="685"/>
      <c r="L5" s="685"/>
      <c r="M5" s="685"/>
      <c r="N5" s="685"/>
      <c r="O5" s="1004"/>
      <c r="P5" s="979"/>
      <c r="Q5" s="979"/>
      <c r="R5" s="979"/>
      <c r="S5" s="979"/>
      <c r="T5" s="979"/>
      <c r="U5" s="979"/>
      <c r="V5" s="979"/>
      <c r="W5" s="979"/>
      <c r="X5" s="979"/>
      <c r="Y5" s="979"/>
      <c r="Z5" s="979"/>
      <c r="AA5" s="979"/>
      <c r="AB5" s="979"/>
      <c r="AC5" s="981"/>
      <c r="AD5" s="183"/>
      <c r="AE5" s="183"/>
      <c r="AF5" s="183"/>
      <c r="AG5" s="184"/>
      <c r="AH5" s="184"/>
      <c r="AI5" s="184"/>
      <c r="AJ5" s="184"/>
      <c r="AK5" s="184"/>
      <c r="AL5" s="184"/>
      <c r="AM5" s="184"/>
      <c r="AN5" s="184"/>
      <c r="AO5" s="184"/>
      <c r="AP5" s="184"/>
      <c r="AQ5" s="242"/>
      <c r="AR5" s="756"/>
      <c r="AS5" s="756"/>
      <c r="AT5" s="756"/>
      <c r="AU5" s="756"/>
      <c r="AV5" s="756"/>
      <c r="AW5" s="756"/>
      <c r="AX5" s="756"/>
      <c r="AY5" s="756"/>
      <c r="AZ5" s="756"/>
      <c r="BA5" s="756"/>
      <c r="BB5" s="756"/>
      <c r="BC5" s="756"/>
      <c r="BD5" s="756"/>
      <c r="BE5" s="756"/>
      <c r="BF5" s="756"/>
      <c r="BG5" s="756"/>
      <c r="BH5" s="756"/>
      <c r="BI5" s="756"/>
      <c r="BJ5" s="756"/>
      <c r="BK5" s="756"/>
      <c r="BL5" s="756"/>
      <c r="BM5" s="756"/>
      <c r="BN5" s="756"/>
      <c r="BO5" s="756"/>
      <c r="BP5" s="756"/>
      <c r="BQ5" s="756"/>
      <c r="BR5" s="756"/>
      <c r="BS5" s="756"/>
      <c r="BT5" s="756"/>
      <c r="BU5" s="756"/>
      <c r="BV5" s="756"/>
      <c r="BW5" s="756"/>
      <c r="BX5" s="756"/>
      <c r="BY5" s="756"/>
      <c r="BZ5" s="756"/>
      <c r="CA5" s="756"/>
      <c r="CB5" s="756"/>
      <c r="CC5" s="243"/>
      <c r="CD5" s="243"/>
      <c r="CE5" s="243"/>
      <c r="CF5" s="243"/>
      <c r="CG5" s="243"/>
      <c r="CH5" s="697"/>
      <c r="CI5" s="698"/>
      <c r="CJ5" s="698"/>
      <c r="CK5" s="699"/>
      <c r="CR5" s="244"/>
      <c r="CS5" s="244"/>
      <c r="CT5" s="244"/>
      <c r="CU5" s="244"/>
      <c r="CV5" s="244"/>
      <c r="CW5" s="244"/>
      <c r="CX5" s="244"/>
      <c r="CY5" s="244"/>
      <c r="CZ5" s="244"/>
      <c r="DA5" s="244"/>
      <c r="DB5" s="244"/>
      <c r="DC5" s="244"/>
      <c r="DD5" s="244"/>
      <c r="DE5" s="244"/>
      <c r="DF5" s="244"/>
      <c r="DG5" s="244"/>
      <c r="DH5" s="244"/>
      <c r="DI5" s="244"/>
      <c r="DJ5" s="244"/>
      <c r="DK5" s="244"/>
      <c r="DL5" s="244"/>
      <c r="DM5" s="244"/>
      <c r="DN5" s="244"/>
      <c r="DO5" s="244"/>
      <c r="DP5" s="244"/>
      <c r="DQ5" s="244"/>
      <c r="DR5" s="244"/>
      <c r="DS5" s="244"/>
      <c r="DT5" s="244"/>
      <c r="DU5" s="244"/>
      <c r="DV5" s="244"/>
      <c r="DW5" s="244"/>
      <c r="DX5" s="244"/>
      <c r="DY5" s="244"/>
      <c r="DZ5" s="244"/>
      <c r="EA5" s="244"/>
      <c r="EB5" s="244"/>
      <c r="EC5" s="244"/>
      <c r="ED5" s="244"/>
      <c r="EE5" s="244"/>
      <c r="EF5" s="244"/>
      <c r="EG5" s="244"/>
      <c r="EH5" s="244"/>
      <c r="EI5" s="244"/>
      <c r="EJ5" s="244"/>
      <c r="EK5" s="244"/>
    </row>
    <row r="6" spans="1:141" ht="9.75" customHeight="1">
      <c r="B6" s="700" t="s">
        <v>3</v>
      </c>
      <c r="C6" s="701"/>
      <c r="D6" s="701"/>
      <c r="E6" s="701"/>
      <c r="F6" s="701"/>
      <c r="G6" s="701"/>
      <c r="H6" s="701"/>
      <c r="I6" s="701"/>
      <c r="J6" s="701"/>
      <c r="K6" s="701"/>
      <c r="L6" s="701"/>
      <c r="M6" s="701"/>
      <c r="N6" s="702"/>
      <c r="O6" s="706">
        <f>VLOOKUP($CH$4,'児童情報 '!$A:$Q,2,FALSE)</f>
        <v>0</v>
      </c>
      <c r="P6" s="707"/>
      <c r="Q6" s="707"/>
      <c r="R6" s="707"/>
      <c r="S6" s="707"/>
      <c r="T6" s="707"/>
      <c r="U6" s="707"/>
      <c r="V6" s="707"/>
      <c r="W6" s="707"/>
      <c r="X6" s="707"/>
      <c r="Y6" s="707"/>
      <c r="Z6" s="707"/>
      <c r="AA6" s="707"/>
      <c r="AB6" s="707"/>
      <c r="AC6" s="707"/>
      <c r="AD6" s="707"/>
      <c r="AE6" s="707"/>
      <c r="AF6" s="707"/>
      <c r="AG6" s="707"/>
      <c r="AH6" s="707"/>
      <c r="AI6" s="707"/>
      <c r="AJ6" s="707"/>
      <c r="AK6" s="707"/>
      <c r="AL6" s="707"/>
      <c r="AM6" s="707"/>
      <c r="AN6" s="707"/>
      <c r="AO6" s="707"/>
      <c r="AP6" s="708"/>
      <c r="AQ6" s="242"/>
      <c r="AR6" s="542" t="s">
        <v>6</v>
      </c>
      <c r="AS6" s="543"/>
      <c r="AT6" s="714" t="s">
        <v>4</v>
      </c>
      <c r="AU6" s="715"/>
      <c r="AV6" s="715"/>
      <c r="AW6" s="715"/>
      <c r="AX6" s="715"/>
      <c r="AY6" s="715"/>
      <c r="AZ6" s="715"/>
      <c r="BA6" s="715"/>
      <c r="BB6" s="716"/>
      <c r="BC6" s="995">
        <f>施設情報!C2</f>
        <v>0</v>
      </c>
      <c r="BD6" s="996"/>
      <c r="BE6" s="996"/>
      <c r="BF6" s="996"/>
      <c r="BG6" s="996"/>
      <c r="BH6" s="996"/>
      <c r="BI6" s="996"/>
      <c r="BJ6" s="996"/>
      <c r="BK6" s="996"/>
      <c r="BL6" s="996"/>
      <c r="BM6" s="996"/>
      <c r="BN6" s="996"/>
      <c r="BO6" s="996"/>
      <c r="BP6" s="996"/>
      <c r="BQ6" s="996"/>
      <c r="BR6" s="996"/>
      <c r="BS6" s="996"/>
      <c r="BT6" s="996"/>
      <c r="BU6" s="996"/>
      <c r="BV6" s="996"/>
      <c r="BW6" s="996"/>
      <c r="BX6" s="996"/>
      <c r="BY6" s="996"/>
      <c r="BZ6" s="996"/>
      <c r="CA6" s="996"/>
      <c r="CB6" s="997"/>
      <c r="CC6" s="728"/>
      <c r="CD6" s="729"/>
      <c r="CE6" s="729"/>
      <c r="CF6" s="729"/>
      <c r="CG6" s="729"/>
      <c r="CH6" s="730"/>
      <c r="CI6" s="730"/>
      <c r="CJ6" s="730"/>
      <c r="CK6" s="731"/>
      <c r="CR6" s="245"/>
      <c r="CS6" s="245"/>
      <c r="CT6" s="246"/>
      <c r="CU6" s="246"/>
      <c r="CV6" s="246"/>
      <c r="CW6" s="246"/>
      <c r="CX6" s="246"/>
      <c r="CY6" s="246"/>
      <c r="CZ6" s="246"/>
      <c r="DA6" s="246"/>
      <c r="DB6" s="246"/>
      <c r="DC6" s="247"/>
      <c r="DD6" s="247"/>
      <c r="DE6" s="247"/>
      <c r="DF6" s="247"/>
      <c r="DG6" s="247"/>
      <c r="DH6" s="247"/>
      <c r="DI6" s="247"/>
      <c r="DJ6" s="247"/>
      <c r="DK6" s="247"/>
      <c r="DL6" s="247"/>
      <c r="DM6" s="247"/>
      <c r="DN6" s="247"/>
      <c r="DO6" s="247"/>
      <c r="DP6" s="247"/>
      <c r="DQ6" s="247"/>
      <c r="DR6" s="247"/>
      <c r="DS6" s="247"/>
      <c r="DT6" s="247"/>
      <c r="DU6" s="247"/>
      <c r="DV6" s="247"/>
      <c r="DW6" s="247"/>
      <c r="DX6" s="247"/>
      <c r="DY6" s="247"/>
      <c r="DZ6" s="247"/>
      <c r="EA6" s="247"/>
      <c r="EB6" s="247"/>
      <c r="EC6" s="243"/>
      <c r="ED6" s="243"/>
      <c r="EE6" s="243"/>
      <c r="EF6" s="243"/>
      <c r="EG6" s="243"/>
      <c r="EH6" s="243"/>
      <c r="EI6" s="243"/>
      <c r="EJ6" s="243"/>
      <c r="EK6" s="243"/>
    </row>
    <row r="7" spans="1:141" ht="9.75" customHeight="1">
      <c r="B7" s="703"/>
      <c r="C7" s="704"/>
      <c r="D7" s="704"/>
      <c r="E7" s="704"/>
      <c r="F7" s="704"/>
      <c r="G7" s="704"/>
      <c r="H7" s="704"/>
      <c r="I7" s="704"/>
      <c r="J7" s="704"/>
      <c r="K7" s="704"/>
      <c r="L7" s="704"/>
      <c r="M7" s="704"/>
      <c r="N7" s="705"/>
      <c r="O7" s="709"/>
      <c r="P7" s="710"/>
      <c r="Q7" s="710"/>
      <c r="R7" s="710"/>
      <c r="S7" s="710"/>
      <c r="T7" s="710"/>
      <c r="U7" s="710"/>
      <c r="V7" s="710"/>
      <c r="W7" s="710"/>
      <c r="X7" s="710"/>
      <c r="Y7" s="710"/>
      <c r="Z7" s="710"/>
      <c r="AA7" s="710"/>
      <c r="AB7" s="710"/>
      <c r="AC7" s="710"/>
      <c r="AD7" s="710"/>
      <c r="AE7" s="710"/>
      <c r="AF7" s="710"/>
      <c r="AG7" s="710"/>
      <c r="AH7" s="710"/>
      <c r="AI7" s="710"/>
      <c r="AJ7" s="710"/>
      <c r="AK7" s="710"/>
      <c r="AL7" s="710"/>
      <c r="AM7" s="710"/>
      <c r="AN7" s="710"/>
      <c r="AO7" s="710"/>
      <c r="AP7" s="711"/>
      <c r="AQ7" s="242"/>
      <c r="AR7" s="544"/>
      <c r="AS7" s="545"/>
      <c r="AT7" s="717"/>
      <c r="AU7" s="718"/>
      <c r="AV7" s="718"/>
      <c r="AW7" s="718"/>
      <c r="AX7" s="718"/>
      <c r="AY7" s="718"/>
      <c r="AZ7" s="718"/>
      <c r="BA7" s="718"/>
      <c r="BB7" s="719"/>
      <c r="BC7" s="998"/>
      <c r="BD7" s="791"/>
      <c r="BE7" s="791"/>
      <c r="BF7" s="791"/>
      <c r="BG7" s="791"/>
      <c r="BH7" s="791"/>
      <c r="BI7" s="791"/>
      <c r="BJ7" s="791"/>
      <c r="BK7" s="791"/>
      <c r="BL7" s="791"/>
      <c r="BM7" s="791"/>
      <c r="BN7" s="791"/>
      <c r="BO7" s="791"/>
      <c r="BP7" s="791"/>
      <c r="BQ7" s="791"/>
      <c r="BR7" s="791"/>
      <c r="BS7" s="791"/>
      <c r="BT7" s="791"/>
      <c r="BU7" s="791"/>
      <c r="BV7" s="791"/>
      <c r="BW7" s="791"/>
      <c r="BX7" s="791"/>
      <c r="BY7" s="791"/>
      <c r="BZ7" s="791"/>
      <c r="CA7" s="791"/>
      <c r="CB7" s="999"/>
      <c r="CC7" s="732"/>
      <c r="CD7" s="730"/>
      <c r="CE7" s="730"/>
      <c r="CF7" s="730"/>
      <c r="CG7" s="730"/>
      <c r="CH7" s="730"/>
      <c r="CI7" s="730"/>
      <c r="CJ7" s="730"/>
      <c r="CK7" s="731"/>
      <c r="CR7" s="245"/>
      <c r="CS7" s="245"/>
      <c r="CT7" s="246"/>
      <c r="CU7" s="246"/>
      <c r="CV7" s="246"/>
      <c r="CW7" s="246"/>
      <c r="CX7" s="246"/>
      <c r="CY7" s="246"/>
      <c r="CZ7" s="246"/>
      <c r="DA7" s="246"/>
      <c r="DB7" s="246"/>
      <c r="DC7" s="247"/>
      <c r="DD7" s="247"/>
      <c r="DE7" s="247"/>
      <c r="DF7" s="247"/>
      <c r="DG7" s="247"/>
      <c r="DH7" s="247"/>
      <c r="DI7" s="247"/>
      <c r="DJ7" s="247"/>
      <c r="DK7" s="247"/>
      <c r="DL7" s="247"/>
      <c r="DM7" s="247"/>
      <c r="DN7" s="247"/>
      <c r="DO7" s="247"/>
      <c r="DP7" s="247"/>
      <c r="DQ7" s="247"/>
      <c r="DR7" s="247"/>
      <c r="DS7" s="247"/>
      <c r="DT7" s="247"/>
      <c r="DU7" s="247"/>
      <c r="DV7" s="247"/>
      <c r="DW7" s="247"/>
      <c r="DX7" s="247"/>
      <c r="DY7" s="247"/>
      <c r="DZ7" s="247"/>
      <c r="EA7" s="247"/>
      <c r="EB7" s="247"/>
      <c r="EC7" s="243"/>
      <c r="ED7" s="243"/>
      <c r="EE7" s="243"/>
      <c r="EF7" s="243"/>
      <c r="EG7" s="243"/>
      <c r="EH7" s="243"/>
      <c r="EI7" s="243"/>
      <c r="EJ7" s="243"/>
      <c r="EK7" s="243"/>
    </row>
    <row r="8" spans="1:141" ht="9.75" customHeight="1">
      <c r="B8" s="733" t="s">
        <v>9</v>
      </c>
      <c r="C8" s="657"/>
      <c r="D8" s="657"/>
      <c r="E8" s="657"/>
      <c r="F8" s="657"/>
      <c r="G8" s="657"/>
      <c r="H8" s="657"/>
      <c r="I8" s="657"/>
      <c r="J8" s="657"/>
      <c r="K8" s="657"/>
      <c r="L8" s="657"/>
      <c r="M8" s="657"/>
      <c r="N8" s="658"/>
      <c r="O8" s="852">
        <f>VLOOKUP($CH$4,'児童情報 '!$A:$Q,3,FALSE)</f>
        <v>0</v>
      </c>
      <c r="P8" s="853"/>
      <c r="Q8" s="853"/>
      <c r="R8" s="853"/>
      <c r="S8" s="853"/>
      <c r="T8" s="853"/>
      <c r="U8" s="853"/>
      <c r="V8" s="853"/>
      <c r="W8" s="853"/>
      <c r="X8" s="853"/>
      <c r="Y8" s="853"/>
      <c r="Z8" s="853"/>
      <c r="AA8" s="853"/>
      <c r="AB8" s="853"/>
      <c r="AC8" s="853"/>
      <c r="AD8" s="853"/>
      <c r="AE8" s="853"/>
      <c r="AF8" s="853"/>
      <c r="AG8" s="853"/>
      <c r="AH8" s="853"/>
      <c r="AI8" s="853"/>
      <c r="AJ8" s="853"/>
      <c r="AK8" s="853"/>
      <c r="AL8" s="853"/>
      <c r="AM8" s="853"/>
      <c r="AN8" s="853"/>
      <c r="AO8" s="853"/>
      <c r="AP8" s="854"/>
      <c r="AQ8" s="242"/>
      <c r="AR8" s="544"/>
      <c r="AS8" s="545"/>
      <c r="AT8" s="983" t="s">
        <v>27</v>
      </c>
      <c r="AU8" s="983"/>
      <c r="AV8" s="983"/>
      <c r="AW8" s="983"/>
      <c r="AX8" s="983"/>
      <c r="AY8" s="983"/>
      <c r="AZ8" s="983"/>
      <c r="BA8" s="983"/>
      <c r="BB8" s="861"/>
      <c r="BC8" s="623">
        <f>施設情報!C5</f>
        <v>0</v>
      </c>
      <c r="BD8" s="534"/>
      <c r="BE8" s="534"/>
      <c r="BF8" s="534"/>
      <c r="BG8" s="534"/>
      <c r="BH8" s="534"/>
      <c r="BI8" s="534"/>
      <c r="BJ8" s="534"/>
      <c r="BK8" s="534"/>
      <c r="BL8" s="534"/>
      <c r="BM8" s="534"/>
      <c r="BN8" s="534"/>
      <c r="BO8" s="534"/>
      <c r="BP8" s="534"/>
      <c r="BQ8" s="534"/>
      <c r="BR8" s="534"/>
      <c r="BS8" s="534"/>
      <c r="BT8" s="534"/>
      <c r="BU8" s="534"/>
      <c r="BV8" s="534"/>
      <c r="BW8" s="534"/>
      <c r="BX8" s="534"/>
      <c r="BY8" s="534"/>
      <c r="BZ8" s="534"/>
      <c r="CA8" s="534"/>
      <c r="CB8" s="534"/>
      <c r="CC8" s="534"/>
      <c r="CD8" s="534"/>
      <c r="CE8" s="534"/>
      <c r="CF8" s="534"/>
      <c r="CG8" s="534"/>
      <c r="CH8" s="534"/>
      <c r="CI8" s="534"/>
      <c r="CJ8" s="534"/>
      <c r="CK8" s="535"/>
      <c r="CR8" s="245"/>
      <c r="CS8" s="245"/>
      <c r="CT8" s="247"/>
      <c r="CU8" s="247"/>
      <c r="CV8" s="247"/>
      <c r="CW8" s="247"/>
      <c r="CX8" s="247"/>
      <c r="CY8" s="247"/>
      <c r="CZ8" s="247"/>
      <c r="DA8" s="247"/>
      <c r="DB8" s="247"/>
      <c r="DC8" s="247"/>
      <c r="DD8" s="247"/>
      <c r="DE8" s="247"/>
      <c r="DF8" s="247"/>
      <c r="DG8" s="247"/>
      <c r="DH8" s="247"/>
      <c r="DI8" s="247"/>
      <c r="DJ8" s="247"/>
      <c r="DK8" s="247"/>
      <c r="DL8" s="247"/>
      <c r="DM8" s="247"/>
      <c r="DN8" s="247"/>
      <c r="DO8" s="247"/>
      <c r="DP8" s="247"/>
      <c r="DQ8" s="247"/>
      <c r="DR8" s="247"/>
      <c r="DS8" s="247"/>
      <c r="DT8" s="247"/>
      <c r="DU8" s="247"/>
      <c r="DV8" s="247"/>
      <c r="DW8" s="247"/>
      <c r="DX8" s="247"/>
      <c r="DY8" s="247"/>
      <c r="DZ8" s="247"/>
      <c r="EA8" s="247"/>
      <c r="EB8" s="247"/>
      <c r="EC8" s="247"/>
      <c r="ED8" s="247"/>
      <c r="EE8" s="247"/>
      <c r="EF8" s="247"/>
      <c r="EG8" s="247"/>
      <c r="EH8" s="247"/>
      <c r="EI8" s="247"/>
      <c r="EJ8" s="247"/>
      <c r="EK8" s="247"/>
    </row>
    <row r="9" spans="1:141" ht="9.75" customHeight="1">
      <c r="B9" s="353"/>
      <c r="C9" s="882"/>
      <c r="D9" s="882"/>
      <c r="E9" s="882"/>
      <c r="F9" s="882"/>
      <c r="G9" s="882"/>
      <c r="H9" s="882"/>
      <c r="I9" s="882"/>
      <c r="J9" s="882"/>
      <c r="K9" s="882"/>
      <c r="L9" s="882"/>
      <c r="M9" s="882"/>
      <c r="N9" s="660"/>
      <c r="O9" s="855"/>
      <c r="P9" s="1007"/>
      <c r="Q9" s="1007"/>
      <c r="R9" s="1007"/>
      <c r="S9" s="1007"/>
      <c r="T9" s="1007"/>
      <c r="U9" s="1007"/>
      <c r="V9" s="1007"/>
      <c r="W9" s="1007"/>
      <c r="X9" s="1007"/>
      <c r="Y9" s="1007"/>
      <c r="Z9" s="1007"/>
      <c r="AA9" s="1007"/>
      <c r="AB9" s="1007"/>
      <c r="AC9" s="1007"/>
      <c r="AD9" s="1007"/>
      <c r="AE9" s="1007"/>
      <c r="AF9" s="1007"/>
      <c r="AG9" s="1007"/>
      <c r="AH9" s="1007"/>
      <c r="AI9" s="1007"/>
      <c r="AJ9" s="1007"/>
      <c r="AK9" s="1007"/>
      <c r="AL9" s="1007"/>
      <c r="AM9" s="1007"/>
      <c r="AN9" s="1007"/>
      <c r="AO9" s="1007"/>
      <c r="AP9" s="857"/>
      <c r="AQ9" s="242"/>
      <c r="AR9" s="544"/>
      <c r="AS9" s="545"/>
      <c r="AT9" s="983"/>
      <c r="AU9" s="983"/>
      <c r="AV9" s="983"/>
      <c r="AW9" s="983"/>
      <c r="AX9" s="983"/>
      <c r="AY9" s="983"/>
      <c r="AZ9" s="983"/>
      <c r="BA9" s="983"/>
      <c r="BB9" s="861"/>
      <c r="BC9" s="663"/>
      <c r="BD9" s="537"/>
      <c r="BE9" s="537"/>
      <c r="BF9" s="537"/>
      <c r="BG9" s="537"/>
      <c r="BH9" s="537"/>
      <c r="BI9" s="537"/>
      <c r="BJ9" s="537"/>
      <c r="BK9" s="537"/>
      <c r="BL9" s="537"/>
      <c r="BM9" s="537"/>
      <c r="BN9" s="537"/>
      <c r="BO9" s="537"/>
      <c r="BP9" s="537"/>
      <c r="BQ9" s="537"/>
      <c r="BR9" s="537"/>
      <c r="BS9" s="537"/>
      <c r="BT9" s="537"/>
      <c r="BU9" s="537"/>
      <c r="BV9" s="537"/>
      <c r="BW9" s="537"/>
      <c r="BX9" s="537"/>
      <c r="BY9" s="537"/>
      <c r="BZ9" s="537"/>
      <c r="CA9" s="537"/>
      <c r="CB9" s="537"/>
      <c r="CC9" s="537"/>
      <c r="CD9" s="537"/>
      <c r="CE9" s="537"/>
      <c r="CF9" s="537"/>
      <c r="CG9" s="537"/>
      <c r="CH9" s="537"/>
      <c r="CI9" s="537"/>
      <c r="CJ9" s="537"/>
      <c r="CK9" s="538"/>
      <c r="CR9" s="245"/>
      <c r="CS9" s="245"/>
      <c r="CT9" s="247"/>
      <c r="CU9" s="247"/>
      <c r="CV9" s="247"/>
      <c r="CW9" s="247"/>
      <c r="CX9" s="247"/>
      <c r="CY9" s="247"/>
      <c r="CZ9" s="247"/>
      <c r="DA9" s="247"/>
      <c r="DB9" s="247"/>
      <c r="DC9" s="247"/>
      <c r="DD9" s="247"/>
      <c r="DE9" s="247"/>
      <c r="DF9" s="247"/>
      <c r="DG9" s="247"/>
      <c r="DH9" s="247"/>
      <c r="DI9" s="247"/>
      <c r="DJ9" s="247"/>
      <c r="DK9" s="247"/>
      <c r="DL9" s="247"/>
      <c r="DM9" s="247"/>
      <c r="DN9" s="247"/>
      <c r="DO9" s="247"/>
      <c r="DP9" s="247"/>
      <c r="DQ9" s="247"/>
      <c r="DR9" s="247"/>
      <c r="DS9" s="247"/>
      <c r="DT9" s="247"/>
      <c r="DU9" s="247"/>
      <c r="DV9" s="247"/>
      <c r="DW9" s="247"/>
      <c r="DX9" s="247"/>
      <c r="DY9" s="247"/>
      <c r="DZ9" s="247"/>
      <c r="EA9" s="247"/>
      <c r="EB9" s="247"/>
      <c r="EC9" s="247"/>
      <c r="ED9" s="247"/>
      <c r="EE9" s="247"/>
      <c r="EF9" s="247"/>
      <c r="EG9" s="247"/>
      <c r="EH9" s="247"/>
      <c r="EI9" s="247"/>
      <c r="EJ9" s="247"/>
      <c r="EK9" s="247"/>
    </row>
    <row r="10" spans="1:141" ht="9.75" customHeight="1">
      <c r="B10" s="353"/>
      <c r="C10" s="882"/>
      <c r="D10" s="882"/>
      <c r="E10" s="882"/>
      <c r="F10" s="882"/>
      <c r="G10" s="882"/>
      <c r="H10" s="882"/>
      <c r="I10" s="882"/>
      <c r="J10" s="882"/>
      <c r="K10" s="882"/>
      <c r="L10" s="882"/>
      <c r="M10" s="882"/>
      <c r="N10" s="660"/>
      <c r="O10" s="855"/>
      <c r="P10" s="1007"/>
      <c r="Q10" s="1007"/>
      <c r="R10" s="1007"/>
      <c r="S10" s="1007"/>
      <c r="T10" s="1007"/>
      <c r="U10" s="1007"/>
      <c r="V10" s="1007"/>
      <c r="W10" s="1007"/>
      <c r="X10" s="1007"/>
      <c r="Y10" s="1007"/>
      <c r="Z10" s="1007"/>
      <c r="AA10" s="1007"/>
      <c r="AB10" s="1007"/>
      <c r="AC10" s="1007"/>
      <c r="AD10" s="1007"/>
      <c r="AE10" s="1007"/>
      <c r="AF10" s="1007"/>
      <c r="AG10" s="1007"/>
      <c r="AH10" s="1007"/>
      <c r="AI10" s="1007"/>
      <c r="AJ10" s="1007"/>
      <c r="AK10" s="1007"/>
      <c r="AL10" s="1007"/>
      <c r="AM10" s="1007"/>
      <c r="AN10" s="1007"/>
      <c r="AO10" s="1007"/>
      <c r="AP10" s="857"/>
      <c r="AQ10" s="242"/>
      <c r="AR10" s="544"/>
      <c r="AS10" s="545"/>
      <c r="AT10" s="983"/>
      <c r="AU10" s="983"/>
      <c r="AV10" s="983"/>
      <c r="AW10" s="983"/>
      <c r="AX10" s="983"/>
      <c r="AY10" s="983"/>
      <c r="AZ10" s="983"/>
      <c r="BA10" s="983"/>
      <c r="BB10" s="861"/>
      <c r="BC10" s="663"/>
      <c r="BD10" s="537"/>
      <c r="BE10" s="537"/>
      <c r="BF10" s="537"/>
      <c r="BG10" s="537"/>
      <c r="BH10" s="537"/>
      <c r="BI10" s="537"/>
      <c r="BJ10" s="537"/>
      <c r="BK10" s="537"/>
      <c r="BL10" s="537"/>
      <c r="BM10" s="537"/>
      <c r="BN10" s="537"/>
      <c r="BO10" s="537"/>
      <c r="BP10" s="537"/>
      <c r="BQ10" s="537"/>
      <c r="BR10" s="537"/>
      <c r="BS10" s="537"/>
      <c r="BT10" s="537"/>
      <c r="BU10" s="537"/>
      <c r="BV10" s="537"/>
      <c r="BW10" s="537"/>
      <c r="BX10" s="537"/>
      <c r="BY10" s="537"/>
      <c r="BZ10" s="537"/>
      <c r="CA10" s="537"/>
      <c r="CB10" s="537"/>
      <c r="CC10" s="537"/>
      <c r="CD10" s="537"/>
      <c r="CE10" s="537"/>
      <c r="CF10" s="537"/>
      <c r="CG10" s="537"/>
      <c r="CH10" s="537"/>
      <c r="CI10" s="537"/>
      <c r="CJ10" s="537"/>
      <c r="CK10" s="538"/>
      <c r="CR10" s="245"/>
      <c r="CS10" s="245"/>
      <c r="CT10" s="247"/>
      <c r="CU10" s="247"/>
      <c r="CV10" s="247"/>
      <c r="CW10" s="247"/>
      <c r="CX10" s="247"/>
      <c r="CY10" s="247"/>
      <c r="CZ10" s="247"/>
      <c r="DA10" s="247"/>
      <c r="DB10" s="247"/>
      <c r="DC10" s="247"/>
      <c r="DD10" s="247"/>
      <c r="DE10" s="247"/>
      <c r="DF10" s="247"/>
      <c r="DG10" s="247"/>
      <c r="DH10" s="247"/>
      <c r="DI10" s="247"/>
      <c r="DJ10" s="247"/>
      <c r="DK10" s="247"/>
      <c r="DL10" s="247"/>
      <c r="DM10" s="247"/>
      <c r="DN10" s="247"/>
      <c r="DO10" s="247"/>
      <c r="DP10" s="247"/>
      <c r="DQ10" s="247"/>
      <c r="DR10" s="247"/>
      <c r="DS10" s="247"/>
      <c r="DT10" s="247"/>
      <c r="DU10" s="247"/>
      <c r="DV10" s="247"/>
      <c r="DW10" s="247"/>
      <c r="DX10" s="247"/>
      <c r="DY10" s="247"/>
      <c r="DZ10" s="247"/>
      <c r="EA10" s="247"/>
      <c r="EB10" s="247"/>
      <c r="EC10" s="247"/>
      <c r="ED10" s="247"/>
      <c r="EE10" s="247"/>
      <c r="EF10" s="247"/>
      <c r="EG10" s="247"/>
      <c r="EH10" s="247"/>
      <c r="EI10" s="247"/>
      <c r="EJ10" s="247"/>
      <c r="EK10" s="247"/>
    </row>
    <row r="11" spans="1:141" ht="9.75" customHeight="1">
      <c r="B11" s="734"/>
      <c r="C11" s="735"/>
      <c r="D11" s="735"/>
      <c r="E11" s="735"/>
      <c r="F11" s="735"/>
      <c r="G11" s="735"/>
      <c r="H11" s="735"/>
      <c r="I11" s="735"/>
      <c r="J11" s="735"/>
      <c r="K11" s="735"/>
      <c r="L11" s="735"/>
      <c r="M11" s="735"/>
      <c r="N11" s="736"/>
      <c r="O11" s="858"/>
      <c r="P11" s="859"/>
      <c r="Q11" s="859"/>
      <c r="R11" s="859"/>
      <c r="S11" s="859"/>
      <c r="T11" s="859"/>
      <c r="U11" s="859"/>
      <c r="V11" s="859"/>
      <c r="W11" s="859"/>
      <c r="X11" s="859"/>
      <c r="Y11" s="859"/>
      <c r="Z11" s="859"/>
      <c r="AA11" s="859"/>
      <c r="AB11" s="859"/>
      <c r="AC11" s="859"/>
      <c r="AD11" s="859"/>
      <c r="AE11" s="859"/>
      <c r="AF11" s="859"/>
      <c r="AG11" s="859"/>
      <c r="AH11" s="859"/>
      <c r="AI11" s="859"/>
      <c r="AJ11" s="859"/>
      <c r="AK11" s="859"/>
      <c r="AL11" s="859"/>
      <c r="AM11" s="859"/>
      <c r="AN11" s="859"/>
      <c r="AO11" s="859"/>
      <c r="AP11" s="860"/>
      <c r="AQ11" s="242"/>
      <c r="AR11" s="544"/>
      <c r="AS11" s="545"/>
      <c r="AT11" s="983"/>
      <c r="AU11" s="983"/>
      <c r="AV11" s="983"/>
      <c r="AW11" s="983"/>
      <c r="AX11" s="983"/>
      <c r="AY11" s="983"/>
      <c r="AZ11" s="983"/>
      <c r="BA11" s="983"/>
      <c r="BB11" s="861"/>
      <c r="BC11" s="663"/>
      <c r="BD11" s="537"/>
      <c r="BE11" s="537"/>
      <c r="BF11" s="537"/>
      <c r="BG11" s="537"/>
      <c r="BH11" s="537"/>
      <c r="BI11" s="537"/>
      <c r="BJ11" s="537"/>
      <c r="BK11" s="537"/>
      <c r="BL11" s="537"/>
      <c r="BM11" s="537"/>
      <c r="BN11" s="537"/>
      <c r="BO11" s="537"/>
      <c r="BP11" s="537"/>
      <c r="BQ11" s="537"/>
      <c r="BR11" s="537"/>
      <c r="BS11" s="537"/>
      <c r="BT11" s="537"/>
      <c r="BU11" s="537"/>
      <c r="BV11" s="537"/>
      <c r="BW11" s="537"/>
      <c r="BX11" s="537"/>
      <c r="BY11" s="537"/>
      <c r="BZ11" s="537"/>
      <c r="CA11" s="537"/>
      <c r="CB11" s="537"/>
      <c r="CC11" s="537"/>
      <c r="CD11" s="537"/>
      <c r="CE11" s="537"/>
      <c r="CF11" s="537"/>
      <c r="CG11" s="537"/>
      <c r="CH11" s="537"/>
      <c r="CI11" s="537"/>
      <c r="CJ11" s="537"/>
      <c r="CK11" s="538"/>
      <c r="CR11" s="245"/>
      <c r="CS11" s="245"/>
      <c r="CT11" s="247"/>
      <c r="CU11" s="247"/>
      <c r="CV11" s="247"/>
      <c r="CW11" s="247"/>
      <c r="CX11" s="247"/>
      <c r="CY11" s="247"/>
      <c r="CZ11" s="247"/>
      <c r="DA11" s="247"/>
      <c r="DB11" s="247"/>
      <c r="DC11" s="247"/>
      <c r="DD11" s="247"/>
      <c r="DE11" s="247"/>
      <c r="DF11" s="247"/>
      <c r="DG11" s="247"/>
      <c r="DH11" s="247"/>
      <c r="DI11" s="247"/>
      <c r="DJ11" s="247"/>
      <c r="DK11" s="247"/>
      <c r="DL11" s="247"/>
      <c r="DM11" s="247"/>
      <c r="DN11" s="247"/>
      <c r="DO11" s="247"/>
      <c r="DP11" s="247"/>
      <c r="DQ11" s="247"/>
      <c r="DR11" s="247"/>
      <c r="DS11" s="247"/>
      <c r="DT11" s="247"/>
      <c r="DU11" s="247"/>
      <c r="DV11" s="247"/>
      <c r="DW11" s="247"/>
      <c r="DX11" s="247"/>
      <c r="DY11" s="247"/>
      <c r="DZ11" s="247"/>
      <c r="EA11" s="247"/>
      <c r="EB11" s="247"/>
      <c r="EC11" s="247"/>
      <c r="ED11" s="247"/>
      <c r="EE11" s="247"/>
      <c r="EF11" s="247"/>
      <c r="EG11" s="247"/>
      <c r="EH11" s="247"/>
      <c r="EI11" s="247"/>
      <c r="EJ11" s="247"/>
      <c r="EK11" s="247"/>
    </row>
    <row r="12" spans="1:141" ht="9.75" customHeight="1">
      <c r="B12" s="665" t="s">
        <v>8</v>
      </c>
      <c r="C12" s="666"/>
      <c r="D12" s="666"/>
      <c r="E12" s="666"/>
      <c r="F12" s="666"/>
      <c r="G12" s="666"/>
      <c r="H12" s="666"/>
      <c r="I12" s="666"/>
      <c r="J12" s="666"/>
      <c r="K12" s="666"/>
      <c r="L12" s="666"/>
      <c r="M12" s="666"/>
      <c r="N12" s="666"/>
      <c r="O12" s="675">
        <f>VLOOKUP($CH$4,'児童情報 '!$A:$Q,4,FALSE)</f>
        <v>0</v>
      </c>
      <c r="P12" s="676"/>
      <c r="Q12" s="676"/>
      <c r="R12" s="676"/>
      <c r="S12" s="676"/>
      <c r="T12" s="676"/>
      <c r="U12" s="676"/>
      <c r="V12" s="676"/>
      <c r="W12" s="676"/>
      <c r="X12" s="676"/>
      <c r="Y12" s="676"/>
      <c r="Z12" s="677"/>
      <c r="AA12" s="684" t="s">
        <v>7</v>
      </c>
      <c r="AB12" s="684"/>
      <c r="AC12" s="684"/>
      <c r="AD12" s="684"/>
      <c r="AE12" s="684"/>
      <c r="AF12" s="684"/>
      <c r="AG12" s="684"/>
      <c r="AH12" s="684"/>
      <c r="AI12" s="686">
        <f>VLOOKUP($CH$4,'児童情報 '!$A:$Q,5,FALSE)</f>
        <v>0</v>
      </c>
      <c r="AJ12" s="687"/>
      <c r="AK12" s="687"/>
      <c r="AL12" s="687"/>
      <c r="AM12" s="687"/>
      <c r="AN12" s="489" t="s">
        <v>41</v>
      </c>
      <c r="AO12" s="489"/>
      <c r="AP12" s="490"/>
      <c r="AQ12" s="242"/>
      <c r="AR12" s="544"/>
      <c r="AS12" s="545"/>
      <c r="AT12" s="983"/>
      <c r="AU12" s="983"/>
      <c r="AV12" s="983"/>
      <c r="AW12" s="983"/>
      <c r="AX12" s="983"/>
      <c r="AY12" s="983"/>
      <c r="AZ12" s="983"/>
      <c r="BA12" s="983"/>
      <c r="BB12" s="861"/>
      <c r="BC12" s="663"/>
      <c r="BD12" s="537"/>
      <c r="BE12" s="537"/>
      <c r="BF12" s="537"/>
      <c r="BG12" s="537"/>
      <c r="BH12" s="537"/>
      <c r="BI12" s="537"/>
      <c r="BJ12" s="537"/>
      <c r="BK12" s="537"/>
      <c r="BL12" s="537"/>
      <c r="BM12" s="537"/>
      <c r="BN12" s="537"/>
      <c r="BO12" s="537"/>
      <c r="BP12" s="537"/>
      <c r="BQ12" s="537"/>
      <c r="BR12" s="537"/>
      <c r="BS12" s="537"/>
      <c r="BT12" s="537"/>
      <c r="BU12" s="537"/>
      <c r="BV12" s="537"/>
      <c r="BW12" s="537"/>
      <c r="BX12" s="537"/>
      <c r="BY12" s="537"/>
      <c r="BZ12" s="537"/>
      <c r="CA12" s="537"/>
      <c r="CB12" s="537"/>
      <c r="CC12" s="537"/>
      <c r="CD12" s="537"/>
      <c r="CE12" s="537"/>
      <c r="CF12" s="537"/>
      <c r="CG12" s="537"/>
      <c r="CH12" s="537"/>
      <c r="CI12" s="537"/>
      <c r="CJ12" s="537"/>
      <c r="CK12" s="538"/>
      <c r="CR12" s="245"/>
      <c r="CS12" s="245"/>
      <c r="CT12" s="247"/>
      <c r="CU12" s="247"/>
      <c r="CV12" s="247"/>
      <c r="CW12" s="247"/>
      <c r="CX12" s="247"/>
      <c r="CY12" s="247"/>
      <c r="CZ12" s="247"/>
      <c r="DA12" s="247"/>
      <c r="DB12" s="247"/>
      <c r="DC12" s="247"/>
      <c r="DD12" s="247"/>
      <c r="DE12" s="247"/>
      <c r="DF12" s="247"/>
      <c r="DG12" s="247"/>
      <c r="DH12" s="247"/>
      <c r="DI12" s="247"/>
      <c r="DJ12" s="247"/>
      <c r="DK12" s="247"/>
      <c r="DL12" s="247"/>
      <c r="DM12" s="248"/>
      <c r="DN12" s="248"/>
      <c r="DO12" s="248"/>
      <c r="DP12" s="248"/>
      <c r="DQ12" s="248"/>
      <c r="DR12" s="248"/>
      <c r="DS12" s="248"/>
      <c r="DT12" s="248"/>
      <c r="DU12" s="248"/>
      <c r="DV12" s="248"/>
      <c r="DW12" s="248"/>
      <c r="DX12" s="248"/>
      <c r="DY12" s="247"/>
      <c r="DZ12" s="247"/>
      <c r="EA12" s="247"/>
      <c r="EB12" s="247"/>
      <c r="EC12" s="247"/>
      <c r="ED12" s="247"/>
      <c r="EE12" s="247"/>
      <c r="EF12" s="247"/>
      <c r="EG12" s="247"/>
      <c r="EH12" s="247"/>
      <c r="EI12" s="247"/>
      <c r="EJ12" s="247"/>
      <c r="EK12" s="247"/>
    </row>
    <row r="13" spans="1:141" ht="9.75" customHeight="1">
      <c r="B13" s="667"/>
      <c r="C13" s="668"/>
      <c r="D13" s="668"/>
      <c r="E13" s="668"/>
      <c r="F13" s="668"/>
      <c r="G13" s="668"/>
      <c r="H13" s="668"/>
      <c r="I13" s="668"/>
      <c r="J13" s="668"/>
      <c r="K13" s="668"/>
      <c r="L13" s="668"/>
      <c r="M13" s="668"/>
      <c r="N13" s="668"/>
      <c r="O13" s="678"/>
      <c r="P13" s="1005"/>
      <c r="Q13" s="1005"/>
      <c r="R13" s="1005"/>
      <c r="S13" s="1005"/>
      <c r="T13" s="1005"/>
      <c r="U13" s="1005"/>
      <c r="V13" s="1005"/>
      <c r="W13" s="1005"/>
      <c r="X13" s="1005"/>
      <c r="Y13" s="1005"/>
      <c r="Z13" s="680"/>
      <c r="AA13" s="684"/>
      <c r="AB13" s="684"/>
      <c r="AC13" s="684"/>
      <c r="AD13" s="684"/>
      <c r="AE13" s="684"/>
      <c r="AF13" s="684"/>
      <c r="AG13" s="684"/>
      <c r="AH13" s="684"/>
      <c r="AI13" s="688"/>
      <c r="AJ13" s="1006"/>
      <c r="AK13" s="1006"/>
      <c r="AL13" s="1006"/>
      <c r="AM13" s="1006"/>
      <c r="AN13" s="899"/>
      <c r="AO13" s="899"/>
      <c r="AP13" s="493"/>
      <c r="AQ13" s="242"/>
      <c r="AR13" s="544"/>
      <c r="AS13" s="545"/>
      <c r="AT13" s="983"/>
      <c r="AU13" s="983"/>
      <c r="AV13" s="983"/>
      <c r="AW13" s="983"/>
      <c r="AX13" s="983"/>
      <c r="AY13" s="983"/>
      <c r="AZ13" s="983"/>
      <c r="BA13" s="983"/>
      <c r="BB13" s="861"/>
      <c r="BC13" s="663"/>
      <c r="BD13" s="537"/>
      <c r="BE13" s="537"/>
      <c r="BF13" s="537"/>
      <c r="BG13" s="537"/>
      <c r="BH13" s="537"/>
      <c r="BI13" s="537"/>
      <c r="BJ13" s="537"/>
      <c r="BK13" s="537"/>
      <c r="BL13" s="537"/>
      <c r="BM13" s="537"/>
      <c r="BN13" s="537"/>
      <c r="BO13" s="537"/>
      <c r="BP13" s="537"/>
      <c r="BQ13" s="537"/>
      <c r="BR13" s="537"/>
      <c r="BS13" s="537"/>
      <c r="BT13" s="537"/>
      <c r="BU13" s="537"/>
      <c r="BV13" s="537"/>
      <c r="BW13" s="537"/>
      <c r="BX13" s="537"/>
      <c r="BY13" s="537"/>
      <c r="BZ13" s="537"/>
      <c r="CA13" s="537"/>
      <c r="CB13" s="537"/>
      <c r="CC13" s="537"/>
      <c r="CD13" s="537"/>
      <c r="CE13" s="537"/>
      <c r="CF13" s="537"/>
      <c r="CG13" s="537"/>
      <c r="CH13" s="537"/>
      <c r="CI13" s="537"/>
      <c r="CJ13" s="537"/>
      <c r="CK13" s="538"/>
      <c r="CR13" s="245"/>
      <c r="CS13" s="245"/>
      <c r="CT13" s="247"/>
      <c r="CU13" s="247"/>
      <c r="CV13" s="247"/>
      <c r="CW13" s="247"/>
      <c r="CX13" s="247"/>
      <c r="CY13" s="247"/>
      <c r="CZ13" s="247"/>
      <c r="DA13" s="247"/>
      <c r="DB13" s="247"/>
      <c r="DC13" s="247"/>
      <c r="DD13" s="247"/>
      <c r="DE13" s="247"/>
      <c r="DF13" s="247"/>
      <c r="DG13" s="247"/>
      <c r="DH13" s="247"/>
      <c r="DI13" s="247"/>
      <c r="DJ13" s="247"/>
      <c r="DK13" s="247"/>
      <c r="DL13" s="247"/>
      <c r="DM13" s="248"/>
      <c r="DN13" s="248"/>
      <c r="DO13" s="248"/>
      <c r="DP13" s="248"/>
      <c r="DQ13" s="248"/>
      <c r="DR13" s="248"/>
      <c r="DS13" s="248"/>
      <c r="DT13" s="248"/>
      <c r="DU13" s="248"/>
      <c r="DV13" s="248"/>
      <c r="DW13" s="248"/>
      <c r="DX13" s="248"/>
      <c r="DY13" s="247"/>
      <c r="DZ13" s="247"/>
      <c r="EA13" s="247"/>
      <c r="EB13" s="247"/>
      <c r="EC13" s="247"/>
      <c r="ED13" s="247"/>
      <c r="EE13" s="247"/>
      <c r="EF13" s="247"/>
      <c r="EG13" s="247"/>
      <c r="EH13" s="247"/>
      <c r="EI13" s="247"/>
      <c r="EJ13" s="247"/>
      <c r="EK13" s="247"/>
    </row>
    <row r="14" spans="1:141" ht="9.75" customHeight="1" thickBot="1">
      <c r="B14" s="669"/>
      <c r="C14" s="670"/>
      <c r="D14" s="670"/>
      <c r="E14" s="670"/>
      <c r="F14" s="670"/>
      <c r="G14" s="670"/>
      <c r="H14" s="670"/>
      <c r="I14" s="670"/>
      <c r="J14" s="670"/>
      <c r="K14" s="670"/>
      <c r="L14" s="670"/>
      <c r="M14" s="670"/>
      <c r="N14" s="670"/>
      <c r="O14" s="681"/>
      <c r="P14" s="682"/>
      <c r="Q14" s="682"/>
      <c r="R14" s="682"/>
      <c r="S14" s="682"/>
      <c r="T14" s="682"/>
      <c r="U14" s="682"/>
      <c r="V14" s="682"/>
      <c r="W14" s="682"/>
      <c r="X14" s="682"/>
      <c r="Y14" s="682"/>
      <c r="Z14" s="683"/>
      <c r="AA14" s="685"/>
      <c r="AB14" s="685"/>
      <c r="AC14" s="685"/>
      <c r="AD14" s="685"/>
      <c r="AE14" s="685"/>
      <c r="AF14" s="685"/>
      <c r="AG14" s="685"/>
      <c r="AH14" s="685"/>
      <c r="AI14" s="690"/>
      <c r="AJ14" s="691"/>
      <c r="AK14" s="691"/>
      <c r="AL14" s="691"/>
      <c r="AM14" s="691"/>
      <c r="AN14" s="692"/>
      <c r="AO14" s="692"/>
      <c r="AP14" s="693"/>
      <c r="AQ14" s="242"/>
      <c r="AR14" s="544"/>
      <c r="AS14" s="545"/>
      <c r="AT14" s="862"/>
      <c r="AU14" s="862"/>
      <c r="AV14" s="862"/>
      <c r="AW14" s="862"/>
      <c r="AX14" s="862"/>
      <c r="AY14" s="862"/>
      <c r="AZ14" s="862"/>
      <c r="BA14" s="862"/>
      <c r="BB14" s="863"/>
      <c r="BC14" s="654"/>
      <c r="BD14" s="540"/>
      <c r="BE14" s="540"/>
      <c r="BF14" s="540"/>
      <c r="BG14" s="540"/>
      <c r="BH14" s="540"/>
      <c r="BI14" s="540"/>
      <c r="BJ14" s="540"/>
      <c r="BK14" s="540"/>
      <c r="BL14" s="540"/>
      <c r="BM14" s="540"/>
      <c r="BN14" s="540"/>
      <c r="BO14" s="540"/>
      <c r="BP14" s="540"/>
      <c r="BQ14" s="540"/>
      <c r="BR14" s="540"/>
      <c r="BS14" s="540"/>
      <c r="BT14" s="540"/>
      <c r="BU14" s="540"/>
      <c r="BV14" s="540"/>
      <c r="BW14" s="540"/>
      <c r="BX14" s="540"/>
      <c r="BY14" s="540"/>
      <c r="BZ14" s="540"/>
      <c r="CA14" s="540"/>
      <c r="CB14" s="540"/>
      <c r="CC14" s="540"/>
      <c r="CD14" s="540"/>
      <c r="CE14" s="540"/>
      <c r="CF14" s="540"/>
      <c r="CG14" s="540"/>
      <c r="CH14" s="540"/>
      <c r="CI14" s="540"/>
      <c r="CJ14" s="540"/>
      <c r="CK14" s="541"/>
      <c r="CR14" s="245"/>
      <c r="CS14" s="245"/>
      <c r="CT14" s="247"/>
      <c r="CU14" s="247"/>
      <c r="CV14" s="247"/>
      <c r="CW14" s="247"/>
      <c r="CX14" s="247"/>
      <c r="CY14" s="247"/>
      <c r="CZ14" s="247"/>
      <c r="DA14" s="247"/>
      <c r="DB14" s="247"/>
      <c r="DC14" s="247"/>
      <c r="DD14" s="247"/>
      <c r="DE14" s="247"/>
      <c r="DF14" s="247"/>
      <c r="DG14" s="247"/>
      <c r="DH14" s="247"/>
      <c r="DI14" s="247"/>
      <c r="DJ14" s="247"/>
      <c r="DK14" s="247"/>
      <c r="DL14" s="247"/>
      <c r="DM14" s="248"/>
      <c r="DN14" s="248"/>
      <c r="DO14" s="248"/>
      <c r="DP14" s="248"/>
      <c r="DQ14" s="248"/>
      <c r="DR14" s="248"/>
      <c r="DS14" s="248"/>
      <c r="DT14" s="248"/>
      <c r="DU14" s="248"/>
      <c r="DV14" s="248"/>
      <c r="DW14" s="248"/>
      <c r="DX14" s="248"/>
      <c r="DY14" s="247"/>
      <c r="DZ14" s="247"/>
      <c r="EA14" s="247"/>
      <c r="EB14" s="247"/>
      <c r="EC14" s="247"/>
      <c r="ED14" s="247"/>
      <c r="EE14" s="247"/>
      <c r="EF14" s="247"/>
      <c r="EG14" s="247"/>
      <c r="EH14" s="247"/>
      <c r="EI14" s="247"/>
      <c r="EJ14" s="247"/>
      <c r="EK14" s="247"/>
    </row>
    <row r="15" spans="1:141" ht="9.75" customHeight="1" thickBot="1">
      <c r="A15" s="244"/>
      <c r="B15" s="197"/>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263"/>
      <c r="AR15" s="544"/>
      <c r="AS15" s="545"/>
      <c r="AT15" s="983" t="s">
        <v>26</v>
      </c>
      <c r="AU15" s="882"/>
      <c r="AV15" s="882"/>
      <c r="AW15" s="882"/>
      <c r="AX15" s="882"/>
      <c r="AY15" s="882"/>
      <c r="AZ15" s="882"/>
      <c r="BA15" s="882"/>
      <c r="BB15" s="882"/>
      <c r="BC15" s="984">
        <f>施設情報!C4</f>
        <v>0</v>
      </c>
      <c r="BD15" s="985"/>
      <c r="BE15" s="985"/>
      <c r="BF15" s="985"/>
      <c r="BG15" s="985"/>
      <c r="BH15" s="985"/>
      <c r="BI15" s="985"/>
      <c r="BJ15" s="985"/>
      <c r="BK15" s="985"/>
      <c r="BL15" s="985"/>
      <c r="BM15" s="985"/>
      <c r="BN15" s="985"/>
      <c r="BO15" s="985"/>
      <c r="BP15" s="985"/>
      <c r="BQ15" s="985"/>
      <c r="BR15" s="985"/>
      <c r="BS15" s="985"/>
      <c r="BT15" s="985"/>
      <c r="BU15" s="985"/>
      <c r="BV15" s="985"/>
      <c r="BW15" s="985"/>
      <c r="BX15" s="985"/>
      <c r="BY15" s="985"/>
      <c r="BZ15" s="985"/>
      <c r="CA15" s="985"/>
      <c r="CB15" s="985"/>
      <c r="CC15" s="985"/>
      <c r="CD15" s="985"/>
      <c r="CE15" s="985"/>
      <c r="CF15" s="985"/>
      <c r="CG15" s="985"/>
      <c r="CH15" s="985"/>
      <c r="CI15" s="985"/>
      <c r="CJ15" s="985"/>
      <c r="CK15" s="986"/>
      <c r="CR15" s="245"/>
      <c r="CS15" s="245"/>
      <c r="CT15" s="247"/>
      <c r="CU15" s="247"/>
      <c r="CV15" s="247"/>
      <c r="CW15" s="247"/>
      <c r="CX15" s="247"/>
      <c r="CY15" s="247"/>
      <c r="CZ15" s="247"/>
      <c r="DA15" s="247"/>
      <c r="DB15" s="247"/>
      <c r="DC15" s="247"/>
      <c r="DD15" s="247"/>
      <c r="DE15" s="247"/>
      <c r="DF15" s="247"/>
      <c r="DG15" s="247"/>
      <c r="DH15" s="247"/>
      <c r="DI15" s="247"/>
      <c r="DJ15" s="247"/>
      <c r="DK15" s="250"/>
      <c r="DL15" s="247"/>
      <c r="DM15" s="247"/>
      <c r="DN15" s="247"/>
      <c r="DO15" s="247"/>
      <c r="DP15" s="247"/>
      <c r="DQ15" s="247"/>
      <c r="DR15" s="247"/>
      <c r="DS15" s="247"/>
      <c r="DT15" s="247"/>
      <c r="DU15" s="247"/>
      <c r="DV15" s="247"/>
      <c r="DW15" s="247"/>
      <c r="DX15" s="247"/>
      <c r="DY15" s="247"/>
      <c r="DZ15" s="247"/>
      <c r="EA15" s="247"/>
      <c r="EB15" s="247"/>
      <c r="EC15" s="247"/>
      <c r="ED15" s="247"/>
      <c r="EE15" s="247"/>
      <c r="EF15" s="247"/>
      <c r="EG15" s="251"/>
      <c r="EH15" s="247"/>
      <c r="EI15" s="247"/>
      <c r="EJ15" s="247"/>
      <c r="EK15" s="247"/>
    </row>
    <row r="16" spans="1:141" ht="11.1" customHeight="1">
      <c r="B16" s="824" t="s">
        <v>24</v>
      </c>
      <c r="C16" s="825"/>
      <c r="D16" s="825"/>
      <c r="E16" s="825"/>
      <c r="F16" s="825"/>
      <c r="G16" s="825"/>
      <c r="H16" s="825"/>
      <c r="I16" s="825"/>
      <c r="J16" s="830">
        <f>VLOOKUP($CH$4,'児童情報 '!$A:$Q,6,FALSE)</f>
        <v>0</v>
      </c>
      <c r="K16" s="830"/>
      <c r="L16" s="830"/>
      <c r="M16" s="830"/>
      <c r="N16" s="830"/>
      <c r="O16" s="830"/>
      <c r="P16" s="830"/>
      <c r="Q16" s="830"/>
      <c r="R16" s="830"/>
      <c r="S16" s="830"/>
      <c r="T16" s="830"/>
      <c r="U16" s="830"/>
      <c r="V16" s="830"/>
      <c r="W16" s="833" t="s">
        <v>48</v>
      </c>
      <c r="X16" s="834"/>
      <c r="Y16" s="834"/>
      <c r="Z16" s="834"/>
      <c r="AA16" s="834"/>
      <c r="AB16" s="834"/>
      <c r="AC16" s="834"/>
      <c r="AD16" s="835"/>
      <c r="AE16" s="842" t="s">
        <v>180</v>
      </c>
      <c r="AF16" s="843"/>
      <c r="AG16" s="843"/>
      <c r="AH16" s="844"/>
      <c r="AI16" s="842" t="s">
        <v>49</v>
      </c>
      <c r="AJ16" s="843"/>
      <c r="AK16" s="843"/>
      <c r="AL16" s="844"/>
      <c r="AM16" s="842" t="s">
        <v>50</v>
      </c>
      <c r="AN16" s="843"/>
      <c r="AO16" s="843"/>
      <c r="AP16" s="845"/>
      <c r="AQ16" s="242"/>
      <c r="AR16" s="544"/>
      <c r="AS16" s="545"/>
      <c r="AT16" s="882"/>
      <c r="AU16" s="882"/>
      <c r="AV16" s="882"/>
      <c r="AW16" s="882"/>
      <c r="AX16" s="882"/>
      <c r="AY16" s="882"/>
      <c r="AZ16" s="882"/>
      <c r="BA16" s="882"/>
      <c r="BB16" s="882"/>
      <c r="BC16" s="987"/>
      <c r="BD16" s="988"/>
      <c r="BE16" s="988"/>
      <c r="BF16" s="988"/>
      <c r="BG16" s="988"/>
      <c r="BH16" s="988"/>
      <c r="BI16" s="988"/>
      <c r="BJ16" s="988"/>
      <c r="BK16" s="988"/>
      <c r="BL16" s="988"/>
      <c r="BM16" s="988"/>
      <c r="BN16" s="988"/>
      <c r="BO16" s="988"/>
      <c r="BP16" s="988"/>
      <c r="BQ16" s="988"/>
      <c r="BR16" s="988"/>
      <c r="BS16" s="988"/>
      <c r="BT16" s="988"/>
      <c r="BU16" s="988"/>
      <c r="BV16" s="988"/>
      <c r="BW16" s="988"/>
      <c r="BX16" s="988"/>
      <c r="BY16" s="988"/>
      <c r="BZ16" s="988"/>
      <c r="CA16" s="988"/>
      <c r="CB16" s="988"/>
      <c r="CC16" s="988"/>
      <c r="CD16" s="988"/>
      <c r="CE16" s="988"/>
      <c r="CF16" s="988"/>
      <c r="CG16" s="988"/>
      <c r="CH16" s="988"/>
      <c r="CI16" s="988"/>
      <c r="CJ16" s="988"/>
      <c r="CK16" s="989"/>
      <c r="CR16" s="252"/>
      <c r="CS16" s="252"/>
      <c r="CT16" s="252"/>
      <c r="CU16" s="252"/>
      <c r="CV16" s="252"/>
      <c r="CW16" s="252"/>
      <c r="CX16" s="247"/>
      <c r="CY16" s="247"/>
      <c r="CZ16" s="247"/>
      <c r="DA16" s="247"/>
      <c r="DB16" s="247"/>
      <c r="DC16" s="247"/>
      <c r="DD16" s="247"/>
      <c r="DE16" s="247"/>
      <c r="DF16" s="247"/>
      <c r="DG16" s="247"/>
      <c r="DH16" s="247"/>
      <c r="DI16" s="247"/>
      <c r="DJ16" s="247"/>
      <c r="DK16" s="247"/>
      <c r="DL16" s="247"/>
      <c r="DM16" s="247"/>
      <c r="DN16" s="247"/>
      <c r="DO16" s="247"/>
      <c r="DP16" s="247"/>
      <c r="DQ16" s="247"/>
      <c r="DR16" s="247"/>
      <c r="DS16" s="247"/>
      <c r="DT16" s="247"/>
      <c r="DU16" s="247"/>
      <c r="DV16" s="247"/>
      <c r="DW16" s="247"/>
      <c r="DX16" s="247"/>
      <c r="DY16" s="247"/>
      <c r="DZ16" s="247"/>
      <c r="EA16" s="247"/>
      <c r="EB16" s="247"/>
      <c r="EC16" s="247"/>
      <c r="ED16" s="247"/>
      <c r="EE16" s="247"/>
      <c r="EF16" s="247"/>
      <c r="EG16" s="247"/>
      <c r="EH16" s="247"/>
      <c r="EI16" s="247"/>
      <c r="EJ16" s="247"/>
      <c r="EK16" s="247"/>
    </row>
    <row r="17" spans="1:141" ht="11.1" customHeight="1">
      <c r="B17" s="826"/>
      <c r="C17" s="827"/>
      <c r="D17" s="827"/>
      <c r="E17" s="827"/>
      <c r="F17" s="827"/>
      <c r="G17" s="827"/>
      <c r="H17" s="827"/>
      <c r="I17" s="827"/>
      <c r="J17" s="831"/>
      <c r="K17" s="831"/>
      <c r="L17" s="831"/>
      <c r="M17" s="831"/>
      <c r="N17" s="831"/>
      <c r="O17" s="831"/>
      <c r="P17" s="831"/>
      <c r="Q17" s="831"/>
      <c r="R17" s="831"/>
      <c r="S17" s="831"/>
      <c r="T17" s="831"/>
      <c r="U17" s="831"/>
      <c r="V17" s="831"/>
      <c r="W17" s="836"/>
      <c r="X17" s="982"/>
      <c r="Y17" s="982"/>
      <c r="Z17" s="982"/>
      <c r="AA17" s="982"/>
      <c r="AB17" s="982"/>
      <c r="AC17" s="982"/>
      <c r="AD17" s="838"/>
      <c r="AE17" s="623">
        <f>施設情報!C9</f>
        <v>0</v>
      </c>
      <c r="AF17" s="534"/>
      <c r="AG17" s="534"/>
      <c r="AH17" s="624"/>
      <c r="AI17" s="623">
        <f>施設情報!C10</f>
        <v>0</v>
      </c>
      <c r="AJ17" s="534"/>
      <c r="AK17" s="534"/>
      <c r="AL17" s="624"/>
      <c r="AM17" s="623">
        <f>施設情報!C11</f>
        <v>0</v>
      </c>
      <c r="AN17" s="534"/>
      <c r="AO17" s="534"/>
      <c r="AP17" s="535"/>
      <c r="AQ17" s="242"/>
      <c r="AR17" s="544"/>
      <c r="AS17" s="545"/>
      <c r="AT17" s="882"/>
      <c r="AU17" s="882"/>
      <c r="AV17" s="882"/>
      <c r="AW17" s="882"/>
      <c r="AX17" s="882"/>
      <c r="AY17" s="882"/>
      <c r="AZ17" s="882"/>
      <c r="BA17" s="882"/>
      <c r="BB17" s="882"/>
      <c r="BC17" s="987"/>
      <c r="BD17" s="988"/>
      <c r="BE17" s="988"/>
      <c r="BF17" s="988"/>
      <c r="BG17" s="988"/>
      <c r="BH17" s="988"/>
      <c r="BI17" s="988"/>
      <c r="BJ17" s="988"/>
      <c r="BK17" s="988"/>
      <c r="BL17" s="988"/>
      <c r="BM17" s="988"/>
      <c r="BN17" s="988"/>
      <c r="BO17" s="988"/>
      <c r="BP17" s="988"/>
      <c r="BQ17" s="988"/>
      <c r="BR17" s="988"/>
      <c r="BS17" s="988"/>
      <c r="BT17" s="988"/>
      <c r="BU17" s="988"/>
      <c r="BV17" s="988"/>
      <c r="BW17" s="988"/>
      <c r="BX17" s="988"/>
      <c r="BY17" s="988"/>
      <c r="BZ17" s="988"/>
      <c r="CA17" s="988"/>
      <c r="CB17" s="988"/>
      <c r="CC17" s="988"/>
      <c r="CD17" s="988"/>
      <c r="CE17" s="988"/>
      <c r="CF17" s="988"/>
      <c r="CG17" s="988"/>
      <c r="CH17" s="988"/>
      <c r="CI17" s="988"/>
      <c r="CJ17" s="988"/>
      <c r="CK17" s="989"/>
      <c r="CR17" s="252"/>
      <c r="CS17" s="252"/>
      <c r="CT17" s="252"/>
      <c r="CU17" s="252"/>
      <c r="CV17" s="252"/>
      <c r="CW17" s="252"/>
      <c r="CX17" s="247"/>
      <c r="CY17" s="247"/>
      <c r="CZ17" s="247"/>
      <c r="DA17" s="247"/>
      <c r="DB17" s="247"/>
      <c r="DC17" s="247"/>
      <c r="DD17" s="247"/>
      <c r="DE17" s="247"/>
      <c r="DF17" s="247"/>
      <c r="DG17" s="247"/>
      <c r="DH17" s="247"/>
      <c r="DI17" s="247"/>
      <c r="DJ17" s="247"/>
      <c r="DK17" s="247"/>
      <c r="DL17" s="247"/>
      <c r="DM17" s="247"/>
      <c r="DN17" s="247"/>
      <c r="DO17" s="247"/>
      <c r="DP17" s="247"/>
      <c r="DQ17" s="247"/>
      <c r="DR17" s="247"/>
      <c r="DS17" s="247"/>
      <c r="DT17" s="247"/>
      <c r="DU17" s="247"/>
      <c r="DV17" s="247"/>
      <c r="DW17" s="247"/>
      <c r="DX17" s="247"/>
      <c r="DY17" s="247"/>
      <c r="DZ17" s="247"/>
      <c r="EA17" s="247"/>
      <c r="EB17" s="247"/>
      <c r="EC17" s="247"/>
      <c r="ED17" s="247"/>
      <c r="EE17" s="247"/>
      <c r="EF17" s="247"/>
      <c r="EG17" s="247"/>
      <c r="EH17" s="247"/>
      <c r="EI17" s="247"/>
      <c r="EJ17" s="247"/>
      <c r="EK17" s="247"/>
    </row>
    <row r="18" spans="1:141" ht="11.1" customHeight="1">
      <c r="B18" s="828"/>
      <c r="C18" s="829"/>
      <c r="D18" s="829"/>
      <c r="E18" s="829"/>
      <c r="F18" s="829"/>
      <c r="G18" s="829"/>
      <c r="H18" s="829"/>
      <c r="I18" s="829"/>
      <c r="J18" s="832"/>
      <c r="K18" s="832"/>
      <c r="L18" s="832"/>
      <c r="M18" s="832"/>
      <c r="N18" s="832"/>
      <c r="O18" s="832"/>
      <c r="P18" s="832"/>
      <c r="Q18" s="832"/>
      <c r="R18" s="832"/>
      <c r="S18" s="832"/>
      <c r="T18" s="832"/>
      <c r="U18" s="832"/>
      <c r="V18" s="832"/>
      <c r="W18" s="839"/>
      <c r="X18" s="840"/>
      <c r="Y18" s="840"/>
      <c r="Z18" s="840"/>
      <c r="AA18" s="840"/>
      <c r="AB18" s="840"/>
      <c r="AC18" s="840"/>
      <c r="AD18" s="841"/>
      <c r="AE18" s="654"/>
      <c r="AF18" s="540"/>
      <c r="AG18" s="540"/>
      <c r="AH18" s="655"/>
      <c r="AI18" s="654"/>
      <c r="AJ18" s="540"/>
      <c r="AK18" s="540"/>
      <c r="AL18" s="655"/>
      <c r="AM18" s="654"/>
      <c r="AN18" s="540"/>
      <c r="AO18" s="540"/>
      <c r="AP18" s="541"/>
      <c r="AQ18" s="236"/>
      <c r="AR18" s="544"/>
      <c r="AS18" s="545"/>
      <c r="AT18" s="882"/>
      <c r="AU18" s="882"/>
      <c r="AV18" s="882"/>
      <c r="AW18" s="882"/>
      <c r="AX18" s="882"/>
      <c r="AY18" s="882"/>
      <c r="AZ18" s="882"/>
      <c r="BA18" s="882"/>
      <c r="BB18" s="882"/>
      <c r="BC18" s="987"/>
      <c r="BD18" s="988"/>
      <c r="BE18" s="988"/>
      <c r="BF18" s="988"/>
      <c r="BG18" s="988"/>
      <c r="BH18" s="988"/>
      <c r="BI18" s="988"/>
      <c r="BJ18" s="988"/>
      <c r="BK18" s="988"/>
      <c r="BL18" s="988"/>
      <c r="BM18" s="988"/>
      <c r="BN18" s="988"/>
      <c r="BO18" s="988"/>
      <c r="BP18" s="988"/>
      <c r="BQ18" s="988"/>
      <c r="BR18" s="988"/>
      <c r="BS18" s="988"/>
      <c r="BT18" s="988"/>
      <c r="BU18" s="988"/>
      <c r="BV18" s="988"/>
      <c r="BW18" s="988"/>
      <c r="BX18" s="988"/>
      <c r="BY18" s="988"/>
      <c r="BZ18" s="988"/>
      <c r="CA18" s="988"/>
      <c r="CB18" s="988"/>
      <c r="CC18" s="988"/>
      <c r="CD18" s="988"/>
      <c r="CE18" s="988"/>
      <c r="CF18" s="988"/>
      <c r="CG18" s="988"/>
      <c r="CH18" s="988"/>
      <c r="CI18" s="988"/>
      <c r="CJ18" s="988"/>
      <c r="CK18" s="989"/>
      <c r="CR18" s="252"/>
      <c r="CS18" s="252"/>
      <c r="CT18" s="252"/>
      <c r="CU18" s="252"/>
      <c r="CV18" s="252"/>
      <c r="CW18" s="252"/>
      <c r="CX18" s="247"/>
      <c r="CY18" s="247"/>
      <c r="CZ18" s="247"/>
      <c r="DA18" s="247"/>
      <c r="DB18" s="247"/>
      <c r="DC18" s="247"/>
      <c r="DD18" s="247"/>
      <c r="DE18" s="247"/>
      <c r="DF18" s="247"/>
      <c r="DG18" s="247"/>
      <c r="DH18" s="247"/>
      <c r="DI18" s="247"/>
      <c r="DJ18" s="247"/>
      <c r="DK18" s="247"/>
      <c r="DL18" s="247"/>
      <c r="DM18" s="247"/>
      <c r="DN18" s="247"/>
      <c r="DO18" s="247"/>
      <c r="DP18" s="247"/>
      <c r="DQ18" s="247"/>
      <c r="DR18" s="247"/>
      <c r="DS18" s="247"/>
      <c r="DT18" s="247"/>
      <c r="DU18" s="247"/>
      <c r="DV18" s="247"/>
      <c r="DW18" s="247"/>
      <c r="DX18" s="247"/>
      <c r="DY18" s="247"/>
      <c r="DZ18" s="247"/>
      <c r="EA18" s="247"/>
      <c r="EB18" s="247"/>
      <c r="EC18" s="247"/>
      <c r="ED18" s="247"/>
      <c r="EE18" s="247"/>
      <c r="EF18" s="247"/>
      <c r="EG18" s="247"/>
      <c r="EH18" s="247"/>
      <c r="EI18" s="247"/>
      <c r="EJ18" s="247"/>
      <c r="EK18" s="247"/>
    </row>
    <row r="19" spans="1:141" ht="11.1" customHeight="1">
      <c r="B19" s="966" t="s">
        <v>123</v>
      </c>
      <c r="C19" s="967"/>
      <c r="D19" s="967"/>
      <c r="E19" s="967"/>
      <c r="F19" s="967"/>
      <c r="G19" s="967"/>
      <c r="H19" s="967"/>
      <c r="I19" s="967"/>
      <c r="J19" s="971">
        <f>VLOOKUP($CH$4,'児童情報 '!$A:$Q,7,FALSE)</f>
        <v>0</v>
      </c>
      <c r="K19" s="971"/>
      <c r="L19" s="971"/>
      <c r="M19" s="971"/>
      <c r="N19" s="971"/>
      <c r="O19" s="971"/>
      <c r="P19" s="969">
        <f>VLOOKUP($CH$4,'児童情報 '!$A:$Q,8,FALSE)</f>
        <v>0</v>
      </c>
      <c r="Q19" s="969"/>
      <c r="R19" s="969"/>
      <c r="S19" s="969"/>
      <c r="T19" s="969"/>
      <c r="U19" s="969"/>
      <c r="V19" s="969"/>
      <c r="W19" s="970" t="s">
        <v>34</v>
      </c>
      <c r="X19" s="684"/>
      <c r="Y19" s="684"/>
      <c r="Z19" s="684"/>
      <c r="AA19" s="684"/>
      <c r="AB19" s="684"/>
      <c r="AC19" s="684"/>
      <c r="AD19" s="684"/>
      <c r="AE19" s="737" t="s">
        <v>180</v>
      </c>
      <c r="AF19" s="738"/>
      <c r="AG19" s="738"/>
      <c r="AH19" s="739"/>
      <c r="AI19" s="737" t="s">
        <v>49</v>
      </c>
      <c r="AJ19" s="738"/>
      <c r="AK19" s="738"/>
      <c r="AL19" s="739"/>
      <c r="AM19" s="737" t="s">
        <v>50</v>
      </c>
      <c r="AN19" s="792"/>
      <c r="AO19" s="792"/>
      <c r="AP19" s="793"/>
      <c r="AQ19" s="236"/>
      <c r="AR19" s="544"/>
      <c r="AS19" s="545"/>
      <c r="AT19" s="882"/>
      <c r="AU19" s="882"/>
      <c r="AV19" s="882"/>
      <c r="AW19" s="882"/>
      <c r="AX19" s="882"/>
      <c r="AY19" s="882"/>
      <c r="AZ19" s="882"/>
      <c r="BA19" s="882"/>
      <c r="BB19" s="882"/>
      <c r="BC19" s="987"/>
      <c r="BD19" s="988"/>
      <c r="BE19" s="988"/>
      <c r="BF19" s="988"/>
      <c r="BG19" s="988"/>
      <c r="BH19" s="988"/>
      <c r="BI19" s="988"/>
      <c r="BJ19" s="988"/>
      <c r="BK19" s="988"/>
      <c r="BL19" s="988"/>
      <c r="BM19" s="988"/>
      <c r="BN19" s="988"/>
      <c r="BO19" s="988"/>
      <c r="BP19" s="988"/>
      <c r="BQ19" s="988"/>
      <c r="BR19" s="988"/>
      <c r="BS19" s="988"/>
      <c r="BT19" s="988"/>
      <c r="BU19" s="988"/>
      <c r="BV19" s="988"/>
      <c r="BW19" s="988"/>
      <c r="BX19" s="988"/>
      <c r="BY19" s="988"/>
      <c r="BZ19" s="988"/>
      <c r="CA19" s="988"/>
      <c r="CB19" s="988"/>
      <c r="CC19" s="988"/>
      <c r="CD19" s="988"/>
      <c r="CE19" s="988"/>
      <c r="CF19" s="988"/>
      <c r="CG19" s="988"/>
      <c r="CH19" s="988"/>
      <c r="CI19" s="988"/>
      <c r="CJ19" s="988"/>
      <c r="CK19" s="989"/>
      <c r="CR19" s="247"/>
      <c r="CS19" s="247"/>
      <c r="CT19" s="247"/>
      <c r="CU19" s="247"/>
      <c r="CV19" s="247"/>
      <c r="CW19" s="247"/>
      <c r="CX19" s="247"/>
      <c r="CY19" s="247"/>
      <c r="CZ19" s="247"/>
      <c r="DA19" s="247"/>
      <c r="DB19" s="247"/>
      <c r="DC19" s="247"/>
      <c r="DD19" s="247"/>
      <c r="DE19" s="247"/>
      <c r="DF19" s="247"/>
      <c r="DG19" s="247"/>
      <c r="DH19" s="247"/>
      <c r="DI19" s="247"/>
      <c r="DJ19" s="247"/>
      <c r="DK19" s="247"/>
      <c r="DL19" s="247"/>
      <c r="DM19" s="247"/>
      <c r="DN19" s="247"/>
      <c r="DO19" s="247"/>
      <c r="DP19" s="247"/>
      <c r="DQ19" s="247"/>
      <c r="DR19" s="247"/>
      <c r="DS19" s="247"/>
      <c r="DT19" s="247"/>
      <c r="DU19" s="247"/>
      <c r="DV19" s="247"/>
      <c r="DW19" s="247"/>
      <c r="DX19" s="247"/>
      <c r="DY19" s="247"/>
      <c r="DZ19" s="247"/>
      <c r="EA19" s="247"/>
      <c r="EB19" s="247"/>
      <c r="EC19" s="247"/>
      <c r="ED19" s="247"/>
      <c r="EE19" s="247"/>
      <c r="EF19" s="247"/>
      <c r="EG19" s="247"/>
      <c r="EH19" s="247"/>
      <c r="EI19" s="247"/>
      <c r="EJ19" s="247"/>
      <c r="EK19" s="247"/>
    </row>
    <row r="20" spans="1:141" ht="11.1" customHeight="1">
      <c r="B20" s="968"/>
      <c r="C20" s="967"/>
      <c r="D20" s="967"/>
      <c r="E20" s="967"/>
      <c r="F20" s="967"/>
      <c r="G20" s="967"/>
      <c r="H20" s="967"/>
      <c r="I20" s="967"/>
      <c r="J20" s="971"/>
      <c r="K20" s="971"/>
      <c r="L20" s="971"/>
      <c r="M20" s="971"/>
      <c r="N20" s="971"/>
      <c r="O20" s="971"/>
      <c r="P20" s="969"/>
      <c r="Q20" s="969"/>
      <c r="R20" s="969"/>
      <c r="S20" s="969"/>
      <c r="T20" s="969"/>
      <c r="U20" s="969"/>
      <c r="V20" s="969"/>
      <c r="W20" s="684"/>
      <c r="X20" s="684"/>
      <c r="Y20" s="684"/>
      <c r="Z20" s="684"/>
      <c r="AA20" s="684"/>
      <c r="AB20" s="684"/>
      <c r="AC20" s="684"/>
      <c r="AD20" s="684"/>
      <c r="AE20" s="623">
        <f>施設情報!C12</f>
        <v>0</v>
      </c>
      <c r="AF20" s="534"/>
      <c r="AG20" s="534"/>
      <c r="AH20" s="624"/>
      <c r="AI20" s="623">
        <f>施設情報!C13</f>
        <v>0</v>
      </c>
      <c r="AJ20" s="534"/>
      <c r="AK20" s="534"/>
      <c r="AL20" s="624"/>
      <c r="AM20" s="623">
        <f>施設情報!C14</f>
        <v>0</v>
      </c>
      <c r="AN20" s="534"/>
      <c r="AO20" s="534"/>
      <c r="AP20" s="535"/>
      <c r="AQ20" s="236"/>
      <c r="AR20" s="544"/>
      <c r="AS20" s="545"/>
      <c r="AT20" s="198"/>
      <c r="AU20" s="198"/>
      <c r="AV20" s="198"/>
      <c r="AW20" s="198"/>
      <c r="AX20" s="198"/>
      <c r="AY20" s="198"/>
      <c r="AZ20" s="198"/>
      <c r="BA20" s="198"/>
      <c r="BB20" s="198"/>
      <c r="BC20" s="990"/>
      <c r="BD20" s="991"/>
      <c r="BE20" s="991"/>
      <c r="BF20" s="991"/>
      <c r="BG20" s="991"/>
      <c r="BH20" s="991"/>
      <c r="BI20" s="991"/>
      <c r="BJ20" s="991"/>
      <c r="BK20" s="991"/>
      <c r="BL20" s="991"/>
      <c r="BM20" s="991"/>
      <c r="BN20" s="991"/>
      <c r="BO20" s="991"/>
      <c r="BP20" s="991"/>
      <c r="BQ20" s="991"/>
      <c r="BR20" s="991"/>
      <c r="BS20" s="991"/>
      <c r="BT20" s="991"/>
      <c r="BU20" s="991"/>
      <c r="BV20" s="991"/>
      <c r="BW20" s="991"/>
      <c r="BX20" s="991"/>
      <c r="BY20" s="991"/>
      <c r="BZ20" s="991"/>
      <c r="CA20" s="991"/>
      <c r="CB20" s="991"/>
      <c r="CC20" s="991"/>
      <c r="CD20" s="991"/>
      <c r="CE20" s="991"/>
      <c r="CF20" s="991"/>
      <c r="CG20" s="991"/>
      <c r="CH20" s="991"/>
      <c r="CI20" s="991"/>
      <c r="CJ20" s="991"/>
      <c r="CK20" s="992"/>
      <c r="CR20" s="247"/>
      <c r="CS20" s="247"/>
      <c r="CT20" s="247"/>
      <c r="CU20" s="247"/>
      <c r="CV20" s="247"/>
      <c r="CW20" s="247"/>
      <c r="CX20" s="247"/>
      <c r="CY20" s="247"/>
      <c r="CZ20" s="247"/>
      <c r="DA20" s="247"/>
      <c r="DB20" s="247"/>
      <c r="DC20" s="247"/>
      <c r="DD20" s="247"/>
      <c r="DE20" s="247"/>
      <c r="DF20" s="247"/>
      <c r="DG20" s="247"/>
      <c r="DH20" s="247"/>
      <c r="DI20" s="247"/>
      <c r="DJ20" s="247"/>
      <c r="DK20" s="247"/>
      <c r="DL20" s="247"/>
      <c r="DM20" s="247"/>
      <c r="DN20" s="247"/>
      <c r="DO20" s="247"/>
      <c r="DP20" s="247"/>
      <c r="DQ20" s="247"/>
      <c r="DR20" s="247"/>
      <c r="DS20" s="247"/>
      <c r="DT20" s="247"/>
      <c r="DU20" s="247"/>
      <c r="DV20" s="247"/>
      <c r="DW20" s="247"/>
      <c r="DX20" s="247"/>
      <c r="DY20" s="247"/>
      <c r="DZ20" s="247"/>
      <c r="EA20" s="247"/>
      <c r="EB20" s="247"/>
      <c r="EC20" s="247"/>
      <c r="ED20" s="247"/>
      <c r="EE20" s="247"/>
      <c r="EF20" s="247"/>
      <c r="EG20" s="247"/>
      <c r="EH20" s="247"/>
      <c r="EI20" s="247"/>
      <c r="EJ20" s="247"/>
      <c r="EK20" s="247"/>
    </row>
    <row r="21" spans="1:141" ht="11.1" customHeight="1">
      <c r="B21" s="968"/>
      <c r="C21" s="967"/>
      <c r="D21" s="967"/>
      <c r="E21" s="967"/>
      <c r="F21" s="967"/>
      <c r="G21" s="967"/>
      <c r="H21" s="967"/>
      <c r="I21" s="967"/>
      <c r="J21" s="971"/>
      <c r="K21" s="971"/>
      <c r="L21" s="971"/>
      <c r="M21" s="971"/>
      <c r="N21" s="971"/>
      <c r="O21" s="971"/>
      <c r="P21" s="969"/>
      <c r="Q21" s="969"/>
      <c r="R21" s="969"/>
      <c r="S21" s="969"/>
      <c r="T21" s="969"/>
      <c r="U21" s="969"/>
      <c r="V21" s="969"/>
      <c r="W21" s="684"/>
      <c r="X21" s="684"/>
      <c r="Y21" s="684"/>
      <c r="Z21" s="684"/>
      <c r="AA21" s="684"/>
      <c r="AB21" s="684"/>
      <c r="AC21" s="684"/>
      <c r="AD21" s="684"/>
      <c r="AE21" s="654"/>
      <c r="AF21" s="540"/>
      <c r="AG21" s="540"/>
      <c r="AH21" s="655"/>
      <c r="AI21" s="654"/>
      <c r="AJ21" s="540"/>
      <c r="AK21" s="540"/>
      <c r="AL21" s="655"/>
      <c r="AM21" s="654"/>
      <c r="AN21" s="540"/>
      <c r="AO21" s="540"/>
      <c r="AP21" s="541"/>
      <c r="AQ21" s="236"/>
      <c r="AR21" s="544"/>
      <c r="AS21" s="545"/>
      <c r="AT21" s="733" t="s">
        <v>17</v>
      </c>
      <c r="AU21" s="657"/>
      <c r="AV21" s="657"/>
      <c r="AW21" s="657"/>
      <c r="AX21" s="657"/>
      <c r="AY21" s="657"/>
      <c r="AZ21" s="657"/>
      <c r="BA21" s="657"/>
      <c r="BB21" s="658"/>
      <c r="BC21" s="1008">
        <f>施設情報!C8</f>
        <v>0</v>
      </c>
      <c r="BD21" s="1009"/>
      <c r="BE21" s="1009"/>
      <c r="BF21" s="1009"/>
      <c r="BG21" s="1009"/>
      <c r="BH21" s="1009"/>
      <c r="BI21" s="489" t="s">
        <v>42</v>
      </c>
      <c r="BJ21" s="489"/>
      <c r="BK21" s="489"/>
      <c r="BL21" s="810"/>
      <c r="BM21" s="656" t="s">
        <v>25</v>
      </c>
      <c r="BN21" s="657"/>
      <c r="BO21" s="657"/>
      <c r="BP21" s="657"/>
      <c r="BQ21" s="657"/>
      <c r="BR21" s="657"/>
      <c r="BS21" s="657"/>
      <c r="BT21" s="657"/>
      <c r="BU21" s="657"/>
      <c r="BV21" s="657"/>
      <c r="BW21" s="657"/>
      <c r="BX21" s="658"/>
      <c r="BY21" s="638" t="str">
        <f>施設情報!C7</f>
        <v>私立</v>
      </c>
      <c r="BZ21" s="639"/>
      <c r="CA21" s="639"/>
      <c r="CB21" s="639"/>
      <c r="CC21" s="639"/>
      <c r="CD21" s="639"/>
      <c r="CE21" s="639"/>
      <c r="CF21" s="639"/>
      <c r="CG21" s="639"/>
      <c r="CH21" s="639"/>
      <c r="CI21" s="639"/>
      <c r="CJ21" s="639"/>
      <c r="CK21" s="640"/>
      <c r="CR21" s="247"/>
      <c r="CS21" s="247"/>
      <c r="CT21" s="247"/>
      <c r="CU21" s="247"/>
      <c r="CV21" s="247"/>
      <c r="CW21" s="247"/>
      <c r="CX21" s="247"/>
      <c r="CY21" s="247"/>
      <c r="CZ21" s="247"/>
      <c r="DA21" s="247"/>
      <c r="DB21" s="247"/>
      <c r="DC21" s="247"/>
      <c r="DD21" s="247"/>
      <c r="DE21" s="247"/>
      <c r="DF21" s="247"/>
      <c r="DG21" s="247"/>
      <c r="DH21" s="247"/>
      <c r="DI21" s="247"/>
      <c r="DJ21" s="247"/>
      <c r="DK21" s="247"/>
      <c r="DL21" s="247"/>
      <c r="DM21" s="247"/>
      <c r="DN21" s="247"/>
      <c r="DO21" s="247"/>
      <c r="DP21" s="247"/>
      <c r="DQ21" s="247"/>
      <c r="DR21" s="247"/>
      <c r="DS21" s="247"/>
      <c r="DT21" s="247"/>
      <c r="DU21" s="247"/>
      <c r="DV21" s="247"/>
      <c r="DW21" s="247"/>
      <c r="DX21" s="247"/>
      <c r="DY21" s="247"/>
      <c r="DZ21" s="247"/>
      <c r="EA21" s="247"/>
      <c r="EB21" s="247"/>
      <c r="EC21" s="247"/>
      <c r="ED21" s="247"/>
      <c r="EE21" s="247"/>
      <c r="EF21" s="247"/>
      <c r="EG21" s="247"/>
      <c r="EH21" s="247"/>
      <c r="EI21" s="247"/>
      <c r="EJ21" s="247"/>
      <c r="EK21" s="247"/>
    </row>
    <row r="22" spans="1:141" ht="11.1" customHeight="1">
      <c r="B22" s="968" t="s">
        <v>13</v>
      </c>
      <c r="C22" s="967"/>
      <c r="D22" s="967"/>
      <c r="E22" s="967"/>
      <c r="F22" s="967"/>
      <c r="G22" s="967"/>
      <c r="H22" s="967"/>
      <c r="I22" s="967"/>
      <c r="J22" s="974"/>
      <c r="K22" s="974"/>
      <c r="L22" s="974"/>
      <c r="M22" s="974"/>
      <c r="N22" s="974"/>
      <c r="O22" s="974"/>
      <c r="P22" s="974"/>
      <c r="Q22" s="974"/>
      <c r="R22" s="974"/>
      <c r="S22" s="974"/>
      <c r="T22" s="974"/>
      <c r="U22" s="974"/>
      <c r="V22" s="974"/>
      <c r="W22" s="666" t="s">
        <v>15</v>
      </c>
      <c r="X22" s="666"/>
      <c r="Y22" s="666"/>
      <c r="Z22" s="666"/>
      <c r="AA22" s="666"/>
      <c r="AB22" s="666"/>
      <c r="AC22" s="666"/>
      <c r="AD22" s="666"/>
      <c r="AE22" s="960">
        <f>VLOOKUP($CH$4,'児童情報 '!$A:$P,9,FALSE)</f>
        <v>0</v>
      </c>
      <c r="AF22" s="961"/>
      <c r="AG22" s="961"/>
      <c r="AH22" s="961"/>
      <c r="AI22" s="961"/>
      <c r="AJ22" s="961"/>
      <c r="AK22" s="961"/>
      <c r="AL22" s="961"/>
      <c r="AM22" s="961"/>
      <c r="AN22" s="961"/>
      <c r="AO22" s="961"/>
      <c r="AP22" s="962"/>
      <c r="AQ22" s="236"/>
      <c r="AR22" s="544"/>
      <c r="AS22" s="545"/>
      <c r="AT22" s="353"/>
      <c r="AU22" s="882"/>
      <c r="AV22" s="882"/>
      <c r="AW22" s="882"/>
      <c r="AX22" s="882"/>
      <c r="AY22" s="882"/>
      <c r="AZ22" s="882"/>
      <c r="BA22" s="882"/>
      <c r="BB22" s="660"/>
      <c r="BC22" s="1010"/>
      <c r="BD22" s="1011"/>
      <c r="BE22" s="1011"/>
      <c r="BF22" s="1011"/>
      <c r="BG22" s="1011"/>
      <c r="BH22" s="1011"/>
      <c r="BI22" s="899"/>
      <c r="BJ22" s="899"/>
      <c r="BK22" s="899"/>
      <c r="BL22" s="811"/>
      <c r="BM22" s="659"/>
      <c r="BN22" s="882"/>
      <c r="BO22" s="882"/>
      <c r="BP22" s="882"/>
      <c r="BQ22" s="882"/>
      <c r="BR22" s="882"/>
      <c r="BS22" s="882"/>
      <c r="BT22" s="882"/>
      <c r="BU22" s="882"/>
      <c r="BV22" s="882"/>
      <c r="BW22" s="882"/>
      <c r="BX22" s="660"/>
      <c r="BY22" s="641"/>
      <c r="BZ22" s="959"/>
      <c r="CA22" s="959"/>
      <c r="CB22" s="959"/>
      <c r="CC22" s="959"/>
      <c r="CD22" s="959"/>
      <c r="CE22" s="959"/>
      <c r="CF22" s="959"/>
      <c r="CG22" s="959"/>
      <c r="CH22" s="959"/>
      <c r="CI22" s="959"/>
      <c r="CJ22" s="959"/>
      <c r="CK22" s="643"/>
      <c r="CR22" s="247"/>
      <c r="CS22" s="247"/>
      <c r="CT22" s="247"/>
      <c r="CU22" s="247"/>
      <c r="CV22" s="247"/>
      <c r="CW22" s="247"/>
      <c r="CX22" s="247"/>
      <c r="CY22" s="247"/>
      <c r="CZ22" s="247"/>
      <c r="DA22" s="247"/>
      <c r="DB22" s="247"/>
      <c r="DC22" s="247"/>
      <c r="DD22" s="247"/>
      <c r="DE22" s="247"/>
      <c r="DF22" s="247"/>
      <c r="DG22" s="247"/>
      <c r="DH22" s="247"/>
      <c r="DI22" s="247"/>
      <c r="DJ22" s="247"/>
      <c r="DK22" s="247"/>
      <c r="DL22" s="247"/>
      <c r="DM22" s="247"/>
      <c r="DN22" s="247"/>
      <c r="DO22" s="247"/>
      <c r="DP22" s="247"/>
      <c r="DQ22" s="247"/>
      <c r="DR22" s="247"/>
      <c r="DS22" s="247"/>
      <c r="DT22" s="247"/>
      <c r="DU22" s="247"/>
      <c r="DV22" s="247"/>
      <c r="DW22" s="247"/>
      <c r="DX22" s="247"/>
      <c r="DY22" s="247"/>
      <c r="DZ22" s="247"/>
      <c r="EA22" s="247"/>
      <c r="EB22" s="247"/>
      <c r="EC22" s="247"/>
      <c r="ED22" s="247"/>
      <c r="EE22" s="247"/>
      <c r="EF22" s="247"/>
      <c r="EG22" s="247"/>
      <c r="EH22" s="247"/>
      <c r="EI22" s="247"/>
      <c r="EJ22" s="247"/>
      <c r="EK22" s="247"/>
    </row>
    <row r="23" spans="1:141" ht="11.1" customHeight="1" thickBot="1">
      <c r="B23" s="972"/>
      <c r="C23" s="973"/>
      <c r="D23" s="973"/>
      <c r="E23" s="973"/>
      <c r="F23" s="973"/>
      <c r="G23" s="973"/>
      <c r="H23" s="973"/>
      <c r="I23" s="973"/>
      <c r="J23" s="975"/>
      <c r="K23" s="975"/>
      <c r="L23" s="975"/>
      <c r="M23" s="975"/>
      <c r="N23" s="975"/>
      <c r="O23" s="975"/>
      <c r="P23" s="975"/>
      <c r="Q23" s="975"/>
      <c r="R23" s="975"/>
      <c r="S23" s="975"/>
      <c r="T23" s="975"/>
      <c r="U23" s="975"/>
      <c r="V23" s="975"/>
      <c r="W23" s="668"/>
      <c r="X23" s="668"/>
      <c r="Y23" s="668"/>
      <c r="Z23" s="668"/>
      <c r="AA23" s="668"/>
      <c r="AB23" s="668"/>
      <c r="AC23" s="668"/>
      <c r="AD23" s="668"/>
      <c r="AE23" s="963"/>
      <c r="AF23" s="964"/>
      <c r="AG23" s="964"/>
      <c r="AH23" s="964"/>
      <c r="AI23" s="964"/>
      <c r="AJ23" s="964"/>
      <c r="AK23" s="964"/>
      <c r="AL23" s="964"/>
      <c r="AM23" s="964"/>
      <c r="AN23" s="964"/>
      <c r="AO23" s="964"/>
      <c r="AP23" s="965"/>
      <c r="AQ23" s="236"/>
      <c r="AR23" s="712"/>
      <c r="AS23" s="713"/>
      <c r="AT23" s="356"/>
      <c r="AU23" s="357"/>
      <c r="AV23" s="357"/>
      <c r="AW23" s="357"/>
      <c r="AX23" s="357"/>
      <c r="AY23" s="357"/>
      <c r="AZ23" s="357"/>
      <c r="BA23" s="357"/>
      <c r="BB23" s="662"/>
      <c r="BC23" s="1012"/>
      <c r="BD23" s="1013"/>
      <c r="BE23" s="1013"/>
      <c r="BF23" s="1013"/>
      <c r="BG23" s="1013"/>
      <c r="BH23" s="1013"/>
      <c r="BI23" s="692"/>
      <c r="BJ23" s="692"/>
      <c r="BK23" s="692"/>
      <c r="BL23" s="812"/>
      <c r="BM23" s="661"/>
      <c r="BN23" s="357"/>
      <c r="BO23" s="357"/>
      <c r="BP23" s="357"/>
      <c r="BQ23" s="357"/>
      <c r="BR23" s="357"/>
      <c r="BS23" s="357"/>
      <c r="BT23" s="357"/>
      <c r="BU23" s="357"/>
      <c r="BV23" s="357"/>
      <c r="BW23" s="357"/>
      <c r="BX23" s="662"/>
      <c r="BY23" s="644"/>
      <c r="BZ23" s="645"/>
      <c r="CA23" s="645"/>
      <c r="CB23" s="645"/>
      <c r="CC23" s="645"/>
      <c r="CD23" s="645"/>
      <c r="CE23" s="645"/>
      <c r="CF23" s="645"/>
      <c r="CG23" s="645"/>
      <c r="CH23" s="645"/>
      <c r="CI23" s="645"/>
      <c r="CJ23" s="645"/>
      <c r="CK23" s="646"/>
      <c r="CR23" s="247"/>
      <c r="CS23" s="247"/>
      <c r="CT23" s="247"/>
      <c r="CU23" s="247"/>
      <c r="CV23" s="247"/>
      <c r="CW23" s="247"/>
      <c r="CX23" s="247"/>
      <c r="CY23" s="247"/>
      <c r="CZ23" s="247"/>
      <c r="DA23" s="247"/>
      <c r="DB23" s="247"/>
      <c r="DC23" s="247"/>
      <c r="DD23" s="247"/>
      <c r="DE23" s="247"/>
      <c r="DF23" s="247"/>
      <c r="DG23" s="247"/>
      <c r="DH23" s="247"/>
      <c r="DI23" s="247"/>
      <c r="DJ23" s="247"/>
      <c r="DK23" s="247"/>
      <c r="DL23" s="247"/>
      <c r="DM23" s="247"/>
      <c r="DN23" s="247"/>
      <c r="DO23" s="247"/>
      <c r="DP23" s="247"/>
      <c r="DQ23" s="247"/>
      <c r="DR23" s="247"/>
      <c r="DS23" s="247"/>
      <c r="DT23" s="247"/>
      <c r="DU23" s="247"/>
      <c r="DV23" s="247"/>
      <c r="DW23" s="247"/>
      <c r="DX23" s="247"/>
      <c r="DY23" s="247"/>
      <c r="DZ23" s="247"/>
      <c r="EA23" s="247"/>
      <c r="EB23" s="247"/>
      <c r="EC23" s="247"/>
      <c r="ED23" s="247"/>
      <c r="EE23" s="247"/>
      <c r="EF23" s="247"/>
      <c r="EG23" s="247"/>
      <c r="EH23" s="247"/>
      <c r="EI23" s="247"/>
      <c r="EJ23" s="247"/>
      <c r="EK23" s="247"/>
    </row>
    <row r="24" spans="1:141" s="244" customFormat="1" ht="11.1" customHeight="1">
      <c r="B24" s="577" t="s">
        <v>36</v>
      </c>
      <c r="C24" s="578"/>
      <c r="D24" s="578"/>
      <c r="E24" s="578"/>
      <c r="F24" s="578"/>
      <c r="G24" s="578"/>
      <c r="H24" s="578"/>
      <c r="I24" s="579"/>
      <c r="J24" s="615" t="s">
        <v>43</v>
      </c>
      <c r="K24" s="616"/>
      <c r="L24" s="813">
        <f>Y24+AK24</f>
        <v>0</v>
      </c>
      <c r="M24" s="813"/>
      <c r="N24" s="813"/>
      <c r="O24" s="813"/>
      <c r="P24" s="813"/>
      <c r="Q24" s="616" t="s">
        <v>39</v>
      </c>
      <c r="R24" s="647"/>
      <c r="S24" s="615" t="s">
        <v>44</v>
      </c>
      <c r="T24" s="616"/>
      <c r="U24" s="616"/>
      <c r="V24" s="616"/>
      <c r="W24" s="616"/>
      <c r="X24" s="616"/>
      <c r="Y24" s="619">
        <f>施設情報!C15</f>
        <v>0</v>
      </c>
      <c r="Z24" s="619"/>
      <c r="AA24" s="619"/>
      <c r="AB24" s="619"/>
      <c r="AC24" s="621" t="s">
        <v>39</v>
      </c>
      <c r="AD24" s="621"/>
      <c r="AE24" s="671" t="s">
        <v>45</v>
      </c>
      <c r="AF24" s="672"/>
      <c r="AG24" s="672"/>
      <c r="AH24" s="672"/>
      <c r="AI24" s="672"/>
      <c r="AJ24" s="672"/>
      <c r="AK24" s="619">
        <f>施設情報!C16</f>
        <v>0</v>
      </c>
      <c r="AL24" s="619"/>
      <c r="AM24" s="619"/>
      <c r="AN24" s="619"/>
      <c r="AO24" s="621" t="s">
        <v>39</v>
      </c>
      <c r="AP24" s="621"/>
      <c r="AQ24" s="785" t="s">
        <v>334</v>
      </c>
      <c r="AR24" s="786"/>
      <c r="AS24" s="786"/>
      <c r="AT24" s="786"/>
      <c r="AU24" s="786"/>
      <c r="AV24" s="786"/>
      <c r="AW24" s="786"/>
      <c r="AX24" s="787"/>
      <c r="AY24" s="789">
        <f>施設情報!C20</f>
        <v>0</v>
      </c>
      <c r="AZ24" s="789"/>
      <c r="BA24" s="790"/>
      <c r="BB24" s="789">
        <f>施設情報!C21</f>
        <v>0</v>
      </c>
      <c r="BC24" s="789"/>
      <c r="BD24" s="790"/>
      <c r="BE24" s="634" t="s">
        <v>35</v>
      </c>
      <c r="BF24" s="635"/>
      <c r="BG24" s="277"/>
      <c r="BH24" s="1014"/>
      <c r="BI24" s="1014"/>
      <c r="BJ24" s="1014"/>
      <c r="BK24" s="1014"/>
      <c r="BL24" s="1014"/>
      <c r="BM24" s="1014"/>
      <c r="BN24" s="1014"/>
      <c r="BO24" s="1014"/>
      <c r="BP24" s="1014"/>
      <c r="BQ24" s="1014"/>
      <c r="BR24" s="1014"/>
      <c r="BS24" s="1014"/>
      <c r="BT24" s="293"/>
      <c r="BU24" s="293"/>
      <c r="BV24" s="293"/>
      <c r="BW24" s="291"/>
      <c r="BX24" s="291"/>
      <c r="BY24" s="291"/>
      <c r="BZ24" s="291"/>
      <c r="CA24" s="291"/>
      <c r="CB24" s="291"/>
      <c r="CC24" s="295"/>
      <c r="CD24" s="295"/>
      <c r="CE24" s="295"/>
      <c r="CF24" s="291"/>
      <c r="CG24" s="291"/>
      <c r="CH24" s="291"/>
      <c r="CI24" s="291"/>
      <c r="CJ24" s="291"/>
      <c r="CK24" s="291"/>
    </row>
    <row r="25" spans="1:141" s="244" customFormat="1" ht="11.1" customHeight="1">
      <c r="A25" s="221"/>
      <c r="B25" s="752"/>
      <c r="C25" s="753"/>
      <c r="D25" s="753"/>
      <c r="E25" s="753"/>
      <c r="F25" s="753"/>
      <c r="G25" s="753"/>
      <c r="H25" s="753"/>
      <c r="I25" s="754"/>
      <c r="J25" s="636"/>
      <c r="K25" s="637"/>
      <c r="L25" s="814"/>
      <c r="M25" s="814"/>
      <c r="N25" s="814"/>
      <c r="O25" s="814"/>
      <c r="P25" s="814"/>
      <c r="Q25" s="637"/>
      <c r="R25" s="648"/>
      <c r="S25" s="636"/>
      <c r="T25" s="637"/>
      <c r="U25" s="637"/>
      <c r="V25" s="637"/>
      <c r="W25" s="637"/>
      <c r="X25" s="637"/>
      <c r="Y25" s="558"/>
      <c r="Z25" s="558"/>
      <c r="AA25" s="558"/>
      <c r="AB25" s="558"/>
      <c r="AC25" s="784"/>
      <c r="AD25" s="784"/>
      <c r="AE25" s="673"/>
      <c r="AF25" s="674"/>
      <c r="AG25" s="674"/>
      <c r="AH25" s="674"/>
      <c r="AI25" s="674"/>
      <c r="AJ25" s="674"/>
      <c r="AK25" s="558"/>
      <c r="AL25" s="558"/>
      <c r="AM25" s="558"/>
      <c r="AN25" s="558"/>
      <c r="AO25" s="784"/>
      <c r="AP25" s="784"/>
      <c r="AQ25" s="788"/>
      <c r="AR25" s="753"/>
      <c r="AS25" s="753"/>
      <c r="AT25" s="753"/>
      <c r="AU25" s="753"/>
      <c r="AV25" s="753"/>
      <c r="AW25" s="753"/>
      <c r="AX25" s="754"/>
      <c r="AY25" s="791"/>
      <c r="AZ25" s="791"/>
      <c r="BA25" s="790"/>
      <c r="BB25" s="791"/>
      <c r="BC25" s="791"/>
      <c r="BD25" s="790"/>
      <c r="BE25" s="636"/>
      <c r="BF25" s="637"/>
      <c r="BG25" s="278"/>
      <c r="BH25" s="899"/>
      <c r="BI25" s="899"/>
      <c r="BJ25" s="899"/>
      <c r="BK25" s="899"/>
      <c r="BL25" s="899"/>
      <c r="BM25" s="899"/>
      <c r="BN25" s="899"/>
      <c r="BO25" s="899"/>
      <c r="BP25" s="899"/>
      <c r="BQ25" s="899"/>
      <c r="BR25" s="899"/>
      <c r="BS25" s="899"/>
      <c r="BT25" s="294"/>
      <c r="BU25" s="294"/>
      <c r="BV25" s="815" t="s">
        <v>362</v>
      </c>
      <c r="BW25" s="815"/>
      <c r="BX25" s="815"/>
      <c r="BY25" s="815"/>
      <c r="BZ25" s="815"/>
      <c r="CA25" s="815"/>
      <c r="CB25" s="815"/>
      <c r="CC25" s="815"/>
      <c r="CD25" s="815"/>
      <c r="CE25" s="815"/>
      <c r="CF25" s="815"/>
      <c r="CG25" s="815"/>
      <c r="CH25" s="815"/>
      <c r="CI25" s="292"/>
      <c r="CJ25" s="292"/>
      <c r="CK25" s="292"/>
    </row>
    <row r="26" spans="1:141" s="244" customFormat="1" ht="11.1" customHeight="1">
      <c r="B26" s="577" t="s">
        <v>37</v>
      </c>
      <c r="C26" s="578"/>
      <c r="D26" s="578"/>
      <c r="E26" s="578"/>
      <c r="F26" s="578"/>
      <c r="G26" s="578"/>
      <c r="H26" s="578"/>
      <c r="I26" s="579"/>
      <c r="J26" s="623">
        <f>施設情報!C17</f>
        <v>0</v>
      </c>
      <c r="K26" s="534"/>
      <c r="L26" s="534"/>
      <c r="M26" s="534"/>
      <c r="N26" s="534"/>
      <c r="O26" s="534"/>
      <c r="P26" s="534"/>
      <c r="Q26" s="534"/>
      <c r="R26" s="624"/>
      <c r="S26" s="615" t="s">
        <v>46</v>
      </c>
      <c r="T26" s="616"/>
      <c r="U26" s="616"/>
      <c r="V26" s="616"/>
      <c r="W26" s="619">
        <f>施設情報!C18</f>
        <v>0</v>
      </c>
      <c r="X26" s="619"/>
      <c r="Y26" s="619"/>
      <c r="Z26" s="619"/>
      <c r="AA26" s="619"/>
      <c r="AB26" s="619"/>
      <c r="AC26" s="616" t="s">
        <v>35</v>
      </c>
      <c r="AD26" s="616"/>
      <c r="AE26" s="615" t="s">
        <v>47</v>
      </c>
      <c r="AF26" s="616"/>
      <c r="AG26" s="616"/>
      <c r="AH26" s="132"/>
      <c r="AI26" s="619">
        <f>施設情報!C19</f>
        <v>0</v>
      </c>
      <c r="AJ26" s="619"/>
      <c r="AK26" s="619"/>
      <c r="AL26" s="619"/>
      <c r="AM26" s="619"/>
      <c r="AN26" s="132"/>
      <c r="AO26" s="621" t="s">
        <v>38</v>
      </c>
      <c r="AP26" s="621"/>
      <c r="AQ26" s="628" t="s">
        <v>124</v>
      </c>
      <c r="AR26" s="629"/>
      <c r="AS26" s="629"/>
      <c r="AT26" s="629"/>
      <c r="AU26" s="629"/>
      <c r="AV26" s="629"/>
      <c r="AW26" s="629"/>
      <c r="AX26" s="629"/>
      <c r="AY26" s="629"/>
      <c r="AZ26" s="630"/>
      <c r="BA26" s="583">
        <f>VLOOKUP($CH$4,'児童情報 '!A:Q,10,FALSE)</f>
        <v>0</v>
      </c>
      <c r="BB26" s="584"/>
      <c r="BC26" s="584"/>
      <c r="BD26" s="584"/>
      <c r="BE26" s="584"/>
      <c r="BF26" s="584"/>
      <c r="BG26" s="584"/>
      <c r="BH26" s="586"/>
      <c r="BI26" s="276"/>
      <c r="BJ26" s="247"/>
      <c r="BK26" s="247"/>
      <c r="BL26" s="247"/>
      <c r="BM26" s="247"/>
      <c r="BN26" s="247"/>
      <c r="BO26" s="247"/>
      <c r="BP26" s="247"/>
      <c r="BQ26" s="247"/>
      <c r="BR26" s="247"/>
      <c r="BS26" s="247"/>
      <c r="BT26" s="247"/>
      <c r="BU26" s="247"/>
      <c r="BV26" s="595" t="str">
        <f>IF(施設情報!C30&gt;施設情報!H30,"NG","OK")</f>
        <v>OK</v>
      </c>
      <c r="BW26" s="596"/>
      <c r="BX26" s="596"/>
      <c r="BY26" s="596"/>
      <c r="BZ26" s="596"/>
      <c r="CA26" s="596"/>
      <c r="CB26" s="596"/>
      <c r="CC26" s="596"/>
      <c r="CD26" s="596"/>
      <c r="CE26" s="596"/>
      <c r="CF26" s="596"/>
      <c r="CG26" s="596"/>
      <c r="CH26" s="597"/>
    </row>
    <row r="27" spans="1:141" ht="11.1" customHeight="1" thickBot="1">
      <c r="B27" s="580"/>
      <c r="C27" s="581"/>
      <c r="D27" s="581"/>
      <c r="E27" s="581"/>
      <c r="F27" s="581"/>
      <c r="G27" s="581"/>
      <c r="H27" s="581"/>
      <c r="I27" s="582"/>
      <c r="J27" s="625"/>
      <c r="K27" s="626"/>
      <c r="L27" s="626"/>
      <c r="M27" s="626"/>
      <c r="N27" s="626"/>
      <c r="O27" s="626"/>
      <c r="P27" s="626"/>
      <c r="Q27" s="626"/>
      <c r="R27" s="627"/>
      <c r="S27" s="617"/>
      <c r="T27" s="618"/>
      <c r="U27" s="618"/>
      <c r="V27" s="618"/>
      <c r="W27" s="620"/>
      <c r="X27" s="620"/>
      <c r="Y27" s="620"/>
      <c r="Z27" s="620"/>
      <c r="AA27" s="620"/>
      <c r="AB27" s="620"/>
      <c r="AC27" s="618"/>
      <c r="AD27" s="618"/>
      <c r="AE27" s="617"/>
      <c r="AF27" s="618"/>
      <c r="AG27" s="618"/>
      <c r="AH27" s="133"/>
      <c r="AI27" s="620"/>
      <c r="AJ27" s="620"/>
      <c r="AK27" s="620"/>
      <c r="AL27" s="620"/>
      <c r="AM27" s="620"/>
      <c r="AN27" s="133"/>
      <c r="AO27" s="622"/>
      <c r="AP27" s="622"/>
      <c r="AQ27" s="631"/>
      <c r="AR27" s="632"/>
      <c r="AS27" s="632"/>
      <c r="AT27" s="632"/>
      <c r="AU27" s="632"/>
      <c r="AV27" s="632"/>
      <c r="AW27" s="632"/>
      <c r="AX27" s="632"/>
      <c r="AY27" s="632"/>
      <c r="AZ27" s="633"/>
      <c r="BA27" s="587"/>
      <c r="BB27" s="588"/>
      <c r="BC27" s="588"/>
      <c r="BD27" s="588"/>
      <c r="BE27" s="588"/>
      <c r="BF27" s="588"/>
      <c r="BG27" s="588"/>
      <c r="BH27" s="589"/>
      <c r="BI27" s="244"/>
      <c r="BJ27" s="244"/>
      <c r="BK27" s="244"/>
      <c r="BL27" s="244"/>
      <c r="BM27" s="244"/>
      <c r="BN27" s="244"/>
      <c r="BO27" s="244"/>
      <c r="BP27" s="244"/>
      <c r="BQ27" s="244"/>
      <c r="BR27" s="244"/>
      <c r="BS27" s="244"/>
      <c r="BT27" s="244"/>
      <c r="BU27" s="244"/>
      <c r="BV27" s="244"/>
      <c r="BW27" s="244"/>
    </row>
    <row r="28" spans="1:141" s="244" customFormat="1" ht="9.75" customHeight="1" thickBot="1">
      <c r="B28" s="222"/>
      <c r="C28" s="253"/>
      <c r="D28" s="253"/>
      <c r="E28" s="253"/>
      <c r="F28" s="253"/>
      <c r="G28" s="253"/>
      <c r="H28" s="253"/>
      <c r="I28" s="253"/>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53"/>
      <c r="AY28" s="253"/>
      <c r="AZ28" s="253"/>
      <c r="BA28" s="253"/>
      <c r="BB28" s="253"/>
      <c r="BC28" s="253"/>
      <c r="BD28" s="253"/>
      <c r="BE28" s="253"/>
      <c r="BF28" s="253"/>
      <c r="BG28" s="253"/>
      <c r="BH28" s="253"/>
      <c r="BI28" s="253"/>
      <c r="BJ28" s="253"/>
      <c r="BK28" s="253"/>
      <c r="BL28" s="253"/>
      <c r="BM28" s="253"/>
      <c r="BN28" s="253"/>
      <c r="BO28" s="253"/>
      <c r="BP28" s="253"/>
      <c r="BQ28" s="253"/>
      <c r="BR28" s="253"/>
      <c r="BS28" s="253"/>
      <c r="BT28" s="253"/>
      <c r="BU28" s="253"/>
      <c r="BV28" s="253"/>
      <c r="BW28" s="253"/>
      <c r="BX28" s="253"/>
      <c r="BY28" s="253"/>
      <c r="BZ28" s="253"/>
      <c r="CA28" s="253"/>
      <c r="CB28" s="253"/>
      <c r="CC28" s="243"/>
      <c r="CD28" s="243"/>
      <c r="CE28" s="243"/>
      <c r="CF28" s="243"/>
      <c r="CG28" s="243"/>
      <c r="CH28" s="243"/>
      <c r="CI28" s="243"/>
      <c r="CJ28" s="243"/>
      <c r="CK28" s="243"/>
    </row>
    <row r="29" spans="1:141" ht="5.25" customHeight="1">
      <c r="B29" s="410" t="s">
        <v>11</v>
      </c>
      <c r="C29" s="411"/>
      <c r="D29" s="350" t="s">
        <v>14</v>
      </c>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2"/>
      <c r="AI29" s="350" t="s">
        <v>10</v>
      </c>
      <c r="AJ29" s="351"/>
      <c r="AK29" s="351"/>
      <c r="AL29" s="351"/>
      <c r="AM29" s="351"/>
      <c r="AN29" s="351"/>
      <c r="AO29" s="351"/>
      <c r="AP29" s="351"/>
      <c r="AQ29" s="351"/>
      <c r="AR29" s="351"/>
      <c r="AS29" s="351"/>
      <c r="AT29" s="352"/>
      <c r="AU29" s="942" t="s">
        <v>14</v>
      </c>
      <c r="AV29" s="414"/>
      <c r="AW29" s="414"/>
      <c r="AX29" s="414"/>
      <c r="AY29" s="414"/>
      <c r="AZ29" s="414"/>
      <c r="BA29" s="414"/>
      <c r="BB29" s="414"/>
      <c r="BC29" s="414"/>
      <c r="BD29" s="414"/>
      <c r="BE29" s="414"/>
      <c r="BF29" s="414"/>
      <c r="BG29" s="414"/>
      <c r="BH29" s="414"/>
      <c r="BI29" s="414"/>
      <c r="BJ29" s="414"/>
      <c r="BK29" s="414"/>
      <c r="BL29" s="414"/>
      <c r="BM29" s="414"/>
      <c r="BN29" s="414"/>
      <c r="BO29" s="414"/>
      <c r="BP29" s="414"/>
      <c r="BQ29" s="414"/>
      <c r="BR29" s="414"/>
      <c r="BS29" s="414"/>
      <c r="BT29" s="414"/>
      <c r="BU29" s="414"/>
      <c r="BV29" s="414"/>
      <c r="BW29" s="414"/>
      <c r="BX29" s="414"/>
      <c r="BY29" s="415"/>
      <c r="BZ29" s="942" t="s">
        <v>10</v>
      </c>
      <c r="CA29" s="414"/>
      <c r="CB29" s="414"/>
      <c r="CC29" s="414"/>
      <c r="CD29" s="414"/>
      <c r="CE29" s="414"/>
      <c r="CF29" s="414"/>
      <c r="CG29" s="414"/>
      <c r="CH29" s="414"/>
      <c r="CI29" s="414"/>
      <c r="CJ29" s="414"/>
      <c r="CK29" s="415"/>
      <c r="DU29" s="244"/>
      <c r="DV29" s="244"/>
      <c r="DW29" s="244"/>
      <c r="DX29" s="244"/>
      <c r="DY29" s="244"/>
      <c r="DZ29" s="244"/>
      <c r="EA29" s="244"/>
      <c r="EB29" s="244"/>
      <c r="EC29" s="244"/>
      <c r="ED29" s="244"/>
      <c r="EE29" s="244"/>
      <c r="EF29" s="244"/>
      <c r="EG29" s="244"/>
      <c r="EH29" s="244"/>
      <c r="EI29" s="244"/>
      <c r="EJ29" s="244"/>
      <c r="EK29" s="244"/>
    </row>
    <row r="30" spans="1:141" ht="5.25" customHeight="1">
      <c r="B30" s="412"/>
      <c r="C30" s="413"/>
      <c r="D30" s="353"/>
      <c r="E30" s="882"/>
      <c r="F30" s="882"/>
      <c r="G30" s="882"/>
      <c r="H30" s="882"/>
      <c r="I30" s="882"/>
      <c r="J30" s="882"/>
      <c r="K30" s="882"/>
      <c r="L30" s="882"/>
      <c r="M30" s="882"/>
      <c r="N30" s="882"/>
      <c r="O30" s="882"/>
      <c r="P30" s="882"/>
      <c r="Q30" s="882"/>
      <c r="R30" s="882"/>
      <c r="S30" s="882"/>
      <c r="T30" s="882"/>
      <c r="U30" s="882"/>
      <c r="V30" s="882"/>
      <c r="W30" s="882"/>
      <c r="X30" s="882"/>
      <c r="Y30" s="882"/>
      <c r="Z30" s="882"/>
      <c r="AA30" s="882"/>
      <c r="AB30" s="882"/>
      <c r="AC30" s="882"/>
      <c r="AD30" s="882"/>
      <c r="AE30" s="882"/>
      <c r="AF30" s="882"/>
      <c r="AG30" s="882"/>
      <c r="AH30" s="355"/>
      <c r="AI30" s="353"/>
      <c r="AJ30" s="882"/>
      <c r="AK30" s="882"/>
      <c r="AL30" s="882"/>
      <c r="AM30" s="882"/>
      <c r="AN30" s="882"/>
      <c r="AO30" s="882"/>
      <c r="AP30" s="882"/>
      <c r="AQ30" s="882"/>
      <c r="AR30" s="882"/>
      <c r="AS30" s="882"/>
      <c r="AT30" s="355"/>
      <c r="AU30" s="943"/>
      <c r="AV30" s="895"/>
      <c r="AW30" s="895"/>
      <c r="AX30" s="895"/>
      <c r="AY30" s="895"/>
      <c r="AZ30" s="895"/>
      <c r="BA30" s="895"/>
      <c r="BB30" s="895"/>
      <c r="BC30" s="895"/>
      <c r="BD30" s="895"/>
      <c r="BE30" s="895"/>
      <c r="BF30" s="895"/>
      <c r="BG30" s="895"/>
      <c r="BH30" s="895"/>
      <c r="BI30" s="895"/>
      <c r="BJ30" s="895"/>
      <c r="BK30" s="895"/>
      <c r="BL30" s="895"/>
      <c r="BM30" s="895"/>
      <c r="BN30" s="895"/>
      <c r="BO30" s="895"/>
      <c r="BP30" s="895"/>
      <c r="BQ30" s="895"/>
      <c r="BR30" s="895"/>
      <c r="BS30" s="895"/>
      <c r="BT30" s="895"/>
      <c r="BU30" s="895"/>
      <c r="BV30" s="895"/>
      <c r="BW30" s="895"/>
      <c r="BX30" s="895"/>
      <c r="BY30" s="417"/>
      <c r="BZ30" s="943"/>
      <c r="CA30" s="895"/>
      <c r="CB30" s="895"/>
      <c r="CC30" s="895"/>
      <c r="CD30" s="895"/>
      <c r="CE30" s="895"/>
      <c r="CF30" s="895"/>
      <c r="CG30" s="895"/>
      <c r="CH30" s="895"/>
      <c r="CI30" s="895"/>
      <c r="CJ30" s="895"/>
      <c r="CK30" s="417"/>
      <c r="DU30" s="244"/>
      <c r="DV30" s="244"/>
      <c r="DW30" s="244"/>
      <c r="DX30" s="244"/>
      <c r="DY30" s="244"/>
      <c r="DZ30" s="244"/>
      <c r="EA30" s="244"/>
      <c r="EB30" s="244"/>
      <c r="EC30" s="244"/>
      <c r="ED30" s="244"/>
      <c r="EE30" s="244"/>
      <c r="EF30" s="244"/>
      <c r="EG30" s="244"/>
      <c r="EH30" s="244"/>
      <c r="EI30" s="244"/>
      <c r="EJ30" s="244"/>
      <c r="EK30" s="244"/>
    </row>
    <row r="31" spans="1:141" ht="5.25" customHeight="1" thickBot="1">
      <c r="B31" s="412"/>
      <c r="C31" s="413"/>
      <c r="D31" s="356"/>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8"/>
      <c r="AI31" s="356"/>
      <c r="AJ31" s="357"/>
      <c r="AK31" s="357"/>
      <c r="AL31" s="357"/>
      <c r="AM31" s="357"/>
      <c r="AN31" s="357"/>
      <c r="AO31" s="357"/>
      <c r="AP31" s="357"/>
      <c r="AQ31" s="357"/>
      <c r="AR31" s="357"/>
      <c r="AS31" s="357"/>
      <c r="AT31" s="358"/>
      <c r="AU31" s="944"/>
      <c r="AV31" s="418"/>
      <c r="AW31" s="418"/>
      <c r="AX31" s="418"/>
      <c r="AY31" s="418"/>
      <c r="AZ31" s="418"/>
      <c r="BA31" s="418"/>
      <c r="BB31" s="418"/>
      <c r="BC31" s="418"/>
      <c r="BD31" s="418"/>
      <c r="BE31" s="418"/>
      <c r="BF31" s="418"/>
      <c r="BG31" s="418"/>
      <c r="BH31" s="418"/>
      <c r="BI31" s="418"/>
      <c r="BJ31" s="418"/>
      <c r="BK31" s="418"/>
      <c r="BL31" s="418"/>
      <c r="BM31" s="418"/>
      <c r="BN31" s="418"/>
      <c r="BO31" s="418"/>
      <c r="BP31" s="418"/>
      <c r="BQ31" s="418"/>
      <c r="BR31" s="418"/>
      <c r="BS31" s="418"/>
      <c r="BT31" s="418"/>
      <c r="BU31" s="418"/>
      <c r="BV31" s="418"/>
      <c r="BW31" s="418"/>
      <c r="BX31" s="418"/>
      <c r="BY31" s="419"/>
      <c r="BZ31" s="944"/>
      <c r="CA31" s="418"/>
      <c r="CB31" s="418"/>
      <c r="CC31" s="418"/>
      <c r="CD31" s="418"/>
      <c r="CE31" s="418"/>
      <c r="CF31" s="418"/>
      <c r="CG31" s="418"/>
      <c r="CH31" s="418"/>
      <c r="CI31" s="418"/>
      <c r="CJ31" s="418"/>
      <c r="CK31" s="419"/>
      <c r="DU31" s="244"/>
      <c r="DV31" s="244"/>
      <c r="DW31" s="244"/>
      <c r="DX31" s="244"/>
      <c r="DY31" s="244"/>
      <c r="DZ31" s="244"/>
      <c r="EA31" s="244"/>
      <c r="EB31" s="244"/>
      <c r="EC31" s="244"/>
      <c r="ED31" s="244"/>
      <c r="EE31" s="244"/>
      <c r="EF31" s="244"/>
      <c r="EG31" s="244"/>
      <c r="EH31" s="244"/>
      <c r="EI31" s="244"/>
      <c r="EJ31" s="244"/>
      <c r="EK31" s="244"/>
    </row>
    <row r="32" spans="1:141" ht="5.25" customHeight="1">
      <c r="B32" s="412"/>
      <c r="C32" s="901"/>
      <c r="D32" s="945" t="s">
        <v>20</v>
      </c>
      <c r="E32" s="946"/>
      <c r="F32" s="946"/>
      <c r="G32" s="946"/>
      <c r="H32" s="946"/>
      <c r="I32" s="946"/>
      <c r="J32" s="946"/>
      <c r="K32" s="946"/>
      <c r="L32" s="946"/>
      <c r="M32" s="946"/>
      <c r="N32" s="946"/>
      <c r="O32" s="946"/>
      <c r="P32" s="946"/>
      <c r="Q32" s="946"/>
      <c r="R32" s="946"/>
      <c r="S32" s="946"/>
      <c r="T32" s="946"/>
      <c r="U32" s="946"/>
      <c r="V32" s="946"/>
      <c r="W32" s="946"/>
      <c r="X32" s="946"/>
      <c r="Y32" s="946"/>
      <c r="Z32" s="946"/>
      <c r="AA32" s="946"/>
      <c r="AB32" s="946"/>
      <c r="AC32" s="946"/>
      <c r="AD32" s="946"/>
      <c r="AE32" s="946"/>
      <c r="AF32" s="946"/>
      <c r="AG32" s="946"/>
      <c r="AH32" s="947"/>
      <c r="AI32" s="601">
        <f ca="1">集計【２・３号】!K3</f>
        <v>0</v>
      </c>
      <c r="AJ32" s="602"/>
      <c r="AK32" s="602"/>
      <c r="AL32" s="602"/>
      <c r="AM32" s="602"/>
      <c r="AN32" s="602"/>
      <c r="AO32" s="602"/>
      <c r="AP32" s="602"/>
      <c r="AQ32" s="602"/>
      <c r="AR32" s="602"/>
      <c r="AS32" s="602"/>
      <c r="AT32" s="603"/>
      <c r="AU32" s="952"/>
      <c r="AV32" s="953"/>
      <c r="AW32" s="953"/>
      <c r="AX32" s="953"/>
      <c r="AY32" s="953"/>
      <c r="AZ32" s="953"/>
      <c r="BA32" s="953"/>
      <c r="BB32" s="953"/>
      <c r="BC32" s="953"/>
      <c r="BD32" s="953"/>
      <c r="BE32" s="953"/>
      <c r="BF32" s="953"/>
      <c r="BG32" s="953"/>
      <c r="BH32" s="953"/>
      <c r="BI32" s="953"/>
      <c r="BJ32" s="953"/>
      <c r="BK32" s="953"/>
      <c r="BL32" s="953"/>
      <c r="BM32" s="953"/>
      <c r="BN32" s="953"/>
      <c r="BO32" s="953"/>
      <c r="BP32" s="953"/>
      <c r="BQ32" s="953"/>
      <c r="BR32" s="953"/>
      <c r="BS32" s="953"/>
      <c r="BT32" s="953"/>
      <c r="BU32" s="953"/>
      <c r="BV32" s="953"/>
      <c r="BW32" s="953"/>
      <c r="BX32" s="953"/>
      <c r="BY32" s="954"/>
      <c r="BZ32" s="949"/>
      <c r="CA32" s="950"/>
      <c r="CB32" s="950"/>
      <c r="CC32" s="950"/>
      <c r="CD32" s="950"/>
      <c r="CE32" s="950"/>
      <c r="CF32" s="950"/>
      <c r="CG32" s="950"/>
      <c r="CH32" s="950"/>
      <c r="CI32" s="950"/>
      <c r="CJ32" s="950"/>
      <c r="CK32" s="951"/>
      <c r="DU32" s="244"/>
      <c r="DV32" s="244"/>
      <c r="DW32" s="244"/>
      <c r="DX32" s="244"/>
      <c r="DY32" s="244"/>
      <c r="DZ32" s="244"/>
      <c r="EA32" s="244"/>
      <c r="EB32" s="244"/>
      <c r="EC32" s="244"/>
      <c r="ED32" s="244"/>
      <c r="EE32" s="244"/>
      <c r="EF32" s="244"/>
      <c r="EG32" s="244"/>
      <c r="EH32" s="244"/>
      <c r="EI32" s="244"/>
      <c r="EJ32" s="244"/>
      <c r="EK32" s="244"/>
    </row>
    <row r="33" spans="2:192" ht="5.25" customHeight="1">
      <c r="B33" s="412"/>
      <c r="C33" s="901"/>
      <c r="D33" s="934"/>
      <c r="E33" s="935"/>
      <c r="F33" s="935"/>
      <c r="G33" s="935"/>
      <c r="H33" s="935"/>
      <c r="I33" s="935"/>
      <c r="J33" s="935"/>
      <c r="K33" s="935"/>
      <c r="L33" s="935"/>
      <c r="M33" s="935"/>
      <c r="N33" s="935"/>
      <c r="O33" s="935"/>
      <c r="P33" s="935"/>
      <c r="Q33" s="935"/>
      <c r="R33" s="935"/>
      <c r="S33" s="935"/>
      <c r="T33" s="935"/>
      <c r="U33" s="935"/>
      <c r="V33" s="935"/>
      <c r="W33" s="935"/>
      <c r="X33" s="935"/>
      <c r="Y33" s="935"/>
      <c r="Z33" s="935"/>
      <c r="AA33" s="935"/>
      <c r="AB33" s="935"/>
      <c r="AC33" s="935"/>
      <c r="AD33" s="935"/>
      <c r="AE33" s="935"/>
      <c r="AF33" s="935"/>
      <c r="AG33" s="935"/>
      <c r="AH33" s="948"/>
      <c r="AI33" s="518"/>
      <c r="AJ33" s="519"/>
      <c r="AK33" s="519"/>
      <c r="AL33" s="519"/>
      <c r="AM33" s="519"/>
      <c r="AN33" s="519"/>
      <c r="AO33" s="519"/>
      <c r="AP33" s="519"/>
      <c r="AQ33" s="519"/>
      <c r="AR33" s="519"/>
      <c r="AS33" s="519"/>
      <c r="AT33" s="520"/>
      <c r="AU33" s="880"/>
      <c r="AV33" s="876"/>
      <c r="AW33" s="876"/>
      <c r="AX33" s="876"/>
      <c r="AY33" s="876"/>
      <c r="AZ33" s="876"/>
      <c r="BA33" s="876"/>
      <c r="BB33" s="876"/>
      <c r="BC33" s="876"/>
      <c r="BD33" s="876"/>
      <c r="BE33" s="876"/>
      <c r="BF33" s="876"/>
      <c r="BG33" s="876"/>
      <c r="BH33" s="876"/>
      <c r="BI33" s="876"/>
      <c r="BJ33" s="876"/>
      <c r="BK33" s="876"/>
      <c r="BL33" s="876"/>
      <c r="BM33" s="876"/>
      <c r="BN33" s="876"/>
      <c r="BO33" s="876"/>
      <c r="BP33" s="876"/>
      <c r="BQ33" s="876"/>
      <c r="BR33" s="876"/>
      <c r="BS33" s="876"/>
      <c r="BT33" s="876"/>
      <c r="BU33" s="876"/>
      <c r="BV33" s="876"/>
      <c r="BW33" s="876"/>
      <c r="BX33" s="876"/>
      <c r="BY33" s="881"/>
      <c r="BZ33" s="873"/>
      <c r="CA33" s="874"/>
      <c r="CB33" s="874"/>
      <c r="CC33" s="874"/>
      <c r="CD33" s="874"/>
      <c r="CE33" s="874"/>
      <c r="CF33" s="874"/>
      <c r="CG33" s="874"/>
      <c r="CH33" s="874"/>
      <c r="CI33" s="874"/>
      <c r="CJ33" s="874"/>
      <c r="CK33" s="875"/>
      <c r="DU33" s="244"/>
      <c r="DV33" s="244"/>
      <c r="DW33" s="244"/>
      <c r="DX33" s="244"/>
      <c r="DY33" s="244"/>
      <c r="DZ33" s="244"/>
      <c r="EA33" s="244"/>
      <c r="EB33" s="244"/>
      <c r="EC33" s="244"/>
      <c r="ED33" s="244"/>
      <c r="EE33" s="244"/>
      <c r="EF33" s="244"/>
      <c r="EG33" s="244"/>
      <c r="EH33" s="244"/>
      <c r="EI33" s="244"/>
      <c r="EJ33" s="244"/>
      <c r="EK33" s="244"/>
    </row>
    <row r="34" spans="2:192" ht="5.25" customHeight="1">
      <c r="B34" s="412"/>
      <c r="C34" s="901"/>
      <c r="D34" s="934"/>
      <c r="E34" s="935"/>
      <c r="F34" s="935"/>
      <c r="G34" s="935"/>
      <c r="H34" s="935"/>
      <c r="I34" s="935"/>
      <c r="J34" s="935"/>
      <c r="K34" s="935"/>
      <c r="L34" s="935"/>
      <c r="M34" s="935"/>
      <c r="N34" s="935"/>
      <c r="O34" s="935"/>
      <c r="P34" s="935"/>
      <c r="Q34" s="935"/>
      <c r="R34" s="935"/>
      <c r="S34" s="935"/>
      <c r="T34" s="935"/>
      <c r="U34" s="935"/>
      <c r="V34" s="935"/>
      <c r="W34" s="935"/>
      <c r="X34" s="935"/>
      <c r="Y34" s="935"/>
      <c r="Z34" s="935"/>
      <c r="AA34" s="935"/>
      <c r="AB34" s="935"/>
      <c r="AC34" s="935"/>
      <c r="AD34" s="935"/>
      <c r="AE34" s="935"/>
      <c r="AF34" s="935"/>
      <c r="AG34" s="935"/>
      <c r="AH34" s="948"/>
      <c r="AI34" s="518"/>
      <c r="AJ34" s="519"/>
      <c r="AK34" s="519"/>
      <c r="AL34" s="519"/>
      <c r="AM34" s="519"/>
      <c r="AN34" s="519"/>
      <c r="AO34" s="519"/>
      <c r="AP34" s="519"/>
      <c r="AQ34" s="519"/>
      <c r="AR34" s="519"/>
      <c r="AS34" s="519"/>
      <c r="AT34" s="520"/>
      <c r="AU34" s="880"/>
      <c r="AV34" s="876"/>
      <c r="AW34" s="876"/>
      <c r="AX34" s="876"/>
      <c r="AY34" s="876"/>
      <c r="AZ34" s="876"/>
      <c r="BA34" s="876"/>
      <c r="BB34" s="876"/>
      <c r="BC34" s="876"/>
      <c r="BD34" s="876"/>
      <c r="BE34" s="876"/>
      <c r="BF34" s="876"/>
      <c r="BG34" s="876"/>
      <c r="BH34" s="876"/>
      <c r="BI34" s="876"/>
      <c r="BJ34" s="876"/>
      <c r="BK34" s="876"/>
      <c r="BL34" s="876"/>
      <c r="BM34" s="876"/>
      <c r="BN34" s="876"/>
      <c r="BO34" s="876"/>
      <c r="BP34" s="876"/>
      <c r="BQ34" s="876"/>
      <c r="BR34" s="876"/>
      <c r="BS34" s="876"/>
      <c r="BT34" s="876"/>
      <c r="BU34" s="876"/>
      <c r="BV34" s="876"/>
      <c r="BW34" s="876"/>
      <c r="BX34" s="876"/>
      <c r="BY34" s="881"/>
      <c r="BZ34" s="873"/>
      <c r="CA34" s="874"/>
      <c r="CB34" s="874"/>
      <c r="CC34" s="874"/>
      <c r="CD34" s="874"/>
      <c r="CE34" s="874"/>
      <c r="CF34" s="874"/>
      <c r="CG34" s="874"/>
      <c r="CH34" s="874"/>
      <c r="CI34" s="874"/>
      <c r="CJ34" s="874"/>
      <c r="CK34" s="875"/>
      <c r="DU34" s="244"/>
      <c r="DV34" s="244"/>
      <c r="DW34" s="244"/>
      <c r="DX34" s="244"/>
      <c r="DY34" s="244"/>
      <c r="DZ34" s="244"/>
      <c r="EA34" s="244"/>
      <c r="EB34" s="244"/>
      <c r="EC34" s="244"/>
      <c r="ED34" s="244"/>
      <c r="EE34" s="244"/>
      <c r="EF34" s="244"/>
      <c r="EG34" s="244"/>
      <c r="EH34" s="244"/>
      <c r="EI34" s="244"/>
      <c r="EJ34" s="244"/>
      <c r="EK34" s="244"/>
    </row>
    <row r="35" spans="2:192" ht="5.25" customHeight="1">
      <c r="B35" s="412"/>
      <c r="C35" s="901"/>
      <c r="D35" s="934"/>
      <c r="E35" s="935"/>
      <c r="F35" s="935"/>
      <c r="G35" s="935"/>
      <c r="H35" s="935"/>
      <c r="I35" s="935"/>
      <c r="J35" s="935"/>
      <c r="K35" s="935"/>
      <c r="L35" s="935"/>
      <c r="M35" s="935"/>
      <c r="N35" s="935"/>
      <c r="O35" s="935"/>
      <c r="P35" s="935"/>
      <c r="Q35" s="935"/>
      <c r="R35" s="935"/>
      <c r="S35" s="935"/>
      <c r="T35" s="935"/>
      <c r="U35" s="935"/>
      <c r="V35" s="935"/>
      <c r="W35" s="935"/>
      <c r="X35" s="935"/>
      <c r="Y35" s="935"/>
      <c r="Z35" s="935"/>
      <c r="AA35" s="935"/>
      <c r="AB35" s="935"/>
      <c r="AC35" s="935"/>
      <c r="AD35" s="935"/>
      <c r="AE35" s="935"/>
      <c r="AF35" s="935"/>
      <c r="AG35" s="935"/>
      <c r="AH35" s="948"/>
      <c r="AI35" s="518"/>
      <c r="AJ35" s="519"/>
      <c r="AK35" s="519"/>
      <c r="AL35" s="519"/>
      <c r="AM35" s="519"/>
      <c r="AN35" s="519"/>
      <c r="AO35" s="519"/>
      <c r="AP35" s="519"/>
      <c r="AQ35" s="519"/>
      <c r="AR35" s="519"/>
      <c r="AS35" s="519"/>
      <c r="AT35" s="520"/>
      <c r="AU35" s="880"/>
      <c r="AV35" s="876"/>
      <c r="AW35" s="876"/>
      <c r="AX35" s="876"/>
      <c r="AY35" s="876"/>
      <c r="AZ35" s="876"/>
      <c r="BA35" s="876"/>
      <c r="BB35" s="876"/>
      <c r="BC35" s="876"/>
      <c r="BD35" s="876"/>
      <c r="BE35" s="876"/>
      <c r="BF35" s="876"/>
      <c r="BG35" s="876"/>
      <c r="BH35" s="876"/>
      <c r="BI35" s="876"/>
      <c r="BJ35" s="876"/>
      <c r="BK35" s="876"/>
      <c r="BL35" s="876"/>
      <c r="BM35" s="876"/>
      <c r="BN35" s="876"/>
      <c r="BO35" s="876"/>
      <c r="BP35" s="876"/>
      <c r="BQ35" s="876"/>
      <c r="BR35" s="876"/>
      <c r="BS35" s="876"/>
      <c r="BT35" s="876"/>
      <c r="BU35" s="876"/>
      <c r="BV35" s="876"/>
      <c r="BW35" s="876"/>
      <c r="BX35" s="876"/>
      <c r="BY35" s="881"/>
      <c r="BZ35" s="873"/>
      <c r="CA35" s="874"/>
      <c r="CB35" s="874"/>
      <c r="CC35" s="874"/>
      <c r="CD35" s="874"/>
      <c r="CE35" s="874"/>
      <c r="CF35" s="874"/>
      <c r="CG35" s="874"/>
      <c r="CH35" s="874"/>
      <c r="CI35" s="874"/>
      <c r="CJ35" s="874"/>
      <c r="CK35" s="875"/>
      <c r="DU35" s="244"/>
      <c r="DV35" s="244"/>
      <c r="DW35" s="244"/>
      <c r="DX35" s="244"/>
      <c r="DY35" s="244"/>
      <c r="DZ35" s="244"/>
      <c r="EA35" s="244"/>
      <c r="EB35" s="244"/>
      <c r="EC35" s="244"/>
      <c r="ED35" s="244"/>
      <c r="EE35" s="244"/>
      <c r="EF35" s="244"/>
      <c r="EG35" s="244"/>
      <c r="EH35" s="244"/>
      <c r="EI35" s="244"/>
      <c r="EJ35" s="244"/>
      <c r="EK35" s="244"/>
    </row>
    <row r="36" spans="2:192" ht="5.25" customHeight="1">
      <c r="B36" s="412"/>
      <c r="C36" s="901"/>
      <c r="D36" s="934"/>
      <c r="E36" s="935"/>
      <c r="F36" s="935"/>
      <c r="G36" s="935"/>
      <c r="H36" s="935"/>
      <c r="I36" s="935"/>
      <c r="J36" s="935"/>
      <c r="K36" s="935"/>
      <c r="L36" s="935"/>
      <c r="M36" s="935"/>
      <c r="N36" s="935"/>
      <c r="O36" s="935"/>
      <c r="P36" s="935"/>
      <c r="Q36" s="935"/>
      <c r="R36" s="935"/>
      <c r="S36" s="935"/>
      <c r="T36" s="935"/>
      <c r="U36" s="935"/>
      <c r="V36" s="935"/>
      <c r="W36" s="935"/>
      <c r="X36" s="935"/>
      <c r="Y36" s="935"/>
      <c r="Z36" s="935"/>
      <c r="AA36" s="935"/>
      <c r="AB36" s="935"/>
      <c r="AC36" s="935"/>
      <c r="AD36" s="935"/>
      <c r="AE36" s="935"/>
      <c r="AF36" s="935"/>
      <c r="AG36" s="935"/>
      <c r="AH36" s="948"/>
      <c r="AI36" s="518"/>
      <c r="AJ36" s="519"/>
      <c r="AK36" s="519"/>
      <c r="AL36" s="519"/>
      <c r="AM36" s="519"/>
      <c r="AN36" s="519"/>
      <c r="AO36" s="519"/>
      <c r="AP36" s="519"/>
      <c r="AQ36" s="519"/>
      <c r="AR36" s="519"/>
      <c r="AS36" s="519"/>
      <c r="AT36" s="520"/>
      <c r="AU36" s="955"/>
      <c r="AV36" s="956"/>
      <c r="AW36" s="956"/>
      <c r="AX36" s="956"/>
      <c r="AY36" s="956"/>
      <c r="AZ36" s="956"/>
      <c r="BA36" s="956"/>
      <c r="BB36" s="956"/>
      <c r="BC36" s="956"/>
      <c r="BD36" s="956"/>
      <c r="BE36" s="956"/>
      <c r="BF36" s="956"/>
      <c r="BG36" s="956"/>
      <c r="BH36" s="956"/>
      <c r="BI36" s="956"/>
      <c r="BJ36" s="956"/>
      <c r="BK36" s="956"/>
      <c r="BL36" s="956"/>
      <c r="BM36" s="956"/>
      <c r="BN36" s="956"/>
      <c r="BO36" s="956"/>
      <c r="BP36" s="956"/>
      <c r="BQ36" s="956"/>
      <c r="BR36" s="956"/>
      <c r="BS36" s="956"/>
      <c r="BT36" s="956"/>
      <c r="BU36" s="956"/>
      <c r="BV36" s="956"/>
      <c r="BW36" s="956"/>
      <c r="BX36" s="956"/>
      <c r="BY36" s="957"/>
      <c r="BZ36" s="873"/>
      <c r="CA36" s="874"/>
      <c r="CB36" s="874"/>
      <c r="CC36" s="874"/>
      <c r="CD36" s="874"/>
      <c r="CE36" s="874"/>
      <c r="CF36" s="874"/>
      <c r="CG36" s="874"/>
      <c r="CH36" s="874"/>
      <c r="CI36" s="874"/>
      <c r="CJ36" s="874"/>
      <c r="CK36" s="875"/>
      <c r="DU36" s="244"/>
      <c r="DV36" s="244"/>
      <c r="DW36" s="244"/>
      <c r="DX36" s="244"/>
      <c r="DY36" s="244"/>
      <c r="DZ36" s="244"/>
      <c r="EA36" s="244"/>
      <c r="EB36" s="244"/>
      <c r="EC36" s="244"/>
      <c r="ED36" s="244"/>
      <c r="EE36" s="244"/>
      <c r="EF36" s="244"/>
      <c r="EG36" s="244"/>
      <c r="EH36" s="244"/>
      <c r="EI36" s="244"/>
      <c r="EJ36" s="244"/>
      <c r="EK36" s="244"/>
    </row>
    <row r="37" spans="2:192" ht="5.25" customHeight="1">
      <c r="B37" s="412"/>
      <c r="C37" s="901"/>
      <c r="D37" s="934" t="s">
        <v>40</v>
      </c>
      <c r="E37" s="935"/>
      <c r="F37" s="935"/>
      <c r="G37" s="935"/>
      <c r="H37" s="935"/>
      <c r="I37" s="935"/>
      <c r="J37" s="935"/>
      <c r="K37" s="935"/>
      <c r="L37" s="935"/>
      <c r="M37" s="935"/>
      <c r="N37" s="935"/>
      <c r="O37" s="935"/>
      <c r="P37" s="935"/>
      <c r="Q37" s="935"/>
      <c r="R37" s="935"/>
      <c r="S37" s="935"/>
      <c r="T37" s="935"/>
      <c r="U37" s="935"/>
      <c r="V37" s="935"/>
      <c r="W37" s="935"/>
      <c r="X37" s="935"/>
      <c r="Y37" s="935"/>
      <c r="Z37" s="935"/>
      <c r="AA37" s="935"/>
      <c r="AB37" s="935"/>
      <c r="AC37" s="935"/>
      <c r="AD37" s="935"/>
      <c r="AE37" s="935"/>
      <c r="AF37" s="935"/>
      <c r="AG37" s="935"/>
      <c r="AH37" s="948"/>
      <c r="AI37" s="518">
        <f ca="1">集計【２・３号】!K4</f>
        <v>0</v>
      </c>
      <c r="AJ37" s="519"/>
      <c r="AK37" s="519"/>
      <c r="AL37" s="519"/>
      <c r="AM37" s="519"/>
      <c r="AN37" s="519"/>
      <c r="AO37" s="519"/>
      <c r="AP37" s="519"/>
      <c r="AQ37" s="519"/>
      <c r="AR37" s="519"/>
      <c r="AS37" s="519"/>
      <c r="AT37" s="520"/>
      <c r="AU37" s="877"/>
      <c r="AV37" s="878"/>
      <c r="AW37" s="878"/>
      <c r="AX37" s="878"/>
      <c r="AY37" s="878"/>
      <c r="AZ37" s="878"/>
      <c r="BA37" s="878"/>
      <c r="BB37" s="878"/>
      <c r="BC37" s="878"/>
      <c r="BD37" s="878"/>
      <c r="BE37" s="878"/>
      <c r="BF37" s="878"/>
      <c r="BG37" s="878"/>
      <c r="BH37" s="878"/>
      <c r="BI37" s="878"/>
      <c r="BJ37" s="878"/>
      <c r="BK37" s="878"/>
      <c r="BL37" s="878"/>
      <c r="BM37" s="878"/>
      <c r="BN37" s="878"/>
      <c r="BO37" s="878"/>
      <c r="BP37" s="878"/>
      <c r="BQ37" s="878"/>
      <c r="BR37" s="878"/>
      <c r="BS37" s="878"/>
      <c r="BT37" s="878"/>
      <c r="BU37" s="878"/>
      <c r="BV37" s="878"/>
      <c r="BW37" s="878"/>
      <c r="BX37" s="878"/>
      <c r="BY37" s="879"/>
      <c r="BZ37" s="873"/>
      <c r="CA37" s="874"/>
      <c r="CB37" s="874"/>
      <c r="CC37" s="874"/>
      <c r="CD37" s="874"/>
      <c r="CE37" s="874"/>
      <c r="CF37" s="874"/>
      <c r="CG37" s="874"/>
      <c r="CH37" s="874"/>
      <c r="CI37" s="874"/>
      <c r="CJ37" s="874"/>
      <c r="CK37" s="875"/>
    </row>
    <row r="38" spans="2:192" ht="5.25" customHeight="1">
      <c r="B38" s="412"/>
      <c r="C38" s="901"/>
      <c r="D38" s="934"/>
      <c r="E38" s="935"/>
      <c r="F38" s="935"/>
      <c r="G38" s="935"/>
      <c r="H38" s="935"/>
      <c r="I38" s="935"/>
      <c r="J38" s="935"/>
      <c r="K38" s="935"/>
      <c r="L38" s="935"/>
      <c r="M38" s="935"/>
      <c r="N38" s="935"/>
      <c r="O38" s="935"/>
      <c r="P38" s="935"/>
      <c r="Q38" s="935"/>
      <c r="R38" s="935"/>
      <c r="S38" s="935"/>
      <c r="T38" s="935"/>
      <c r="U38" s="935"/>
      <c r="V38" s="935"/>
      <c r="W38" s="935"/>
      <c r="X38" s="935"/>
      <c r="Y38" s="935"/>
      <c r="Z38" s="935"/>
      <c r="AA38" s="935"/>
      <c r="AB38" s="935"/>
      <c r="AC38" s="935"/>
      <c r="AD38" s="935"/>
      <c r="AE38" s="935"/>
      <c r="AF38" s="935"/>
      <c r="AG38" s="935"/>
      <c r="AH38" s="948"/>
      <c r="AI38" s="518"/>
      <c r="AJ38" s="519"/>
      <c r="AK38" s="519"/>
      <c r="AL38" s="519"/>
      <c r="AM38" s="519"/>
      <c r="AN38" s="519"/>
      <c r="AO38" s="519"/>
      <c r="AP38" s="519"/>
      <c r="AQ38" s="519"/>
      <c r="AR38" s="519"/>
      <c r="AS38" s="519"/>
      <c r="AT38" s="520"/>
      <c r="AU38" s="880"/>
      <c r="AV38" s="876"/>
      <c r="AW38" s="876"/>
      <c r="AX38" s="876"/>
      <c r="AY38" s="876"/>
      <c r="AZ38" s="876"/>
      <c r="BA38" s="876"/>
      <c r="BB38" s="876"/>
      <c r="BC38" s="876"/>
      <c r="BD38" s="876"/>
      <c r="BE38" s="876"/>
      <c r="BF38" s="876"/>
      <c r="BG38" s="876"/>
      <c r="BH38" s="876"/>
      <c r="BI38" s="876"/>
      <c r="BJ38" s="876"/>
      <c r="BK38" s="876"/>
      <c r="BL38" s="876"/>
      <c r="BM38" s="876"/>
      <c r="BN38" s="876"/>
      <c r="BO38" s="876"/>
      <c r="BP38" s="876"/>
      <c r="BQ38" s="876"/>
      <c r="BR38" s="876"/>
      <c r="BS38" s="876"/>
      <c r="BT38" s="876"/>
      <c r="BU38" s="876"/>
      <c r="BV38" s="876"/>
      <c r="BW38" s="876"/>
      <c r="BX38" s="876"/>
      <c r="BY38" s="881"/>
      <c r="BZ38" s="873"/>
      <c r="CA38" s="874"/>
      <c r="CB38" s="874"/>
      <c r="CC38" s="874"/>
      <c r="CD38" s="874"/>
      <c r="CE38" s="874"/>
      <c r="CF38" s="874"/>
      <c r="CG38" s="874"/>
      <c r="CH38" s="874"/>
      <c r="CI38" s="874"/>
      <c r="CJ38" s="874"/>
      <c r="CK38" s="875"/>
    </row>
    <row r="39" spans="2:192" ht="5.25" customHeight="1">
      <c r="B39" s="412"/>
      <c r="C39" s="901"/>
      <c r="D39" s="934"/>
      <c r="E39" s="935"/>
      <c r="F39" s="935"/>
      <c r="G39" s="935"/>
      <c r="H39" s="935"/>
      <c r="I39" s="935"/>
      <c r="J39" s="935"/>
      <c r="K39" s="935"/>
      <c r="L39" s="935"/>
      <c r="M39" s="935"/>
      <c r="N39" s="935"/>
      <c r="O39" s="935"/>
      <c r="P39" s="935"/>
      <c r="Q39" s="935"/>
      <c r="R39" s="935"/>
      <c r="S39" s="935"/>
      <c r="T39" s="935"/>
      <c r="U39" s="935"/>
      <c r="V39" s="935"/>
      <c r="W39" s="935"/>
      <c r="X39" s="935"/>
      <c r="Y39" s="935"/>
      <c r="Z39" s="935"/>
      <c r="AA39" s="935"/>
      <c r="AB39" s="935"/>
      <c r="AC39" s="935"/>
      <c r="AD39" s="935"/>
      <c r="AE39" s="935"/>
      <c r="AF39" s="935"/>
      <c r="AG39" s="935"/>
      <c r="AH39" s="948"/>
      <c r="AI39" s="518"/>
      <c r="AJ39" s="519"/>
      <c r="AK39" s="519"/>
      <c r="AL39" s="519"/>
      <c r="AM39" s="519"/>
      <c r="AN39" s="519"/>
      <c r="AO39" s="519"/>
      <c r="AP39" s="519"/>
      <c r="AQ39" s="519"/>
      <c r="AR39" s="519"/>
      <c r="AS39" s="519"/>
      <c r="AT39" s="520"/>
      <c r="AU39" s="880"/>
      <c r="AV39" s="876"/>
      <c r="AW39" s="876"/>
      <c r="AX39" s="876"/>
      <c r="AY39" s="876"/>
      <c r="AZ39" s="876"/>
      <c r="BA39" s="876"/>
      <c r="BB39" s="876"/>
      <c r="BC39" s="876"/>
      <c r="BD39" s="876"/>
      <c r="BE39" s="876"/>
      <c r="BF39" s="876"/>
      <c r="BG39" s="876"/>
      <c r="BH39" s="876"/>
      <c r="BI39" s="876"/>
      <c r="BJ39" s="876"/>
      <c r="BK39" s="876"/>
      <c r="BL39" s="876"/>
      <c r="BM39" s="876"/>
      <c r="BN39" s="876"/>
      <c r="BO39" s="876"/>
      <c r="BP39" s="876"/>
      <c r="BQ39" s="876"/>
      <c r="BR39" s="876"/>
      <c r="BS39" s="876"/>
      <c r="BT39" s="876"/>
      <c r="BU39" s="876"/>
      <c r="BV39" s="876"/>
      <c r="BW39" s="876"/>
      <c r="BX39" s="876"/>
      <c r="BY39" s="881"/>
      <c r="BZ39" s="873"/>
      <c r="CA39" s="874"/>
      <c r="CB39" s="874"/>
      <c r="CC39" s="874"/>
      <c r="CD39" s="874"/>
      <c r="CE39" s="874"/>
      <c r="CF39" s="874"/>
      <c r="CG39" s="874"/>
      <c r="CH39" s="874"/>
      <c r="CI39" s="874"/>
      <c r="CJ39" s="874"/>
      <c r="CK39" s="875"/>
    </row>
    <row r="40" spans="2:192" ht="5.25" customHeight="1">
      <c r="B40" s="412"/>
      <c r="C40" s="901"/>
      <c r="D40" s="934"/>
      <c r="E40" s="935"/>
      <c r="F40" s="935"/>
      <c r="G40" s="935"/>
      <c r="H40" s="935"/>
      <c r="I40" s="935"/>
      <c r="J40" s="935"/>
      <c r="K40" s="935"/>
      <c r="L40" s="935"/>
      <c r="M40" s="935"/>
      <c r="N40" s="935"/>
      <c r="O40" s="935"/>
      <c r="P40" s="935"/>
      <c r="Q40" s="935"/>
      <c r="R40" s="935"/>
      <c r="S40" s="935"/>
      <c r="T40" s="935"/>
      <c r="U40" s="935"/>
      <c r="V40" s="935"/>
      <c r="W40" s="935"/>
      <c r="X40" s="935"/>
      <c r="Y40" s="935"/>
      <c r="Z40" s="935"/>
      <c r="AA40" s="935"/>
      <c r="AB40" s="935"/>
      <c r="AC40" s="935"/>
      <c r="AD40" s="935"/>
      <c r="AE40" s="935"/>
      <c r="AF40" s="935"/>
      <c r="AG40" s="935"/>
      <c r="AH40" s="948"/>
      <c r="AI40" s="518"/>
      <c r="AJ40" s="519"/>
      <c r="AK40" s="519"/>
      <c r="AL40" s="519"/>
      <c r="AM40" s="519"/>
      <c r="AN40" s="519"/>
      <c r="AO40" s="519"/>
      <c r="AP40" s="519"/>
      <c r="AQ40" s="519"/>
      <c r="AR40" s="519"/>
      <c r="AS40" s="519"/>
      <c r="AT40" s="520"/>
      <c r="AU40" s="880"/>
      <c r="AV40" s="876"/>
      <c r="AW40" s="876"/>
      <c r="AX40" s="876"/>
      <c r="AY40" s="876"/>
      <c r="AZ40" s="876"/>
      <c r="BA40" s="876"/>
      <c r="BB40" s="876"/>
      <c r="BC40" s="876"/>
      <c r="BD40" s="876"/>
      <c r="BE40" s="876"/>
      <c r="BF40" s="876"/>
      <c r="BG40" s="876"/>
      <c r="BH40" s="876"/>
      <c r="BI40" s="876"/>
      <c r="BJ40" s="876"/>
      <c r="BK40" s="876"/>
      <c r="BL40" s="876"/>
      <c r="BM40" s="876"/>
      <c r="BN40" s="876"/>
      <c r="BO40" s="876"/>
      <c r="BP40" s="876"/>
      <c r="BQ40" s="876"/>
      <c r="BR40" s="876"/>
      <c r="BS40" s="876"/>
      <c r="BT40" s="876"/>
      <c r="BU40" s="876"/>
      <c r="BV40" s="876"/>
      <c r="BW40" s="876"/>
      <c r="BX40" s="876"/>
      <c r="BY40" s="881"/>
      <c r="BZ40" s="873"/>
      <c r="CA40" s="874"/>
      <c r="CB40" s="874"/>
      <c r="CC40" s="874"/>
      <c r="CD40" s="874"/>
      <c r="CE40" s="874"/>
      <c r="CF40" s="874"/>
      <c r="CG40" s="874"/>
      <c r="CH40" s="874"/>
      <c r="CI40" s="874"/>
      <c r="CJ40" s="874"/>
      <c r="CK40" s="875"/>
    </row>
    <row r="41" spans="2:192" ht="5.25" customHeight="1">
      <c r="B41" s="412"/>
      <c r="C41" s="901"/>
      <c r="D41" s="934"/>
      <c r="E41" s="935"/>
      <c r="F41" s="935"/>
      <c r="G41" s="935"/>
      <c r="H41" s="935"/>
      <c r="I41" s="935"/>
      <c r="J41" s="935"/>
      <c r="K41" s="935"/>
      <c r="L41" s="935"/>
      <c r="M41" s="935"/>
      <c r="N41" s="935"/>
      <c r="O41" s="935"/>
      <c r="P41" s="935"/>
      <c r="Q41" s="935"/>
      <c r="R41" s="935"/>
      <c r="S41" s="935"/>
      <c r="T41" s="935"/>
      <c r="U41" s="935"/>
      <c r="V41" s="935"/>
      <c r="W41" s="935"/>
      <c r="X41" s="935"/>
      <c r="Y41" s="935"/>
      <c r="Z41" s="935"/>
      <c r="AA41" s="935"/>
      <c r="AB41" s="935"/>
      <c r="AC41" s="935"/>
      <c r="AD41" s="935"/>
      <c r="AE41" s="935"/>
      <c r="AF41" s="935"/>
      <c r="AG41" s="935"/>
      <c r="AH41" s="948"/>
      <c r="AI41" s="518"/>
      <c r="AJ41" s="519"/>
      <c r="AK41" s="519"/>
      <c r="AL41" s="519"/>
      <c r="AM41" s="519"/>
      <c r="AN41" s="519"/>
      <c r="AO41" s="519"/>
      <c r="AP41" s="519"/>
      <c r="AQ41" s="519"/>
      <c r="AR41" s="519"/>
      <c r="AS41" s="519"/>
      <c r="AT41" s="520"/>
      <c r="AU41" s="880"/>
      <c r="AV41" s="876"/>
      <c r="AW41" s="876"/>
      <c r="AX41" s="876"/>
      <c r="AY41" s="876"/>
      <c r="AZ41" s="876"/>
      <c r="BA41" s="876"/>
      <c r="BB41" s="876"/>
      <c r="BC41" s="876"/>
      <c r="BD41" s="876"/>
      <c r="BE41" s="876"/>
      <c r="BF41" s="876"/>
      <c r="BG41" s="876"/>
      <c r="BH41" s="876"/>
      <c r="BI41" s="876"/>
      <c r="BJ41" s="876"/>
      <c r="BK41" s="876"/>
      <c r="BL41" s="876"/>
      <c r="BM41" s="876"/>
      <c r="BN41" s="876"/>
      <c r="BO41" s="876"/>
      <c r="BP41" s="876"/>
      <c r="BQ41" s="876"/>
      <c r="BR41" s="876"/>
      <c r="BS41" s="876"/>
      <c r="BT41" s="876"/>
      <c r="BU41" s="876"/>
      <c r="BV41" s="876"/>
      <c r="BW41" s="876"/>
      <c r="BX41" s="876"/>
      <c r="BY41" s="881"/>
      <c r="BZ41" s="873"/>
      <c r="CA41" s="874"/>
      <c r="CB41" s="874"/>
      <c r="CC41" s="874"/>
      <c r="CD41" s="874"/>
      <c r="CE41" s="874"/>
      <c r="CF41" s="874"/>
      <c r="CG41" s="874"/>
      <c r="CH41" s="874"/>
      <c r="CI41" s="874"/>
      <c r="CJ41" s="874"/>
      <c r="CK41" s="875"/>
      <c r="ER41" s="254"/>
      <c r="ES41" s="254"/>
      <c r="ET41" s="254"/>
      <c r="EU41" s="254"/>
      <c r="EV41" s="254"/>
      <c r="EW41" s="254"/>
      <c r="EX41" s="254"/>
      <c r="EY41" s="254"/>
      <c r="EZ41" s="254"/>
      <c r="FA41" s="254"/>
      <c r="FB41" s="254"/>
      <c r="FC41" s="254"/>
      <c r="FD41" s="254"/>
      <c r="FE41" s="254"/>
      <c r="FF41" s="254"/>
      <c r="FG41" s="254"/>
      <c r="FH41" s="254"/>
      <c r="FI41" s="254"/>
      <c r="FJ41" s="254"/>
      <c r="FK41" s="254"/>
      <c r="FL41" s="254"/>
      <c r="FM41" s="254"/>
      <c r="FN41" s="254"/>
      <c r="FO41" s="254"/>
      <c r="FP41" s="254"/>
      <c r="FQ41" s="254"/>
      <c r="FR41" s="254"/>
      <c r="FS41" s="254"/>
      <c r="FT41" s="254"/>
      <c r="FU41" s="254"/>
      <c r="FV41" s="254"/>
      <c r="FW41" s="254"/>
      <c r="FX41" s="254"/>
      <c r="FY41" s="254"/>
      <c r="FZ41" s="254"/>
      <c r="GA41" s="254"/>
      <c r="GB41" s="254"/>
      <c r="GC41" s="254"/>
      <c r="GD41" s="254"/>
      <c r="GE41" s="254"/>
      <c r="GF41" s="254"/>
      <c r="GG41" s="254"/>
      <c r="GH41" s="254"/>
      <c r="GI41" s="254"/>
      <c r="GJ41" s="254"/>
    </row>
    <row r="42" spans="2:192" ht="5.25" customHeight="1">
      <c r="B42" s="412"/>
      <c r="C42" s="901"/>
      <c r="D42" s="934" t="s">
        <v>51</v>
      </c>
      <c r="E42" s="935"/>
      <c r="F42" s="935"/>
      <c r="G42" s="935"/>
      <c r="H42" s="935"/>
      <c r="I42" s="935"/>
      <c r="J42" s="935"/>
      <c r="K42" s="935"/>
      <c r="L42" s="935"/>
      <c r="M42" s="935"/>
      <c r="N42" s="935"/>
      <c r="O42" s="935"/>
      <c r="P42" s="935"/>
      <c r="Q42" s="935"/>
      <c r="R42" s="935"/>
      <c r="S42" s="935"/>
      <c r="T42" s="935"/>
      <c r="U42" s="935"/>
      <c r="V42" s="935"/>
      <c r="W42" s="935"/>
      <c r="X42" s="935"/>
      <c r="Y42" s="935"/>
      <c r="Z42" s="935"/>
      <c r="AA42" s="935"/>
      <c r="AB42" s="562" t="str">
        <f>施設情報!C27&amp;""</f>
        <v/>
      </c>
      <c r="AC42" s="563"/>
      <c r="AD42" s="563"/>
      <c r="AE42" s="563"/>
      <c r="AF42" s="563"/>
      <c r="AG42" s="563"/>
      <c r="AH42" s="564"/>
      <c r="AI42" s="518">
        <f ca="1">集計【２・３号】!K6</f>
        <v>0</v>
      </c>
      <c r="AJ42" s="519"/>
      <c r="AK42" s="519"/>
      <c r="AL42" s="519"/>
      <c r="AM42" s="519"/>
      <c r="AN42" s="519"/>
      <c r="AO42" s="519"/>
      <c r="AP42" s="519"/>
      <c r="AQ42" s="519"/>
      <c r="AR42" s="519"/>
      <c r="AS42" s="519"/>
      <c r="AT42" s="520"/>
      <c r="AU42" s="877"/>
      <c r="AV42" s="878"/>
      <c r="AW42" s="878"/>
      <c r="AX42" s="878"/>
      <c r="AY42" s="878"/>
      <c r="AZ42" s="878"/>
      <c r="BA42" s="878"/>
      <c r="BB42" s="878"/>
      <c r="BC42" s="878"/>
      <c r="BD42" s="878"/>
      <c r="BE42" s="878"/>
      <c r="BF42" s="878"/>
      <c r="BG42" s="878"/>
      <c r="BH42" s="878"/>
      <c r="BI42" s="878"/>
      <c r="BJ42" s="878"/>
      <c r="BK42" s="878"/>
      <c r="BL42" s="878"/>
      <c r="BM42" s="878"/>
      <c r="BN42" s="878"/>
      <c r="BO42" s="878"/>
      <c r="BP42" s="878"/>
      <c r="BQ42" s="878"/>
      <c r="BR42" s="878"/>
      <c r="BS42" s="878"/>
      <c r="BT42" s="878"/>
      <c r="BU42" s="878"/>
      <c r="BV42" s="878"/>
      <c r="BW42" s="878"/>
      <c r="BX42" s="878"/>
      <c r="BY42" s="879"/>
      <c r="BZ42" s="873"/>
      <c r="CA42" s="874"/>
      <c r="CB42" s="874"/>
      <c r="CC42" s="874"/>
      <c r="CD42" s="874"/>
      <c r="CE42" s="874"/>
      <c r="CF42" s="874"/>
      <c r="CG42" s="874"/>
      <c r="CH42" s="874"/>
      <c r="CI42" s="874"/>
      <c r="CJ42" s="874"/>
      <c r="CK42" s="875"/>
      <c r="CL42" s="254"/>
      <c r="CM42" s="254"/>
      <c r="CN42" s="254"/>
      <c r="CO42" s="254"/>
      <c r="EO42" s="254"/>
      <c r="EP42" s="254"/>
      <c r="EQ42" s="254"/>
      <c r="ER42" s="254"/>
      <c r="ES42" s="254"/>
      <c r="ET42" s="254"/>
      <c r="EU42" s="254"/>
      <c r="EV42" s="254"/>
      <c r="EW42" s="254"/>
      <c r="EX42" s="254"/>
      <c r="EY42" s="254"/>
      <c r="EZ42" s="254"/>
      <c r="FA42" s="254"/>
      <c r="FB42" s="254"/>
      <c r="FC42" s="254"/>
      <c r="FD42" s="254"/>
      <c r="FE42" s="254"/>
      <c r="FF42" s="254"/>
      <c r="FG42" s="254"/>
      <c r="FH42" s="254"/>
      <c r="FI42" s="254"/>
      <c r="FJ42" s="254"/>
      <c r="FK42" s="254"/>
      <c r="FL42" s="254"/>
      <c r="FM42" s="254"/>
      <c r="FN42" s="254"/>
      <c r="FO42" s="254"/>
      <c r="FP42" s="254"/>
      <c r="FQ42" s="254"/>
      <c r="FR42" s="254"/>
      <c r="FS42" s="254"/>
      <c r="FT42" s="254"/>
      <c r="FU42" s="254"/>
      <c r="FV42" s="254"/>
      <c r="FW42" s="254"/>
      <c r="FX42" s="254"/>
      <c r="FY42" s="254"/>
      <c r="FZ42" s="254"/>
      <c r="GA42" s="254"/>
      <c r="GB42" s="254"/>
      <c r="GC42" s="254"/>
      <c r="GD42" s="254"/>
      <c r="GE42" s="254"/>
      <c r="GF42" s="254"/>
      <c r="GG42" s="254"/>
      <c r="GH42" s="254"/>
      <c r="GI42" s="254"/>
      <c r="GJ42" s="254"/>
    </row>
    <row r="43" spans="2:192" ht="5.25" customHeight="1">
      <c r="B43" s="412"/>
      <c r="C43" s="901"/>
      <c r="D43" s="934"/>
      <c r="E43" s="935"/>
      <c r="F43" s="935"/>
      <c r="G43" s="935"/>
      <c r="H43" s="935"/>
      <c r="I43" s="935"/>
      <c r="J43" s="935"/>
      <c r="K43" s="935"/>
      <c r="L43" s="935"/>
      <c r="M43" s="935"/>
      <c r="N43" s="935"/>
      <c r="O43" s="935"/>
      <c r="P43" s="935"/>
      <c r="Q43" s="935"/>
      <c r="R43" s="935"/>
      <c r="S43" s="935"/>
      <c r="T43" s="935"/>
      <c r="U43" s="935"/>
      <c r="V43" s="935"/>
      <c r="W43" s="935"/>
      <c r="X43" s="935"/>
      <c r="Y43" s="935"/>
      <c r="Z43" s="935"/>
      <c r="AA43" s="935"/>
      <c r="AB43" s="562"/>
      <c r="AC43" s="563"/>
      <c r="AD43" s="563"/>
      <c r="AE43" s="563"/>
      <c r="AF43" s="563"/>
      <c r="AG43" s="563"/>
      <c r="AH43" s="564"/>
      <c r="AI43" s="518"/>
      <c r="AJ43" s="519"/>
      <c r="AK43" s="519"/>
      <c r="AL43" s="519"/>
      <c r="AM43" s="519"/>
      <c r="AN43" s="519"/>
      <c r="AO43" s="519"/>
      <c r="AP43" s="519"/>
      <c r="AQ43" s="519"/>
      <c r="AR43" s="519"/>
      <c r="AS43" s="519"/>
      <c r="AT43" s="520"/>
      <c r="AU43" s="880"/>
      <c r="AV43" s="876"/>
      <c r="AW43" s="876"/>
      <c r="AX43" s="876"/>
      <c r="AY43" s="876"/>
      <c r="AZ43" s="876"/>
      <c r="BA43" s="876"/>
      <c r="BB43" s="876"/>
      <c r="BC43" s="876"/>
      <c r="BD43" s="876"/>
      <c r="BE43" s="876"/>
      <c r="BF43" s="876"/>
      <c r="BG43" s="876"/>
      <c r="BH43" s="876"/>
      <c r="BI43" s="876"/>
      <c r="BJ43" s="876"/>
      <c r="BK43" s="876"/>
      <c r="BL43" s="876"/>
      <c r="BM43" s="876"/>
      <c r="BN43" s="876"/>
      <c r="BO43" s="876"/>
      <c r="BP43" s="876"/>
      <c r="BQ43" s="876"/>
      <c r="BR43" s="876"/>
      <c r="BS43" s="876"/>
      <c r="BT43" s="876"/>
      <c r="BU43" s="876"/>
      <c r="BV43" s="876"/>
      <c r="BW43" s="876"/>
      <c r="BX43" s="876"/>
      <c r="BY43" s="881"/>
      <c r="BZ43" s="873"/>
      <c r="CA43" s="874"/>
      <c r="CB43" s="874"/>
      <c r="CC43" s="874"/>
      <c r="CD43" s="874"/>
      <c r="CE43" s="874"/>
      <c r="CF43" s="874"/>
      <c r="CG43" s="874"/>
      <c r="CH43" s="874"/>
      <c r="CI43" s="874"/>
      <c r="CJ43" s="874"/>
      <c r="CK43" s="875"/>
      <c r="CL43" s="254"/>
      <c r="CM43" s="254"/>
      <c r="CN43" s="254"/>
      <c r="CO43" s="254"/>
      <c r="EO43" s="254"/>
      <c r="EP43" s="254"/>
      <c r="EQ43" s="254"/>
      <c r="ER43" s="254"/>
      <c r="ES43" s="254"/>
      <c r="ET43" s="254"/>
      <c r="EU43" s="254"/>
      <c r="EV43" s="254"/>
      <c r="EW43" s="254"/>
      <c r="EX43" s="254"/>
      <c r="EY43" s="254"/>
      <c r="EZ43" s="254"/>
      <c r="FA43" s="254"/>
      <c r="FB43" s="254"/>
      <c r="FC43" s="254"/>
      <c r="FD43" s="254"/>
      <c r="FE43" s="254"/>
      <c r="FF43" s="254"/>
      <c r="FG43" s="254"/>
      <c r="FH43" s="254"/>
      <c r="FI43" s="254"/>
      <c r="FJ43" s="254"/>
      <c r="FK43" s="254"/>
      <c r="FL43" s="254"/>
      <c r="FM43" s="254"/>
      <c r="FN43" s="254"/>
      <c r="FO43" s="254"/>
      <c r="FP43" s="254"/>
      <c r="FQ43" s="254"/>
      <c r="FR43" s="254"/>
      <c r="FS43" s="254"/>
      <c r="FT43" s="254"/>
      <c r="FU43" s="254"/>
      <c r="FV43" s="254"/>
      <c r="FW43" s="254"/>
      <c r="FX43" s="254"/>
      <c r="FY43" s="254"/>
      <c r="FZ43" s="254"/>
      <c r="GA43" s="254"/>
      <c r="GB43" s="254"/>
      <c r="GC43" s="254"/>
      <c r="GD43" s="254"/>
      <c r="GE43" s="254"/>
      <c r="GF43" s="254"/>
      <c r="GG43" s="254"/>
      <c r="GH43" s="254"/>
      <c r="GI43" s="254"/>
      <c r="GJ43" s="254"/>
    </row>
    <row r="44" spans="2:192" ht="5.25" customHeight="1">
      <c r="B44" s="412"/>
      <c r="C44" s="901"/>
      <c r="D44" s="934"/>
      <c r="E44" s="935"/>
      <c r="F44" s="935"/>
      <c r="G44" s="935"/>
      <c r="H44" s="935"/>
      <c r="I44" s="935"/>
      <c r="J44" s="935"/>
      <c r="K44" s="935"/>
      <c r="L44" s="935"/>
      <c r="M44" s="935"/>
      <c r="N44" s="935"/>
      <c r="O44" s="935"/>
      <c r="P44" s="935"/>
      <c r="Q44" s="935"/>
      <c r="R44" s="935"/>
      <c r="S44" s="935"/>
      <c r="T44" s="935"/>
      <c r="U44" s="935"/>
      <c r="V44" s="935"/>
      <c r="W44" s="935"/>
      <c r="X44" s="935"/>
      <c r="Y44" s="935"/>
      <c r="Z44" s="935"/>
      <c r="AA44" s="935"/>
      <c r="AB44" s="562"/>
      <c r="AC44" s="563"/>
      <c r="AD44" s="563"/>
      <c r="AE44" s="563"/>
      <c r="AF44" s="563"/>
      <c r="AG44" s="563"/>
      <c r="AH44" s="564"/>
      <c r="AI44" s="518"/>
      <c r="AJ44" s="519"/>
      <c r="AK44" s="519"/>
      <c r="AL44" s="519"/>
      <c r="AM44" s="519"/>
      <c r="AN44" s="519"/>
      <c r="AO44" s="519"/>
      <c r="AP44" s="519"/>
      <c r="AQ44" s="519"/>
      <c r="AR44" s="519"/>
      <c r="AS44" s="519"/>
      <c r="AT44" s="520"/>
      <c r="AU44" s="880"/>
      <c r="AV44" s="876"/>
      <c r="AW44" s="876"/>
      <c r="AX44" s="876"/>
      <c r="AY44" s="876"/>
      <c r="AZ44" s="876"/>
      <c r="BA44" s="876"/>
      <c r="BB44" s="876"/>
      <c r="BC44" s="876"/>
      <c r="BD44" s="876"/>
      <c r="BE44" s="876"/>
      <c r="BF44" s="876"/>
      <c r="BG44" s="876"/>
      <c r="BH44" s="876"/>
      <c r="BI44" s="876"/>
      <c r="BJ44" s="876"/>
      <c r="BK44" s="876"/>
      <c r="BL44" s="876"/>
      <c r="BM44" s="876"/>
      <c r="BN44" s="876"/>
      <c r="BO44" s="876"/>
      <c r="BP44" s="876"/>
      <c r="BQ44" s="876"/>
      <c r="BR44" s="876"/>
      <c r="BS44" s="876"/>
      <c r="BT44" s="876"/>
      <c r="BU44" s="876"/>
      <c r="BV44" s="876"/>
      <c r="BW44" s="876"/>
      <c r="BX44" s="876"/>
      <c r="BY44" s="881"/>
      <c r="BZ44" s="873"/>
      <c r="CA44" s="874"/>
      <c r="CB44" s="874"/>
      <c r="CC44" s="874"/>
      <c r="CD44" s="874"/>
      <c r="CE44" s="874"/>
      <c r="CF44" s="874"/>
      <c r="CG44" s="874"/>
      <c r="CH44" s="874"/>
      <c r="CI44" s="874"/>
      <c r="CJ44" s="874"/>
      <c r="CK44" s="875"/>
      <c r="CL44" s="254"/>
      <c r="CM44" s="254"/>
      <c r="CN44" s="254"/>
      <c r="CO44" s="254"/>
      <c r="EO44" s="254"/>
      <c r="EP44" s="254"/>
      <c r="EQ44" s="254"/>
      <c r="ER44" s="254"/>
      <c r="ES44" s="254"/>
      <c r="ET44" s="254"/>
      <c r="EU44" s="254"/>
      <c r="EV44" s="254"/>
      <c r="EW44" s="254"/>
      <c r="EX44" s="254"/>
      <c r="EY44" s="254"/>
      <c r="EZ44" s="254"/>
      <c r="FA44" s="254"/>
      <c r="FB44" s="254"/>
      <c r="FC44" s="254"/>
      <c r="FD44" s="254"/>
      <c r="FE44" s="254"/>
      <c r="FF44" s="254"/>
      <c r="FG44" s="254"/>
      <c r="FH44" s="254"/>
      <c r="FI44" s="254"/>
      <c r="FJ44" s="254"/>
      <c r="FK44" s="254"/>
      <c r="FL44" s="254"/>
      <c r="FM44" s="254"/>
      <c r="FN44" s="254"/>
      <c r="FO44" s="254"/>
      <c r="FP44" s="254"/>
      <c r="FQ44" s="254"/>
      <c r="FR44" s="254"/>
      <c r="FS44" s="254"/>
      <c r="FT44" s="254"/>
      <c r="FU44" s="254"/>
      <c r="FV44" s="254"/>
      <c r="FW44" s="254"/>
      <c r="FX44" s="254"/>
      <c r="FY44" s="254"/>
      <c r="FZ44" s="254"/>
      <c r="GA44" s="254"/>
      <c r="GB44" s="254"/>
      <c r="GC44" s="254"/>
      <c r="GD44" s="254"/>
      <c r="GE44" s="254"/>
      <c r="GF44" s="254"/>
      <c r="GG44" s="254"/>
      <c r="GH44" s="254"/>
      <c r="GI44" s="254"/>
      <c r="GJ44" s="254"/>
    </row>
    <row r="45" spans="2:192" ht="5.25" customHeight="1">
      <c r="B45" s="412"/>
      <c r="C45" s="901"/>
      <c r="D45" s="934"/>
      <c r="E45" s="935"/>
      <c r="F45" s="935"/>
      <c r="G45" s="935"/>
      <c r="H45" s="935"/>
      <c r="I45" s="935"/>
      <c r="J45" s="935"/>
      <c r="K45" s="935"/>
      <c r="L45" s="935"/>
      <c r="M45" s="935"/>
      <c r="N45" s="935"/>
      <c r="O45" s="935"/>
      <c r="P45" s="935"/>
      <c r="Q45" s="935"/>
      <c r="R45" s="935"/>
      <c r="S45" s="935"/>
      <c r="T45" s="935"/>
      <c r="U45" s="935"/>
      <c r="V45" s="935"/>
      <c r="W45" s="935"/>
      <c r="X45" s="935"/>
      <c r="Y45" s="935"/>
      <c r="Z45" s="935"/>
      <c r="AA45" s="935"/>
      <c r="AB45" s="562"/>
      <c r="AC45" s="563"/>
      <c r="AD45" s="563"/>
      <c r="AE45" s="563"/>
      <c r="AF45" s="563"/>
      <c r="AG45" s="563"/>
      <c r="AH45" s="564"/>
      <c r="AI45" s="518"/>
      <c r="AJ45" s="519"/>
      <c r="AK45" s="519"/>
      <c r="AL45" s="519"/>
      <c r="AM45" s="519"/>
      <c r="AN45" s="519"/>
      <c r="AO45" s="519"/>
      <c r="AP45" s="519"/>
      <c r="AQ45" s="519"/>
      <c r="AR45" s="519"/>
      <c r="AS45" s="519"/>
      <c r="AT45" s="520"/>
      <c r="AU45" s="880"/>
      <c r="AV45" s="876"/>
      <c r="AW45" s="876"/>
      <c r="AX45" s="876"/>
      <c r="AY45" s="876"/>
      <c r="AZ45" s="876"/>
      <c r="BA45" s="876"/>
      <c r="BB45" s="876"/>
      <c r="BC45" s="876"/>
      <c r="BD45" s="876"/>
      <c r="BE45" s="876"/>
      <c r="BF45" s="876"/>
      <c r="BG45" s="876"/>
      <c r="BH45" s="876"/>
      <c r="BI45" s="876"/>
      <c r="BJ45" s="876"/>
      <c r="BK45" s="876"/>
      <c r="BL45" s="876"/>
      <c r="BM45" s="876"/>
      <c r="BN45" s="876"/>
      <c r="BO45" s="876"/>
      <c r="BP45" s="876"/>
      <c r="BQ45" s="876"/>
      <c r="BR45" s="876"/>
      <c r="BS45" s="876"/>
      <c r="BT45" s="876"/>
      <c r="BU45" s="876"/>
      <c r="BV45" s="876"/>
      <c r="BW45" s="876"/>
      <c r="BX45" s="876"/>
      <c r="BY45" s="881"/>
      <c r="BZ45" s="873"/>
      <c r="CA45" s="874"/>
      <c r="CB45" s="874"/>
      <c r="CC45" s="874"/>
      <c r="CD45" s="874"/>
      <c r="CE45" s="874"/>
      <c r="CF45" s="874"/>
      <c r="CG45" s="874"/>
      <c r="CH45" s="874"/>
      <c r="CI45" s="874"/>
      <c r="CJ45" s="874"/>
      <c r="CK45" s="875"/>
      <c r="CL45" s="254"/>
      <c r="CM45" s="254"/>
      <c r="CN45" s="254"/>
      <c r="CO45" s="254"/>
      <c r="EO45" s="254"/>
      <c r="EP45" s="254"/>
      <c r="EQ45" s="254"/>
      <c r="ER45" s="254"/>
      <c r="ES45" s="254"/>
      <c r="ET45" s="254"/>
      <c r="EU45" s="254"/>
      <c r="EV45" s="254"/>
      <c r="EW45" s="254"/>
      <c r="EX45" s="254"/>
      <c r="EY45" s="254"/>
      <c r="EZ45" s="254"/>
      <c r="FA45" s="254"/>
      <c r="FB45" s="254"/>
      <c r="FC45" s="254"/>
      <c r="FD45" s="254"/>
      <c r="FE45" s="254"/>
      <c r="FF45" s="254"/>
      <c r="FG45" s="254"/>
      <c r="FH45" s="254"/>
      <c r="FI45" s="254"/>
      <c r="FJ45" s="254"/>
      <c r="FK45" s="254"/>
      <c r="FL45" s="254"/>
      <c r="FM45" s="254"/>
      <c r="FN45" s="254"/>
      <c r="FO45" s="254"/>
      <c r="FP45" s="254"/>
      <c r="FQ45" s="254"/>
      <c r="FR45" s="254"/>
      <c r="FS45" s="254"/>
      <c r="FT45" s="254"/>
      <c r="FU45" s="254"/>
      <c r="FV45" s="254"/>
      <c r="FW45" s="254"/>
      <c r="FX45" s="254"/>
      <c r="FY45" s="254"/>
      <c r="FZ45" s="254"/>
      <c r="GA45" s="254"/>
      <c r="GB45" s="254"/>
      <c r="GC45" s="254"/>
      <c r="GD45" s="254"/>
      <c r="GE45" s="254"/>
      <c r="GF45" s="254"/>
      <c r="GG45" s="254"/>
      <c r="GH45" s="254"/>
      <c r="GI45" s="254"/>
      <c r="GJ45" s="254"/>
    </row>
    <row r="46" spans="2:192" ht="5.25" customHeight="1">
      <c r="B46" s="412"/>
      <c r="C46" s="901"/>
      <c r="D46" s="934"/>
      <c r="E46" s="935"/>
      <c r="F46" s="935"/>
      <c r="G46" s="935"/>
      <c r="H46" s="935"/>
      <c r="I46" s="935"/>
      <c r="J46" s="935"/>
      <c r="K46" s="935"/>
      <c r="L46" s="935"/>
      <c r="M46" s="935"/>
      <c r="N46" s="935"/>
      <c r="O46" s="935"/>
      <c r="P46" s="935"/>
      <c r="Q46" s="935"/>
      <c r="R46" s="935"/>
      <c r="S46" s="935"/>
      <c r="T46" s="935"/>
      <c r="U46" s="935"/>
      <c r="V46" s="935"/>
      <c r="W46" s="935"/>
      <c r="X46" s="935"/>
      <c r="Y46" s="935"/>
      <c r="Z46" s="935"/>
      <c r="AA46" s="935"/>
      <c r="AB46" s="562"/>
      <c r="AC46" s="563"/>
      <c r="AD46" s="563"/>
      <c r="AE46" s="563"/>
      <c r="AF46" s="563"/>
      <c r="AG46" s="563"/>
      <c r="AH46" s="564"/>
      <c r="AI46" s="518"/>
      <c r="AJ46" s="519"/>
      <c r="AK46" s="519"/>
      <c r="AL46" s="519"/>
      <c r="AM46" s="519"/>
      <c r="AN46" s="519"/>
      <c r="AO46" s="519"/>
      <c r="AP46" s="519"/>
      <c r="AQ46" s="519"/>
      <c r="AR46" s="519"/>
      <c r="AS46" s="519"/>
      <c r="AT46" s="520"/>
      <c r="AU46" s="880"/>
      <c r="AV46" s="876"/>
      <c r="AW46" s="876"/>
      <c r="AX46" s="876"/>
      <c r="AY46" s="876"/>
      <c r="AZ46" s="876"/>
      <c r="BA46" s="876"/>
      <c r="BB46" s="876"/>
      <c r="BC46" s="876"/>
      <c r="BD46" s="876"/>
      <c r="BE46" s="876"/>
      <c r="BF46" s="876"/>
      <c r="BG46" s="876"/>
      <c r="BH46" s="876"/>
      <c r="BI46" s="876"/>
      <c r="BJ46" s="876"/>
      <c r="BK46" s="876"/>
      <c r="BL46" s="876"/>
      <c r="BM46" s="876"/>
      <c r="BN46" s="876"/>
      <c r="BO46" s="876"/>
      <c r="BP46" s="876"/>
      <c r="BQ46" s="876"/>
      <c r="BR46" s="876"/>
      <c r="BS46" s="876"/>
      <c r="BT46" s="876"/>
      <c r="BU46" s="876"/>
      <c r="BV46" s="876"/>
      <c r="BW46" s="876"/>
      <c r="BX46" s="876"/>
      <c r="BY46" s="881"/>
      <c r="BZ46" s="873"/>
      <c r="CA46" s="874"/>
      <c r="CB46" s="874"/>
      <c r="CC46" s="874"/>
      <c r="CD46" s="874"/>
      <c r="CE46" s="874"/>
      <c r="CF46" s="874"/>
      <c r="CG46" s="874"/>
      <c r="CH46" s="874"/>
      <c r="CI46" s="874"/>
      <c r="CJ46" s="874"/>
      <c r="CK46" s="875"/>
      <c r="CL46" s="254"/>
      <c r="CM46" s="254"/>
      <c r="CN46" s="254"/>
      <c r="ER46" s="254"/>
      <c r="ES46" s="254"/>
      <c r="ET46" s="254"/>
      <c r="EU46" s="254"/>
      <c r="EV46" s="254"/>
      <c r="EW46" s="254"/>
      <c r="EX46" s="254"/>
      <c r="EY46" s="254"/>
      <c r="EZ46" s="254"/>
      <c r="FA46" s="254"/>
      <c r="FB46" s="254"/>
      <c r="FC46" s="254"/>
      <c r="FD46" s="254"/>
      <c r="FE46" s="254"/>
      <c r="FF46" s="254"/>
      <c r="FG46" s="254"/>
      <c r="FH46" s="254"/>
      <c r="FI46" s="254"/>
      <c r="FJ46" s="254"/>
      <c r="FK46" s="254"/>
      <c r="FL46" s="254"/>
      <c r="FM46" s="254"/>
      <c r="FN46" s="254"/>
      <c r="FO46" s="254"/>
      <c r="FP46" s="254"/>
      <c r="FQ46" s="254"/>
      <c r="FR46" s="254"/>
      <c r="FS46" s="254"/>
      <c r="FT46" s="254"/>
      <c r="FU46" s="254"/>
      <c r="FV46" s="254"/>
      <c r="FW46" s="254"/>
      <c r="FX46" s="254"/>
      <c r="FY46" s="254"/>
      <c r="FZ46" s="254"/>
      <c r="GA46" s="254"/>
      <c r="GB46" s="254"/>
      <c r="GC46" s="254"/>
      <c r="GD46" s="254"/>
      <c r="GE46" s="254"/>
      <c r="GF46" s="254"/>
      <c r="GG46" s="254"/>
      <c r="GH46" s="254"/>
      <c r="GI46" s="254"/>
      <c r="GJ46" s="254"/>
    </row>
    <row r="47" spans="2:192" ht="5.25" customHeight="1">
      <c r="B47" s="412"/>
      <c r="C47" s="901"/>
      <c r="D47" s="934" t="s">
        <v>127</v>
      </c>
      <c r="E47" s="935"/>
      <c r="F47" s="935"/>
      <c r="G47" s="935"/>
      <c r="H47" s="935"/>
      <c r="I47" s="935"/>
      <c r="J47" s="935"/>
      <c r="K47" s="935"/>
      <c r="L47" s="935"/>
      <c r="M47" s="935"/>
      <c r="N47" s="935"/>
      <c r="O47" s="935"/>
      <c r="P47" s="935"/>
      <c r="Q47" s="935"/>
      <c r="R47" s="935"/>
      <c r="S47" s="935"/>
      <c r="T47" s="935"/>
      <c r="U47" s="935"/>
      <c r="V47" s="935"/>
      <c r="W47" s="935"/>
      <c r="X47" s="935"/>
      <c r="Y47" s="935"/>
      <c r="Z47" s="935"/>
      <c r="AA47" s="935"/>
      <c r="AB47" s="562" t="str">
        <f>IF($BA$26="有","○","")</f>
        <v/>
      </c>
      <c r="AC47" s="563"/>
      <c r="AD47" s="563"/>
      <c r="AE47" s="563"/>
      <c r="AF47" s="563"/>
      <c r="AG47" s="563"/>
      <c r="AH47" s="564"/>
      <c r="AI47" s="518">
        <f ca="1">集計【２・３号】!K10</f>
        <v>0</v>
      </c>
      <c r="AJ47" s="519"/>
      <c r="AK47" s="519"/>
      <c r="AL47" s="519"/>
      <c r="AM47" s="519"/>
      <c r="AN47" s="519"/>
      <c r="AO47" s="519"/>
      <c r="AP47" s="519"/>
      <c r="AQ47" s="519"/>
      <c r="AR47" s="519"/>
      <c r="AS47" s="519"/>
      <c r="AT47" s="520"/>
      <c r="AU47" s="877"/>
      <c r="AV47" s="878"/>
      <c r="AW47" s="878"/>
      <c r="AX47" s="878"/>
      <c r="AY47" s="878"/>
      <c r="AZ47" s="878"/>
      <c r="BA47" s="878"/>
      <c r="BB47" s="878"/>
      <c r="BC47" s="878"/>
      <c r="BD47" s="878"/>
      <c r="BE47" s="878"/>
      <c r="BF47" s="878"/>
      <c r="BG47" s="878"/>
      <c r="BH47" s="878"/>
      <c r="BI47" s="878"/>
      <c r="BJ47" s="878"/>
      <c r="BK47" s="878"/>
      <c r="BL47" s="878"/>
      <c r="BM47" s="878"/>
      <c r="BN47" s="878"/>
      <c r="BO47" s="878"/>
      <c r="BP47" s="878"/>
      <c r="BQ47" s="878"/>
      <c r="BR47" s="878"/>
      <c r="BS47" s="878"/>
      <c r="BT47" s="878"/>
      <c r="BU47" s="878"/>
      <c r="BV47" s="878"/>
      <c r="BW47" s="878"/>
      <c r="BX47" s="878"/>
      <c r="BY47" s="879"/>
      <c r="BZ47" s="873"/>
      <c r="CA47" s="874"/>
      <c r="CB47" s="874"/>
      <c r="CC47" s="874"/>
      <c r="CD47" s="874"/>
      <c r="CE47" s="874"/>
      <c r="CF47" s="874"/>
      <c r="CG47" s="874"/>
      <c r="CH47" s="874"/>
      <c r="CI47" s="874"/>
      <c r="CJ47" s="874"/>
      <c r="CK47" s="875"/>
      <c r="CL47" s="254"/>
      <c r="CM47" s="254"/>
      <c r="CN47" s="254"/>
      <c r="CO47" s="254"/>
      <c r="ER47" s="254"/>
      <c r="ES47" s="254"/>
      <c r="ET47" s="254"/>
      <c r="EU47" s="254"/>
      <c r="EV47" s="254"/>
      <c r="EW47" s="254"/>
      <c r="EX47" s="254"/>
      <c r="EY47" s="254"/>
      <c r="EZ47" s="254"/>
      <c r="FA47" s="254"/>
      <c r="FB47" s="254"/>
      <c r="FC47" s="254"/>
      <c r="FD47" s="254"/>
      <c r="FE47" s="254"/>
      <c r="FF47" s="254"/>
      <c r="FG47" s="254"/>
      <c r="FH47" s="254"/>
      <c r="FI47" s="254"/>
      <c r="FJ47" s="254"/>
      <c r="FK47" s="254"/>
      <c r="FL47" s="254"/>
      <c r="FM47" s="254"/>
      <c r="FN47" s="254"/>
      <c r="FO47" s="254"/>
      <c r="FP47" s="254"/>
      <c r="FQ47" s="254"/>
      <c r="FR47" s="254"/>
      <c r="FS47" s="254"/>
      <c r="FT47" s="254"/>
      <c r="FU47" s="254"/>
      <c r="FV47" s="254"/>
      <c r="FW47" s="254"/>
      <c r="FX47" s="254"/>
      <c r="FY47" s="254"/>
      <c r="FZ47" s="254"/>
      <c r="GA47" s="254"/>
      <c r="GB47" s="254"/>
      <c r="GC47" s="254"/>
      <c r="GD47" s="254"/>
      <c r="GE47" s="254"/>
      <c r="GF47" s="254"/>
      <c r="GG47" s="254"/>
      <c r="GH47" s="254"/>
      <c r="GI47" s="254"/>
      <c r="GJ47" s="254"/>
    </row>
    <row r="48" spans="2:192" ht="5.25" customHeight="1">
      <c r="B48" s="412"/>
      <c r="C48" s="901"/>
      <c r="D48" s="934"/>
      <c r="E48" s="935"/>
      <c r="F48" s="935"/>
      <c r="G48" s="935"/>
      <c r="H48" s="935"/>
      <c r="I48" s="935"/>
      <c r="J48" s="935"/>
      <c r="K48" s="935"/>
      <c r="L48" s="935"/>
      <c r="M48" s="935"/>
      <c r="N48" s="935"/>
      <c r="O48" s="935"/>
      <c r="P48" s="935"/>
      <c r="Q48" s="935"/>
      <c r="R48" s="935"/>
      <c r="S48" s="935"/>
      <c r="T48" s="935"/>
      <c r="U48" s="935"/>
      <c r="V48" s="935"/>
      <c r="W48" s="935"/>
      <c r="X48" s="935"/>
      <c r="Y48" s="935"/>
      <c r="Z48" s="935"/>
      <c r="AA48" s="935"/>
      <c r="AB48" s="562"/>
      <c r="AC48" s="563"/>
      <c r="AD48" s="563"/>
      <c r="AE48" s="563"/>
      <c r="AF48" s="563"/>
      <c r="AG48" s="563"/>
      <c r="AH48" s="564"/>
      <c r="AI48" s="518"/>
      <c r="AJ48" s="519"/>
      <c r="AK48" s="519"/>
      <c r="AL48" s="519"/>
      <c r="AM48" s="519"/>
      <c r="AN48" s="519"/>
      <c r="AO48" s="519"/>
      <c r="AP48" s="519"/>
      <c r="AQ48" s="519"/>
      <c r="AR48" s="519"/>
      <c r="AS48" s="519"/>
      <c r="AT48" s="520"/>
      <c r="AU48" s="880"/>
      <c r="AV48" s="876"/>
      <c r="AW48" s="876"/>
      <c r="AX48" s="876"/>
      <c r="AY48" s="876"/>
      <c r="AZ48" s="876"/>
      <c r="BA48" s="876"/>
      <c r="BB48" s="876"/>
      <c r="BC48" s="876"/>
      <c r="BD48" s="876"/>
      <c r="BE48" s="876"/>
      <c r="BF48" s="876"/>
      <c r="BG48" s="876"/>
      <c r="BH48" s="876"/>
      <c r="BI48" s="876"/>
      <c r="BJ48" s="876"/>
      <c r="BK48" s="876"/>
      <c r="BL48" s="876"/>
      <c r="BM48" s="876"/>
      <c r="BN48" s="876"/>
      <c r="BO48" s="876"/>
      <c r="BP48" s="876"/>
      <c r="BQ48" s="876"/>
      <c r="BR48" s="876"/>
      <c r="BS48" s="876"/>
      <c r="BT48" s="876"/>
      <c r="BU48" s="876"/>
      <c r="BV48" s="876"/>
      <c r="BW48" s="876"/>
      <c r="BX48" s="876"/>
      <c r="BY48" s="881"/>
      <c r="BZ48" s="873"/>
      <c r="CA48" s="874"/>
      <c r="CB48" s="874"/>
      <c r="CC48" s="874"/>
      <c r="CD48" s="874"/>
      <c r="CE48" s="874"/>
      <c r="CF48" s="874"/>
      <c r="CG48" s="874"/>
      <c r="CH48" s="874"/>
      <c r="CI48" s="874"/>
      <c r="CJ48" s="874"/>
      <c r="CK48" s="875"/>
      <c r="CL48" s="254"/>
      <c r="CM48" s="254"/>
      <c r="CN48" s="254"/>
      <c r="CO48" s="254"/>
      <c r="CP48" s="254"/>
      <c r="ER48" s="254"/>
      <c r="ES48" s="254"/>
      <c r="ET48" s="254"/>
      <c r="EU48" s="254"/>
      <c r="EV48" s="254"/>
      <c r="EW48" s="254"/>
      <c r="EX48" s="254"/>
      <c r="EY48" s="254"/>
      <c r="EZ48" s="254"/>
      <c r="FA48" s="254"/>
      <c r="FB48" s="254"/>
      <c r="FC48" s="254"/>
      <c r="FD48" s="254"/>
      <c r="FE48" s="254"/>
      <c r="FF48" s="254"/>
      <c r="FG48" s="254"/>
      <c r="FH48" s="254"/>
      <c r="FI48" s="254"/>
      <c r="FJ48" s="254"/>
      <c r="FK48" s="254"/>
      <c r="FL48" s="254"/>
      <c r="FM48" s="254"/>
      <c r="FN48" s="254"/>
      <c r="FO48" s="254"/>
      <c r="FP48" s="254"/>
      <c r="FQ48" s="254"/>
      <c r="FR48" s="254"/>
      <c r="FS48" s="254"/>
      <c r="FT48" s="254"/>
      <c r="FU48" s="254"/>
      <c r="FV48" s="254"/>
      <c r="FW48" s="254"/>
      <c r="FX48" s="254"/>
      <c r="FY48" s="254"/>
      <c r="FZ48" s="254"/>
      <c r="GA48" s="254"/>
      <c r="GB48" s="254"/>
      <c r="GC48" s="254"/>
      <c r="GD48" s="254"/>
      <c r="GE48" s="254"/>
      <c r="GF48" s="254"/>
      <c r="GG48" s="254"/>
      <c r="GH48" s="254"/>
      <c r="GI48" s="254"/>
      <c r="GJ48" s="254"/>
    </row>
    <row r="49" spans="2:192" ht="5.25" customHeight="1">
      <c r="B49" s="412"/>
      <c r="C49" s="901"/>
      <c r="D49" s="934"/>
      <c r="E49" s="935"/>
      <c r="F49" s="935"/>
      <c r="G49" s="935"/>
      <c r="H49" s="935"/>
      <c r="I49" s="935"/>
      <c r="J49" s="935"/>
      <c r="K49" s="935"/>
      <c r="L49" s="935"/>
      <c r="M49" s="935"/>
      <c r="N49" s="935"/>
      <c r="O49" s="935"/>
      <c r="P49" s="935"/>
      <c r="Q49" s="935"/>
      <c r="R49" s="935"/>
      <c r="S49" s="935"/>
      <c r="T49" s="935"/>
      <c r="U49" s="935"/>
      <c r="V49" s="935"/>
      <c r="W49" s="935"/>
      <c r="X49" s="935"/>
      <c r="Y49" s="935"/>
      <c r="Z49" s="935"/>
      <c r="AA49" s="935"/>
      <c r="AB49" s="562"/>
      <c r="AC49" s="563"/>
      <c r="AD49" s="563"/>
      <c r="AE49" s="563"/>
      <c r="AF49" s="563"/>
      <c r="AG49" s="563"/>
      <c r="AH49" s="564"/>
      <c r="AI49" s="518"/>
      <c r="AJ49" s="519"/>
      <c r="AK49" s="519"/>
      <c r="AL49" s="519"/>
      <c r="AM49" s="519"/>
      <c r="AN49" s="519"/>
      <c r="AO49" s="519"/>
      <c r="AP49" s="519"/>
      <c r="AQ49" s="519"/>
      <c r="AR49" s="519"/>
      <c r="AS49" s="519"/>
      <c r="AT49" s="520"/>
      <c r="AU49" s="880"/>
      <c r="AV49" s="876"/>
      <c r="AW49" s="876"/>
      <c r="AX49" s="876"/>
      <c r="AY49" s="876"/>
      <c r="AZ49" s="876"/>
      <c r="BA49" s="876"/>
      <c r="BB49" s="876"/>
      <c r="BC49" s="876"/>
      <c r="BD49" s="876"/>
      <c r="BE49" s="876"/>
      <c r="BF49" s="876"/>
      <c r="BG49" s="876"/>
      <c r="BH49" s="876"/>
      <c r="BI49" s="876"/>
      <c r="BJ49" s="876"/>
      <c r="BK49" s="876"/>
      <c r="BL49" s="876"/>
      <c r="BM49" s="876"/>
      <c r="BN49" s="876"/>
      <c r="BO49" s="876"/>
      <c r="BP49" s="876"/>
      <c r="BQ49" s="876"/>
      <c r="BR49" s="876"/>
      <c r="BS49" s="876"/>
      <c r="BT49" s="876"/>
      <c r="BU49" s="876"/>
      <c r="BV49" s="876"/>
      <c r="BW49" s="876"/>
      <c r="BX49" s="876"/>
      <c r="BY49" s="881"/>
      <c r="BZ49" s="873"/>
      <c r="CA49" s="874"/>
      <c r="CB49" s="874"/>
      <c r="CC49" s="874"/>
      <c r="CD49" s="874"/>
      <c r="CE49" s="874"/>
      <c r="CF49" s="874"/>
      <c r="CG49" s="874"/>
      <c r="CH49" s="874"/>
      <c r="CI49" s="874"/>
      <c r="CJ49" s="874"/>
      <c r="CK49" s="875"/>
      <c r="CL49" s="254"/>
      <c r="CM49" s="254"/>
      <c r="CN49" s="254"/>
      <c r="ER49" s="254"/>
      <c r="ES49" s="254"/>
      <c r="ET49" s="254"/>
      <c r="EU49" s="254"/>
      <c r="EV49" s="254"/>
      <c r="EW49" s="254"/>
      <c r="EX49" s="254"/>
      <c r="EY49" s="254"/>
      <c r="EZ49" s="254"/>
      <c r="FA49" s="254"/>
      <c r="FB49" s="254"/>
      <c r="FC49" s="254"/>
      <c r="FD49" s="254"/>
      <c r="FE49" s="254"/>
      <c r="FF49" s="254"/>
      <c r="FG49" s="254"/>
      <c r="FH49" s="254"/>
      <c r="FI49" s="254"/>
      <c r="FJ49" s="254"/>
      <c r="FK49" s="254"/>
      <c r="FL49" s="254"/>
      <c r="FM49" s="254"/>
      <c r="FN49" s="254"/>
      <c r="FO49" s="254"/>
      <c r="FP49" s="254"/>
      <c r="FQ49" s="254"/>
      <c r="FR49" s="254"/>
      <c r="FS49" s="254"/>
      <c r="FT49" s="254"/>
      <c r="FU49" s="254"/>
      <c r="FV49" s="254"/>
      <c r="FW49" s="254"/>
      <c r="FX49" s="254"/>
      <c r="FY49" s="254"/>
      <c r="FZ49" s="254"/>
      <c r="GA49" s="254"/>
      <c r="GB49" s="254"/>
      <c r="GC49" s="254"/>
      <c r="GD49" s="254"/>
      <c r="GE49" s="254"/>
      <c r="GF49" s="254"/>
      <c r="GG49" s="254"/>
      <c r="GH49" s="254"/>
      <c r="GI49" s="254"/>
      <c r="GJ49" s="254"/>
    </row>
    <row r="50" spans="2:192" ht="5.25" customHeight="1">
      <c r="B50" s="412"/>
      <c r="C50" s="901"/>
      <c r="D50" s="934"/>
      <c r="E50" s="935"/>
      <c r="F50" s="935"/>
      <c r="G50" s="935"/>
      <c r="H50" s="935"/>
      <c r="I50" s="935"/>
      <c r="J50" s="935"/>
      <c r="K50" s="935"/>
      <c r="L50" s="935"/>
      <c r="M50" s="935"/>
      <c r="N50" s="935"/>
      <c r="O50" s="935"/>
      <c r="P50" s="935"/>
      <c r="Q50" s="935"/>
      <c r="R50" s="935"/>
      <c r="S50" s="935"/>
      <c r="T50" s="935"/>
      <c r="U50" s="935"/>
      <c r="V50" s="935"/>
      <c r="W50" s="935"/>
      <c r="X50" s="935"/>
      <c r="Y50" s="935"/>
      <c r="Z50" s="935"/>
      <c r="AA50" s="935"/>
      <c r="AB50" s="562"/>
      <c r="AC50" s="563"/>
      <c r="AD50" s="563"/>
      <c r="AE50" s="563"/>
      <c r="AF50" s="563"/>
      <c r="AG50" s="563"/>
      <c r="AH50" s="564"/>
      <c r="AI50" s="518"/>
      <c r="AJ50" s="519"/>
      <c r="AK50" s="519"/>
      <c r="AL50" s="519"/>
      <c r="AM50" s="519"/>
      <c r="AN50" s="519"/>
      <c r="AO50" s="519"/>
      <c r="AP50" s="519"/>
      <c r="AQ50" s="519"/>
      <c r="AR50" s="519"/>
      <c r="AS50" s="519"/>
      <c r="AT50" s="520"/>
      <c r="AU50" s="880"/>
      <c r="AV50" s="876"/>
      <c r="AW50" s="876"/>
      <c r="AX50" s="876"/>
      <c r="AY50" s="876"/>
      <c r="AZ50" s="876"/>
      <c r="BA50" s="876"/>
      <c r="BB50" s="876"/>
      <c r="BC50" s="876"/>
      <c r="BD50" s="876"/>
      <c r="BE50" s="876"/>
      <c r="BF50" s="876"/>
      <c r="BG50" s="876"/>
      <c r="BH50" s="876"/>
      <c r="BI50" s="876"/>
      <c r="BJ50" s="876"/>
      <c r="BK50" s="876"/>
      <c r="BL50" s="876"/>
      <c r="BM50" s="876"/>
      <c r="BN50" s="876"/>
      <c r="BO50" s="876"/>
      <c r="BP50" s="876"/>
      <c r="BQ50" s="876"/>
      <c r="BR50" s="876"/>
      <c r="BS50" s="876"/>
      <c r="BT50" s="876"/>
      <c r="BU50" s="876"/>
      <c r="BV50" s="876"/>
      <c r="BW50" s="876"/>
      <c r="BX50" s="876"/>
      <c r="BY50" s="881"/>
      <c r="BZ50" s="873"/>
      <c r="CA50" s="874"/>
      <c r="CB50" s="874"/>
      <c r="CC50" s="874"/>
      <c r="CD50" s="874"/>
      <c r="CE50" s="874"/>
      <c r="CF50" s="874"/>
      <c r="CG50" s="874"/>
      <c r="CH50" s="874"/>
      <c r="CI50" s="874"/>
      <c r="CJ50" s="874"/>
      <c r="CK50" s="875"/>
      <c r="CL50" s="254"/>
      <c r="CM50" s="254"/>
      <c r="CN50" s="254"/>
      <c r="ER50" s="254"/>
      <c r="ES50" s="254"/>
      <c r="ET50" s="254"/>
      <c r="EU50" s="254"/>
      <c r="EV50" s="254"/>
      <c r="EW50" s="254"/>
      <c r="EX50" s="254"/>
      <c r="EY50" s="254"/>
      <c r="EZ50" s="254"/>
      <c r="FA50" s="254"/>
      <c r="FB50" s="254"/>
      <c r="FC50" s="254"/>
      <c r="FD50" s="254"/>
      <c r="FE50" s="254"/>
      <c r="FF50" s="254"/>
      <c r="FG50" s="254"/>
      <c r="FH50" s="254"/>
      <c r="FI50" s="254"/>
      <c r="FJ50" s="254"/>
      <c r="FK50" s="254"/>
      <c r="FL50" s="255"/>
      <c r="FM50" s="255"/>
      <c r="FN50" s="255"/>
      <c r="FO50" s="255"/>
      <c r="FP50" s="255"/>
      <c r="FQ50" s="254"/>
      <c r="FR50" s="254"/>
      <c r="FS50" s="254"/>
      <c r="FT50" s="254"/>
      <c r="FU50" s="254"/>
      <c r="FV50" s="254"/>
      <c r="FW50" s="254"/>
      <c r="FX50" s="254"/>
      <c r="FY50" s="254"/>
      <c r="FZ50" s="254"/>
      <c r="GA50" s="254"/>
      <c r="GB50" s="254"/>
      <c r="GC50" s="254"/>
      <c r="GD50" s="254"/>
      <c r="GE50" s="254"/>
      <c r="GF50" s="254"/>
      <c r="GG50" s="254"/>
      <c r="GH50" s="254"/>
      <c r="GI50" s="254"/>
      <c r="GJ50" s="254"/>
    </row>
    <row r="51" spans="2:192" ht="5.25" customHeight="1">
      <c r="B51" s="412"/>
      <c r="C51" s="901"/>
      <c r="D51" s="934"/>
      <c r="E51" s="935"/>
      <c r="F51" s="935"/>
      <c r="G51" s="935"/>
      <c r="H51" s="935"/>
      <c r="I51" s="935"/>
      <c r="J51" s="935"/>
      <c r="K51" s="935"/>
      <c r="L51" s="935"/>
      <c r="M51" s="935"/>
      <c r="N51" s="935"/>
      <c r="O51" s="935"/>
      <c r="P51" s="935"/>
      <c r="Q51" s="935"/>
      <c r="R51" s="935"/>
      <c r="S51" s="935"/>
      <c r="T51" s="935"/>
      <c r="U51" s="935"/>
      <c r="V51" s="935"/>
      <c r="W51" s="935"/>
      <c r="X51" s="935"/>
      <c r="Y51" s="935"/>
      <c r="Z51" s="935"/>
      <c r="AA51" s="935"/>
      <c r="AB51" s="562"/>
      <c r="AC51" s="563"/>
      <c r="AD51" s="563"/>
      <c r="AE51" s="563"/>
      <c r="AF51" s="563"/>
      <c r="AG51" s="563"/>
      <c r="AH51" s="564"/>
      <c r="AI51" s="518"/>
      <c r="AJ51" s="519"/>
      <c r="AK51" s="519"/>
      <c r="AL51" s="519"/>
      <c r="AM51" s="519"/>
      <c r="AN51" s="519"/>
      <c r="AO51" s="519"/>
      <c r="AP51" s="519"/>
      <c r="AQ51" s="519"/>
      <c r="AR51" s="519"/>
      <c r="AS51" s="519"/>
      <c r="AT51" s="520"/>
      <c r="AU51" s="880"/>
      <c r="AV51" s="876"/>
      <c r="AW51" s="876"/>
      <c r="AX51" s="876"/>
      <c r="AY51" s="876"/>
      <c r="AZ51" s="876"/>
      <c r="BA51" s="876"/>
      <c r="BB51" s="876"/>
      <c r="BC51" s="876"/>
      <c r="BD51" s="876"/>
      <c r="BE51" s="876"/>
      <c r="BF51" s="876"/>
      <c r="BG51" s="876"/>
      <c r="BH51" s="876"/>
      <c r="BI51" s="876"/>
      <c r="BJ51" s="876"/>
      <c r="BK51" s="876"/>
      <c r="BL51" s="876"/>
      <c r="BM51" s="876"/>
      <c r="BN51" s="876"/>
      <c r="BO51" s="876"/>
      <c r="BP51" s="876"/>
      <c r="BQ51" s="876"/>
      <c r="BR51" s="876"/>
      <c r="BS51" s="876"/>
      <c r="BT51" s="876"/>
      <c r="BU51" s="876"/>
      <c r="BV51" s="876"/>
      <c r="BW51" s="876"/>
      <c r="BX51" s="876"/>
      <c r="BY51" s="881"/>
      <c r="BZ51" s="873"/>
      <c r="CA51" s="874"/>
      <c r="CB51" s="874"/>
      <c r="CC51" s="874"/>
      <c r="CD51" s="874"/>
      <c r="CE51" s="874"/>
      <c r="CF51" s="874"/>
      <c r="CG51" s="874"/>
      <c r="CH51" s="874"/>
      <c r="CI51" s="874"/>
      <c r="CJ51" s="874"/>
      <c r="CK51" s="875"/>
      <c r="CL51" s="254"/>
      <c r="CM51" s="254"/>
      <c r="CN51" s="254"/>
      <c r="ER51" s="254"/>
      <c r="ES51" s="254"/>
      <c r="ET51" s="254"/>
      <c r="EU51" s="254"/>
      <c r="EV51" s="254"/>
      <c r="EW51" s="254"/>
      <c r="EX51" s="254"/>
      <c r="EY51" s="254"/>
      <c r="EZ51" s="254"/>
      <c r="FA51" s="254"/>
      <c r="FB51" s="254"/>
      <c r="FC51" s="254"/>
      <c r="FD51" s="254"/>
      <c r="FE51" s="254"/>
      <c r="FF51" s="254"/>
      <c r="FG51" s="254"/>
      <c r="FH51" s="254"/>
      <c r="FI51" s="254"/>
      <c r="FJ51" s="254"/>
      <c r="FK51" s="254"/>
      <c r="FL51" s="254"/>
      <c r="FM51" s="254"/>
      <c r="FN51" s="254"/>
      <c r="FO51" s="254"/>
      <c r="FP51" s="254"/>
      <c r="FQ51" s="254"/>
      <c r="FR51" s="254"/>
      <c r="FS51" s="254"/>
      <c r="FT51" s="254"/>
      <c r="FU51" s="254"/>
      <c r="FV51" s="254"/>
      <c r="FW51" s="254"/>
      <c r="FX51" s="254"/>
      <c r="FY51" s="254"/>
      <c r="FZ51" s="254"/>
      <c r="GA51" s="254"/>
      <c r="GB51" s="254"/>
      <c r="GC51" s="254"/>
      <c r="GD51" s="254"/>
      <c r="GE51" s="254"/>
      <c r="GF51" s="254"/>
      <c r="GG51" s="254"/>
      <c r="GH51" s="254"/>
      <c r="GI51" s="254"/>
      <c r="GJ51" s="254"/>
    </row>
    <row r="52" spans="2:192" ht="5.25" customHeight="1">
      <c r="B52" s="412"/>
      <c r="C52" s="901"/>
      <c r="D52" s="934" t="s">
        <v>128</v>
      </c>
      <c r="E52" s="935"/>
      <c r="F52" s="935"/>
      <c r="G52" s="935"/>
      <c r="H52" s="935"/>
      <c r="I52" s="935"/>
      <c r="J52" s="935"/>
      <c r="K52" s="935"/>
      <c r="L52" s="935"/>
      <c r="M52" s="935"/>
      <c r="N52" s="935"/>
      <c r="O52" s="935"/>
      <c r="P52" s="935"/>
      <c r="Q52" s="935"/>
      <c r="R52" s="935"/>
      <c r="S52" s="935"/>
      <c r="T52" s="935"/>
      <c r="U52" s="935"/>
      <c r="V52" s="935"/>
      <c r="W52" s="935"/>
      <c r="X52" s="935"/>
      <c r="Y52" s="935"/>
      <c r="Z52" s="935"/>
      <c r="AA52" s="935"/>
      <c r="AB52" s="562" t="str">
        <f>施設情報!C35&amp;""</f>
        <v/>
      </c>
      <c r="AC52" s="563"/>
      <c r="AD52" s="563"/>
      <c r="AE52" s="563"/>
      <c r="AF52" s="563"/>
      <c r="AG52" s="563"/>
      <c r="AH52" s="564"/>
      <c r="AI52" s="518" t="e">
        <f ca="1">集計【２・３号】!K13</f>
        <v>#DIV/0!</v>
      </c>
      <c r="AJ52" s="519"/>
      <c r="AK52" s="519"/>
      <c r="AL52" s="519"/>
      <c r="AM52" s="519"/>
      <c r="AN52" s="519"/>
      <c r="AO52" s="519"/>
      <c r="AP52" s="519"/>
      <c r="AQ52" s="519"/>
      <c r="AR52" s="519"/>
      <c r="AS52" s="519"/>
      <c r="AT52" s="520"/>
      <c r="AU52" s="877"/>
      <c r="AV52" s="878"/>
      <c r="AW52" s="878"/>
      <c r="AX52" s="878"/>
      <c r="AY52" s="878"/>
      <c r="AZ52" s="878"/>
      <c r="BA52" s="878"/>
      <c r="BB52" s="878"/>
      <c r="BC52" s="878"/>
      <c r="BD52" s="878"/>
      <c r="BE52" s="878"/>
      <c r="BF52" s="878"/>
      <c r="BG52" s="878"/>
      <c r="BH52" s="878"/>
      <c r="BI52" s="878"/>
      <c r="BJ52" s="878"/>
      <c r="BK52" s="878"/>
      <c r="BL52" s="878"/>
      <c r="BM52" s="878"/>
      <c r="BN52" s="878"/>
      <c r="BO52" s="878"/>
      <c r="BP52" s="878"/>
      <c r="BQ52" s="878"/>
      <c r="BR52" s="878"/>
      <c r="BS52" s="878"/>
      <c r="BT52" s="878"/>
      <c r="BU52" s="878"/>
      <c r="BV52" s="878"/>
      <c r="BW52" s="878"/>
      <c r="BX52" s="878"/>
      <c r="BY52" s="879"/>
      <c r="BZ52" s="873"/>
      <c r="CA52" s="874"/>
      <c r="CB52" s="874"/>
      <c r="CC52" s="874"/>
      <c r="CD52" s="874"/>
      <c r="CE52" s="874"/>
      <c r="CF52" s="874"/>
      <c r="CG52" s="874"/>
      <c r="CH52" s="874"/>
      <c r="CI52" s="874"/>
      <c r="CJ52" s="874"/>
      <c r="CK52" s="875"/>
      <c r="CL52" s="254"/>
      <c r="CM52" s="254"/>
      <c r="CN52" s="254"/>
      <c r="ER52" s="254"/>
      <c r="ES52" s="254"/>
      <c r="ET52" s="254"/>
      <c r="EU52" s="254"/>
      <c r="EV52" s="254"/>
      <c r="EW52" s="254"/>
      <c r="EX52" s="254"/>
      <c r="EY52" s="254"/>
      <c r="EZ52" s="254"/>
      <c r="FA52" s="254"/>
      <c r="FB52" s="254"/>
      <c r="FC52" s="254"/>
      <c r="FD52" s="254"/>
      <c r="FE52" s="254"/>
      <c r="FF52" s="254"/>
      <c r="FG52" s="254"/>
      <c r="FH52" s="254"/>
      <c r="FI52" s="254"/>
      <c r="FJ52" s="254"/>
      <c r="FK52" s="254"/>
      <c r="FL52" s="256"/>
      <c r="FM52" s="256"/>
      <c r="FN52" s="256"/>
      <c r="FO52" s="256"/>
      <c r="FP52" s="256"/>
      <c r="FQ52" s="254"/>
      <c r="FR52" s="254"/>
      <c r="FS52" s="254"/>
      <c r="FT52" s="254"/>
      <c r="FU52" s="254"/>
      <c r="FV52" s="254"/>
      <c r="FW52" s="254"/>
      <c r="FX52" s="254"/>
      <c r="FY52" s="254"/>
      <c r="FZ52" s="254"/>
      <c r="GA52" s="254"/>
      <c r="GB52" s="254"/>
      <c r="GC52" s="254"/>
      <c r="GD52" s="254"/>
      <c r="GE52" s="254"/>
      <c r="GF52" s="254"/>
      <c r="GG52" s="254"/>
      <c r="GH52" s="254"/>
      <c r="GI52" s="254"/>
      <c r="GJ52" s="254"/>
    </row>
    <row r="53" spans="2:192" ht="5.25" customHeight="1">
      <c r="B53" s="412"/>
      <c r="C53" s="901"/>
      <c r="D53" s="934"/>
      <c r="E53" s="935"/>
      <c r="F53" s="935"/>
      <c r="G53" s="935"/>
      <c r="H53" s="935"/>
      <c r="I53" s="935"/>
      <c r="J53" s="935"/>
      <c r="K53" s="935"/>
      <c r="L53" s="935"/>
      <c r="M53" s="935"/>
      <c r="N53" s="935"/>
      <c r="O53" s="935"/>
      <c r="P53" s="935"/>
      <c r="Q53" s="935"/>
      <c r="R53" s="935"/>
      <c r="S53" s="935"/>
      <c r="T53" s="935"/>
      <c r="U53" s="935"/>
      <c r="V53" s="935"/>
      <c r="W53" s="935"/>
      <c r="X53" s="935"/>
      <c r="Y53" s="935"/>
      <c r="Z53" s="935"/>
      <c r="AA53" s="935"/>
      <c r="AB53" s="562"/>
      <c r="AC53" s="563"/>
      <c r="AD53" s="563"/>
      <c r="AE53" s="563"/>
      <c r="AF53" s="563"/>
      <c r="AG53" s="563"/>
      <c r="AH53" s="564"/>
      <c r="AI53" s="518"/>
      <c r="AJ53" s="519"/>
      <c r="AK53" s="519"/>
      <c r="AL53" s="519"/>
      <c r="AM53" s="519"/>
      <c r="AN53" s="519"/>
      <c r="AO53" s="519"/>
      <c r="AP53" s="519"/>
      <c r="AQ53" s="519"/>
      <c r="AR53" s="519"/>
      <c r="AS53" s="519"/>
      <c r="AT53" s="520"/>
      <c r="AU53" s="880"/>
      <c r="AV53" s="876"/>
      <c r="AW53" s="876"/>
      <c r="AX53" s="876"/>
      <c r="AY53" s="876"/>
      <c r="AZ53" s="876"/>
      <c r="BA53" s="876"/>
      <c r="BB53" s="876"/>
      <c r="BC53" s="876"/>
      <c r="BD53" s="876"/>
      <c r="BE53" s="876"/>
      <c r="BF53" s="876"/>
      <c r="BG53" s="876"/>
      <c r="BH53" s="876"/>
      <c r="BI53" s="876"/>
      <c r="BJ53" s="876"/>
      <c r="BK53" s="876"/>
      <c r="BL53" s="876"/>
      <c r="BM53" s="876"/>
      <c r="BN53" s="876"/>
      <c r="BO53" s="876"/>
      <c r="BP53" s="876"/>
      <c r="BQ53" s="876"/>
      <c r="BR53" s="876"/>
      <c r="BS53" s="876"/>
      <c r="BT53" s="876"/>
      <c r="BU53" s="876"/>
      <c r="BV53" s="876"/>
      <c r="BW53" s="876"/>
      <c r="BX53" s="876"/>
      <c r="BY53" s="881"/>
      <c r="BZ53" s="873"/>
      <c r="CA53" s="874"/>
      <c r="CB53" s="874"/>
      <c r="CC53" s="874"/>
      <c r="CD53" s="874"/>
      <c r="CE53" s="874"/>
      <c r="CF53" s="874"/>
      <c r="CG53" s="874"/>
      <c r="CH53" s="874"/>
      <c r="CI53" s="874"/>
      <c r="CJ53" s="874"/>
      <c r="CK53" s="875"/>
      <c r="CL53" s="254"/>
      <c r="CM53" s="254"/>
      <c r="CN53" s="254"/>
      <c r="ER53" s="254"/>
      <c r="ES53" s="254"/>
      <c r="ET53" s="254"/>
      <c r="EU53" s="254"/>
      <c r="EV53" s="254"/>
      <c r="EW53" s="254"/>
      <c r="EX53" s="254"/>
      <c r="EY53" s="254"/>
      <c r="EZ53" s="254"/>
      <c r="FA53" s="254"/>
      <c r="FB53" s="254"/>
      <c r="FC53" s="254"/>
      <c r="FD53" s="254"/>
      <c r="FE53" s="254"/>
      <c r="FF53" s="254"/>
      <c r="FG53" s="254"/>
      <c r="FH53" s="254"/>
      <c r="FI53" s="254"/>
      <c r="FJ53" s="254"/>
      <c r="FK53" s="254"/>
      <c r="FL53" s="254"/>
      <c r="FM53" s="254"/>
      <c r="FN53" s="254"/>
      <c r="FO53" s="254"/>
      <c r="FP53" s="254"/>
      <c r="FQ53" s="254"/>
      <c r="FR53" s="254"/>
      <c r="FS53" s="254"/>
      <c r="FT53" s="254"/>
      <c r="FU53" s="254"/>
      <c r="FV53" s="254"/>
      <c r="FW53" s="254"/>
      <c r="FX53" s="254"/>
      <c r="FY53" s="254"/>
      <c r="FZ53" s="254"/>
      <c r="GA53" s="254"/>
      <c r="GB53" s="254"/>
      <c r="GC53" s="254"/>
      <c r="GD53" s="254"/>
      <c r="GE53" s="254"/>
      <c r="GF53" s="254"/>
      <c r="GG53" s="254"/>
      <c r="GH53" s="254"/>
      <c r="GI53" s="254"/>
      <c r="GJ53" s="254"/>
    </row>
    <row r="54" spans="2:192" ht="5.25" customHeight="1">
      <c r="B54" s="412"/>
      <c r="C54" s="901"/>
      <c r="D54" s="934"/>
      <c r="E54" s="935"/>
      <c r="F54" s="935"/>
      <c r="G54" s="935"/>
      <c r="H54" s="935"/>
      <c r="I54" s="935"/>
      <c r="J54" s="935"/>
      <c r="K54" s="935"/>
      <c r="L54" s="935"/>
      <c r="M54" s="935"/>
      <c r="N54" s="935"/>
      <c r="O54" s="935"/>
      <c r="P54" s="935"/>
      <c r="Q54" s="935"/>
      <c r="R54" s="935"/>
      <c r="S54" s="935"/>
      <c r="T54" s="935"/>
      <c r="U54" s="935"/>
      <c r="V54" s="935"/>
      <c r="W54" s="935"/>
      <c r="X54" s="935"/>
      <c r="Y54" s="935"/>
      <c r="Z54" s="935"/>
      <c r="AA54" s="935"/>
      <c r="AB54" s="562"/>
      <c r="AC54" s="563"/>
      <c r="AD54" s="563"/>
      <c r="AE54" s="563"/>
      <c r="AF54" s="563"/>
      <c r="AG54" s="563"/>
      <c r="AH54" s="564"/>
      <c r="AI54" s="518"/>
      <c r="AJ54" s="519"/>
      <c r="AK54" s="519"/>
      <c r="AL54" s="519"/>
      <c r="AM54" s="519"/>
      <c r="AN54" s="519"/>
      <c r="AO54" s="519"/>
      <c r="AP54" s="519"/>
      <c r="AQ54" s="519"/>
      <c r="AR54" s="519"/>
      <c r="AS54" s="519"/>
      <c r="AT54" s="520"/>
      <c r="AU54" s="880"/>
      <c r="AV54" s="876"/>
      <c r="AW54" s="876"/>
      <c r="AX54" s="876"/>
      <c r="AY54" s="876"/>
      <c r="AZ54" s="876"/>
      <c r="BA54" s="876"/>
      <c r="BB54" s="876"/>
      <c r="BC54" s="876"/>
      <c r="BD54" s="876"/>
      <c r="BE54" s="876"/>
      <c r="BF54" s="876"/>
      <c r="BG54" s="876"/>
      <c r="BH54" s="876"/>
      <c r="BI54" s="876"/>
      <c r="BJ54" s="876"/>
      <c r="BK54" s="876"/>
      <c r="BL54" s="876"/>
      <c r="BM54" s="876"/>
      <c r="BN54" s="876"/>
      <c r="BO54" s="876"/>
      <c r="BP54" s="876"/>
      <c r="BQ54" s="876"/>
      <c r="BR54" s="876"/>
      <c r="BS54" s="876"/>
      <c r="BT54" s="876"/>
      <c r="BU54" s="876"/>
      <c r="BV54" s="876"/>
      <c r="BW54" s="876"/>
      <c r="BX54" s="876"/>
      <c r="BY54" s="881"/>
      <c r="BZ54" s="873"/>
      <c r="CA54" s="874"/>
      <c r="CB54" s="874"/>
      <c r="CC54" s="874"/>
      <c r="CD54" s="874"/>
      <c r="CE54" s="874"/>
      <c r="CF54" s="874"/>
      <c r="CG54" s="874"/>
      <c r="CH54" s="874"/>
      <c r="CI54" s="874"/>
      <c r="CJ54" s="874"/>
      <c r="CK54" s="875"/>
      <c r="CL54" s="254"/>
      <c r="CM54" s="254"/>
      <c r="CN54" s="254"/>
      <c r="ER54" s="254"/>
      <c r="ES54" s="254"/>
      <c r="ET54" s="254"/>
      <c r="EU54" s="254"/>
      <c r="EV54" s="254"/>
      <c r="EW54" s="254"/>
      <c r="EX54" s="254"/>
      <c r="EY54" s="254"/>
      <c r="EZ54" s="254"/>
      <c r="FA54" s="254"/>
      <c r="FB54" s="254"/>
      <c r="FC54" s="254"/>
      <c r="FD54" s="254"/>
      <c r="FE54" s="254"/>
      <c r="FF54" s="254"/>
      <c r="FG54" s="254"/>
      <c r="FH54" s="254"/>
      <c r="FI54" s="254"/>
      <c r="FJ54" s="254"/>
      <c r="FK54" s="254"/>
      <c r="FL54" s="254"/>
      <c r="FM54" s="254"/>
      <c r="FN54" s="254"/>
      <c r="FO54" s="254"/>
      <c r="FP54" s="254"/>
      <c r="FQ54" s="254"/>
      <c r="FR54" s="254"/>
      <c r="FS54" s="254"/>
      <c r="FT54" s="254"/>
      <c r="FU54" s="254"/>
      <c r="FV54" s="254"/>
      <c r="FW54" s="254"/>
      <c r="FX54" s="254"/>
      <c r="FY54" s="254"/>
      <c r="FZ54" s="254"/>
      <c r="GA54" s="254"/>
      <c r="GB54" s="254"/>
      <c r="GC54" s="254"/>
      <c r="GD54" s="254"/>
      <c r="GE54" s="254"/>
      <c r="GF54" s="254"/>
      <c r="GG54" s="254"/>
      <c r="GH54" s="254"/>
      <c r="GI54" s="254"/>
      <c r="GJ54" s="254"/>
    </row>
    <row r="55" spans="2:192" ht="5.25" customHeight="1">
      <c r="B55" s="412"/>
      <c r="C55" s="901"/>
      <c r="D55" s="934"/>
      <c r="E55" s="935"/>
      <c r="F55" s="935"/>
      <c r="G55" s="935"/>
      <c r="H55" s="935"/>
      <c r="I55" s="935"/>
      <c r="J55" s="935"/>
      <c r="K55" s="935"/>
      <c r="L55" s="935"/>
      <c r="M55" s="935"/>
      <c r="N55" s="935"/>
      <c r="O55" s="935"/>
      <c r="P55" s="935"/>
      <c r="Q55" s="935"/>
      <c r="R55" s="935"/>
      <c r="S55" s="935"/>
      <c r="T55" s="935"/>
      <c r="U55" s="935"/>
      <c r="V55" s="935"/>
      <c r="W55" s="935"/>
      <c r="X55" s="935"/>
      <c r="Y55" s="935"/>
      <c r="Z55" s="935"/>
      <c r="AA55" s="935"/>
      <c r="AB55" s="562"/>
      <c r="AC55" s="563"/>
      <c r="AD55" s="563"/>
      <c r="AE55" s="563"/>
      <c r="AF55" s="563"/>
      <c r="AG55" s="563"/>
      <c r="AH55" s="564"/>
      <c r="AI55" s="518"/>
      <c r="AJ55" s="519"/>
      <c r="AK55" s="519"/>
      <c r="AL55" s="519"/>
      <c r="AM55" s="519"/>
      <c r="AN55" s="519"/>
      <c r="AO55" s="519"/>
      <c r="AP55" s="519"/>
      <c r="AQ55" s="519"/>
      <c r="AR55" s="519"/>
      <c r="AS55" s="519"/>
      <c r="AT55" s="520"/>
      <c r="AU55" s="880"/>
      <c r="AV55" s="876"/>
      <c r="AW55" s="876"/>
      <c r="AX55" s="876"/>
      <c r="AY55" s="876"/>
      <c r="AZ55" s="876"/>
      <c r="BA55" s="876"/>
      <c r="BB55" s="876"/>
      <c r="BC55" s="876"/>
      <c r="BD55" s="876"/>
      <c r="BE55" s="876"/>
      <c r="BF55" s="876"/>
      <c r="BG55" s="876"/>
      <c r="BH55" s="876"/>
      <c r="BI55" s="876"/>
      <c r="BJ55" s="876"/>
      <c r="BK55" s="876"/>
      <c r="BL55" s="876"/>
      <c r="BM55" s="876"/>
      <c r="BN55" s="876"/>
      <c r="BO55" s="876"/>
      <c r="BP55" s="876"/>
      <c r="BQ55" s="876"/>
      <c r="BR55" s="876"/>
      <c r="BS55" s="876"/>
      <c r="BT55" s="876"/>
      <c r="BU55" s="876"/>
      <c r="BV55" s="876"/>
      <c r="BW55" s="876"/>
      <c r="BX55" s="876"/>
      <c r="BY55" s="881"/>
      <c r="BZ55" s="873"/>
      <c r="CA55" s="874"/>
      <c r="CB55" s="874"/>
      <c r="CC55" s="874"/>
      <c r="CD55" s="874"/>
      <c r="CE55" s="874"/>
      <c r="CF55" s="874"/>
      <c r="CG55" s="874"/>
      <c r="CH55" s="874"/>
      <c r="CI55" s="874"/>
      <c r="CJ55" s="874"/>
      <c r="CK55" s="875"/>
      <c r="CL55" s="254"/>
      <c r="CM55" s="254"/>
      <c r="CN55" s="254"/>
      <c r="CO55" s="254"/>
      <c r="CP55" s="254"/>
      <c r="ER55" s="254"/>
      <c r="ES55" s="243"/>
      <c r="ET55" s="243"/>
      <c r="EU55" s="243"/>
      <c r="EV55" s="243"/>
      <c r="EW55" s="243"/>
      <c r="EX55" s="243"/>
      <c r="EY55" s="243"/>
      <c r="EZ55" s="243"/>
      <c r="FA55" s="243"/>
      <c r="FB55" s="243"/>
      <c r="FC55" s="243"/>
      <c r="FD55" s="243"/>
      <c r="FE55" s="243"/>
      <c r="FF55" s="243"/>
      <c r="FG55" s="243"/>
      <c r="FH55" s="243"/>
      <c r="FI55" s="243"/>
      <c r="FJ55" s="243"/>
      <c r="FK55" s="243"/>
      <c r="FL55" s="243"/>
      <c r="FM55" s="243"/>
      <c r="FN55" s="254"/>
      <c r="FO55" s="254"/>
      <c r="FP55" s="254"/>
      <c r="FQ55" s="254"/>
      <c r="FR55" s="254"/>
      <c r="FS55" s="254"/>
      <c r="FT55" s="254"/>
      <c r="FU55" s="254"/>
      <c r="FV55" s="254"/>
      <c r="FW55" s="254"/>
      <c r="FX55" s="254"/>
      <c r="FY55" s="254"/>
      <c r="FZ55" s="254"/>
      <c r="GA55" s="254"/>
      <c r="GB55" s="254"/>
      <c r="GC55" s="254"/>
      <c r="GD55" s="254"/>
      <c r="GE55" s="254"/>
      <c r="GF55" s="254"/>
      <c r="GG55" s="254"/>
      <c r="GH55" s="254"/>
      <c r="GI55" s="254"/>
      <c r="GJ55" s="254"/>
    </row>
    <row r="56" spans="2:192" ht="5.25" customHeight="1">
      <c r="B56" s="412"/>
      <c r="C56" s="901"/>
      <c r="D56" s="934"/>
      <c r="E56" s="935"/>
      <c r="F56" s="935"/>
      <c r="G56" s="935"/>
      <c r="H56" s="935"/>
      <c r="I56" s="935"/>
      <c r="J56" s="935"/>
      <c r="K56" s="935"/>
      <c r="L56" s="935"/>
      <c r="M56" s="935"/>
      <c r="N56" s="935"/>
      <c r="O56" s="935"/>
      <c r="P56" s="935"/>
      <c r="Q56" s="935"/>
      <c r="R56" s="935"/>
      <c r="S56" s="935"/>
      <c r="T56" s="935"/>
      <c r="U56" s="935"/>
      <c r="V56" s="935"/>
      <c r="W56" s="935"/>
      <c r="X56" s="935"/>
      <c r="Y56" s="935"/>
      <c r="Z56" s="935"/>
      <c r="AA56" s="935"/>
      <c r="AB56" s="562"/>
      <c r="AC56" s="563"/>
      <c r="AD56" s="563"/>
      <c r="AE56" s="563"/>
      <c r="AF56" s="563"/>
      <c r="AG56" s="563"/>
      <c r="AH56" s="564"/>
      <c r="AI56" s="518"/>
      <c r="AJ56" s="519"/>
      <c r="AK56" s="519"/>
      <c r="AL56" s="519"/>
      <c r="AM56" s="519"/>
      <c r="AN56" s="519"/>
      <c r="AO56" s="519"/>
      <c r="AP56" s="519"/>
      <c r="AQ56" s="519"/>
      <c r="AR56" s="519"/>
      <c r="AS56" s="519"/>
      <c r="AT56" s="520"/>
      <c r="AU56" s="880"/>
      <c r="AV56" s="876"/>
      <c r="AW56" s="876"/>
      <c r="AX56" s="876"/>
      <c r="AY56" s="876"/>
      <c r="AZ56" s="876"/>
      <c r="BA56" s="876"/>
      <c r="BB56" s="876"/>
      <c r="BC56" s="876"/>
      <c r="BD56" s="876"/>
      <c r="BE56" s="876"/>
      <c r="BF56" s="876"/>
      <c r="BG56" s="876"/>
      <c r="BH56" s="876"/>
      <c r="BI56" s="876"/>
      <c r="BJ56" s="876"/>
      <c r="BK56" s="876"/>
      <c r="BL56" s="876"/>
      <c r="BM56" s="876"/>
      <c r="BN56" s="876"/>
      <c r="BO56" s="876"/>
      <c r="BP56" s="876"/>
      <c r="BQ56" s="876"/>
      <c r="BR56" s="876"/>
      <c r="BS56" s="876"/>
      <c r="BT56" s="876"/>
      <c r="BU56" s="876"/>
      <c r="BV56" s="876"/>
      <c r="BW56" s="876"/>
      <c r="BX56" s="876"/>
      <c r="BY56" s="881"/>
      <c r="BZ56" s="873"/>
      <c r="CA56" s="874"/>
      <c r="CB56" s="874"/>
      <c r="CC56" s="874"/>
      <c r="CD56" s="874"/>
      <c r="CE56" s="874"/>
      <c r="CF56" s="874"/>
      <c r="CG56" s="874"/>
      <c r="CH56" s="874"/>
      <c r="CI56" s="874"/>
      <c r="CJ56" s="874"/>
      <c r="CK56" s="875"/>
      <c r="CL56" s="254"/>
      <c r="CM56" s="254"/>
      <c r="CN56" s="254"/>
      <c r="CO56" s="254"/>
      <c r="CP56" s="254"/>
      <c r="ER56" s="254"/>
      <c r="ES56" s="243"/>
      <c r="ET56" s="243"/>
      <c r="EU56" s="243"/>
      <c r="EV56" s="243"/>
      <c r="EW56" s="243"/>
      <c r="EX56" s="243"/>
      <c r="EY56" s="243"/>
      <c r="EZ56" s="243"/>
      <c r="FA56" s="243"/>
      <c r="FB56" s="243"/>
      <c r="FC56" s="243"/>
      <c r="FD56" s="243"/>
      <c r="FE56" s="243"/>
      <c r="FF56" s="243"/>
      <c r="FG56" s="243"/>
      <c r="FH56" s="243"/>
      <c r="FI56" s="243"/>
      <c r="FJ56" s="243"/>
      <c r="FK56" s="243"/>
      <c r="FL56" s="243"/>
      <c r="FM56" s="243"/>
      <c r="FN56" s="254"/>
      <c r="FO56" s="254"/>
      <c r="FP56" s="254"/>
      <c r="FQ56" s="254"/>
      <c r="FR56" s="254"/>
      <c r="FS56" s="254"/>
      <c r="FT56" s="254"/>
      <c r="FU56" s="254"/>
      <c r="FV56" s="254"/>
      <c r="FW56" s="254"/>
      <c r="FX56" s="254"/>
      <c r="FY56" s="254"/>
      <c r="FZ56" s="254"/>
      <c r="GA56" s="254"/>
      <c r="GB56" s="254"/>
      <c r="GC56" s="254"/>
      <c r="GD56" s="254"/>
      <c r="GE56" s="254"/>
      <c r="GF56" s="254"/>
      <c r="GG56" s="254"/>
      <c r="GH56" s="254"/>
      <c r="GI56" s="254"/>
      <c r="GJ56" s="254"/>
    </row>
    <row r="57" spans="2:192" ht="5.25" customHeight="1">
      <c r="B57" s="412"/>
      <c r="C57" s="901"/>
      <c r="D57" s="934" t="s">
        <v>52</v>
      </c>
      <c r="E57" s="935"/>
      <c r="F57" s="935"/>
      <c r="G57" s="935"/>
      <c r="H57" s="935"/>
      <c r="I57" s="935"/>
      <c r="J57" s="935"/>
      <c r="K57" s="935"/>
      <c r="L57" s="935"/>
      <c r="M57" s="935"/>
      <c r="N57" s="935"/>
      <c r="O57" s="935"/>
      <c r="P57" s="935"/>
      <c r="Q57" s="935"/>
      <c r="R57" s="935"/>
      <c r="S57" s="935"/>
      <c r="T57" s="935"/>
      <c r="U57" s="935"/>
      <c r="V57" s="935"/>
      <c r="W57" s="935"/>
      <c r="X57" s="935"/>
      <c r="Y57" s="935"/>
      <c r="Z57" s="935"/>
      <c r="AA57" s="958"/>
      <c r="AB57" s="562">
        <f>$J$26</f>
        <v>0</v>
      </c>
      <c r="AC57" s="563"/>
      <c r="AD57" s="563"/>
      <c r="AE57" s="563"/>
      <c r="AF57" s="563"/>
      <c r="AG57" s="563"/>
      <c r="AH57" s="564"/>
      <c r="AI57" s="518" t="e">
        <f ca="1">集計【２・３号】!K16</f>
        <v>#DIV/0!</v>
      </c>
      <c r="AJ57" s="519"/>
      <c r="AK57" s="519"/>
      <c r="AL57" s="519"/>
      <c r="AM57" s="519"/>
      <c r="AN57" s="519"/>
      <c r="AO57" s="519"/>
      <c r="AP57" s="519"/>
      <c r="AQ57" s="519"/>
      <c r="AR57" s="519"/>
      <c r="AS57" s="519"/>
      <c r="AT57" s="520"/>
      <c r="AU57" s="877"/>
      <c r="AV57" s="878"/>
      <c r="AW57" s="878"/>
      <c r="AX57" s="878"/>
      <c r="AY57" s="878"/>
      <c r="AZ57" s="878"/>
      <c r="BA57" s="878"/>
      <c r="BB57" s="878"/>
      <c r="BC57" s="878"/>
      <c r="BD57" s="878"/>
      <c r="BE57" s="878"/>
      <c r="BF57" s="878"/>
      <c r="BG57" s="878"/>
      <c r="BH57" s="878"/>
      <c r="BI57" s="878"/>
      <c r="BJ57" s="878"/>
      <c r="BK57" s="878"/>
      <c r="BL57" s="878"/>
      <c r="BM57" s="878"/>
      <c r="BN57" s="878"/>
      <c r="BO57" s="878"/>
      <c r="BP57" s="878"/>
      <c r="BQ57" s="878"/>
      <c r="BR57" s="878"/>
      <c r="BS57" s="878"/>
      <c r="BT57" s="878"/>
      <c r="BU57" s="878"/>
      <c r="BV57" s="878"/>
      <c r="BW57" s="878"/>
      <c r="BX57" s="878"/>
      <c r="BY57" s="879"/>
      <c r="BZ57" s="873"/>
      <c r="CA57" s="874"/>
      <c r="CB57" s="874"/>
      <c r="CC57" s="874"/>
      <c r="CD57" s="874"/>
      <c r="CE57" s="874"/>
      <c r="CF57" s="874"/>
      <c r="CG57" s="874"/>
      <c r="CH57" s="874"/>
      <c r="CI57" s="874"/>
      <c r="CJ57" s="874"/>
      <c r="CK57" s="875"/>
      <c r="CL57" s="254"/>
      <c r="CM57" s="254"/>
      <c r="CN57" s="254"/>
      <c r="CO57" s="254"/>
      <c r="CP57" s="254"/>
      <c r="ES57" s="244"/>
      <c r="ET57" s="244"/>
      <c r="EU57" s="244"/>
      <c r="EV57" s="244"/>
      <c r="EW57" s="244"/>
      <c r="EX57" s="244"/>
      <c r="EY57" s="244"/>
      <c r="EZ57" s="244"/>
      <c r="FA57" s="244"/>
      <c r="FB57" s="244"/>
      <c r="FC57" s="244"/>
      <c r="FD57" s="244"/>
      <c r="FE57" s="244"/>
      <c r="FF57" s="244"/>
      <c r="FG57" s="244"/>
      <c r="FH57" s="244"/>
      <c r="FI57" s="244"/>
      <c r="FJ57" s="244"/>
      <c r="FK57" s="244"/>
      <c r="FL57" s="244"/>
      <c r="FM57" s="244"/>
    </row>
    <row r="58" spans="2:192" ht="5.25" customHeight="1">
      <c r="B58" s="412"/>
      <c r="C58" s="901"/>
      <c r="D58" s="934"/>
      <c r="E58" s="935"/>
      <c r="F58" s="935"/>
      <c r="G58" s="935"/>
      <c r="H58" s="935"/>
      <c r="I58" s="935"/>
      <c r="J58" s="935"/>
      <c r="K58" s="935"/>
      <c r="L58" s="935"/>
      <c r="M58" s="935"/>
      <c r="N58" s="935"/>
      <c r="O58" s="935"/>
      <c r="P58" s="935"/>
      <c r="Q58" s="935"/>
      <c r="R58" s="935"/>
      <c r="S58" s="935"/>
      <c r="T58" s="935"/>
      <c r="U58" s="935"/>
      <c r="V58" s="935"/>
      <c r="W58" s="935"/>
      <c r="X58" s="935"/>
      <c r="Y58" s="935"/>
      <c r="Z58" s="935"/>
      <c r="AA58" s="958"/>
      <c r="AB58" s="562"/>
      <c r="AC58" s="563"/>
      <c r="AD58" s="563"/>
      <c r="AE58" s="563"/>
      <c r="AF58" s="563"/>
      <c r="AG58" s="563"/>
      <c r="AH58" s="564"/>
      <c r="AI58" s="518"/>
      <c r="AJ58" s="519"/>
      <c r="AK58" s="519"/>
      <c r="AL58" s="519"/>
      <c r="AM58" s="519"/>
      <c r="AN58" s="519"/>
      <c r="AO58" s="519"/>
      <c r="AP58" s="519"/>
      <c r="AQ58" s="519"/>
      <c r="AR58" s="519"/>
      <c r="AS58" s="519"/>
      <c r="AT58" s="520"/>
      <c r="AU58" s="880"/>
      <c r="AV58" s="876"/>
      <c r="AW58" s="876"/>
      <c r="AX58" s="876"/>
      <c r="AY58" s="876"/>
      <c r="AZ58" s="876"/>
      <c r="BA58" s="876"/>
      <c r="BB58" s="876"/>
      <c r="BC58" s="876"/>
      <c r="BD58" s="876"/>
      <c r="BE58" s="876"/>
      <c r="BF58" s="876"/>
      <c r="BG58" s="876"/>
      <c r="BH58" s="876"/>
      <c r="BI58" s="876"/>
      <c r="BJ58" s="876"/>
      <c r="BK58" s="876"/>
      <c r="BL58" s="876"/>
      <c r="BM58" s="876"/>
      <c r="BN58" s="876"/>
      <c r="BO58" s="876"/>
      <c r="BP58" s="876"/>
      <c r="BQ58" s="876"/>
      <c r="BR58" s="876"/>
      <c r="BS58" s="876"/>
      <c r="BT58" s="876"/>
      <c r="BU58" s="876"/>
      <c r="BV58" s="876"/>
      <c r="BW58" s="876"/>
      <c r="BX58" s="876"/>
      <c r="BY58" s="881"/>
      <c r="BZ58" s="873"/>
      <c r="CA58" s="874"/>
      <c r="CB58" s="874"/>
      <c r="CC58" s="874"/>
      <c r="CD58" s="874"/>
      <c r="CE58" s="874"/>
      <c r="CF58" s="874"/>
      <c r="CG58" s="874"/>
      <c r="CH58" s="874"/>
      <c r="CI58" s="874"/>
      <c r="CJ58" s="874"/>
      <c r="CK58" s="875"/>
      <c r="CL58" s="249"/>
      <c r="CM58" s="196"/>
      <c r="CN58" s="196"/>
      <c r="CO58" s="196"/>
      <c r="CP58" s="196"/>
      <c r="DU58" s="247"/>
      <c r="DV58" s="247"/>
      <c r="DW58" s="247"/>
      <c r="DX58" s="247"/>
      <c r="DY58" s="247"/>
      <c r="DZ58" s="247"/>
      <c r="EA58" s="247"/>
      <c r="EB58" s="247"/>
      <c r="EC58" s="247"/>
      <c r="ED58" s="247"/>
      <c r="EE58" s="247"/>
      <c r="EF58" s="247"/>
      <c r="EG58" s="247"/>
      <c r="EH58" s="247"/>
      <c r="EI58" s="247"/>
      <c r="EJ58" s="247"/>
      <c r="EK58" s="247"/>
      <c r="EL58" s="247"/>
      <c r="EM58" s="247"/>
      <c r="EN58" s="247"/>
      <c r="EO58" s="247"/>
      <c r="EP58" s="247"/>
      <c r="EQ58" s="247"/>
      <c r="ER58" s="247"/>
      <c r="ES58" s="247"/>
      <c r="ET58" s="257"/>
      <c r="EU58" s="257"/>
      <c r="EV58" s="257"/>
      <c r="EW58" s="257"/>
      <c r="EX58" s="247"/>
      <c r="EY58" s="247"/>
      <c r="EZ58" s="247"/>
      <c r="FA58" s="247"/>
      <c r="FB58" s="247"/>
      <c r="FC58" s="247"/>
      <c r="FD58" s="247"/>
      <c r="FE58" s="247"/>
      <c r="FF58" s="247"/>
      <c r="FG58" s="247"/>
      <c r="FH58" s="247"/>
      <c r="FI58" s="247"/>
      <c r="FJ58" s="244"/>
      <c r="FK58" s="244"/>
      <c r="FL58" s="244"/>
      <c r="FM58" s="244"/>
    </row>
    <row r="59" spans="2:192" ht="5.25" customHeight="1">
      <c r="B59" s="412"/>
      <c r="C59" s="901"/>
      <c r="D59" s="934"/>
      <c r="E59" s="935"/>
      <c r="F59" s="935"/>
      <c r="G59" s="935"/>
      <c r="H59" s="935"/>
      <c r="I59" s="935"/>
      <c r="J59" s="935"/>
      <c r="K59" s="935"/>
      <c r="L59" s="935"/>
      <c r="M59" s="935"/>
      <c r="N59" s="935"/>
      <c r="O59" s="935"/>
      <c r="P59" s="935"/>
      <c r="Q59" s="935"/>
      <c r="R59" s="935"/>
      <c r="S59" s="935"/>
      <c r="T59" s="935"/>
      <c r="U59" s="935"/>
      <c r="V59" s="935"/>
      <c r="W59" s="935"/>
      <c r="X59" s="935"/>
      <c r="Y59" s="935"/>
      <c r="Z59" s="935"/>
      <c r="AA59" s="958"/>
      <c r="AB59" s="562"/>
      <c r="AC59" s="563"/>
      <c r="AD59" s="563"/>
      <c r="AE59" s="563"/>
      <c r="AF59" s="563"/>
      <c r="AG59" s="563"/>
      <c r="AH59" s="564"/>
      <c r="AI59" s="518"/>
      <c r="AJ59" s="519"/>
      <c r="AK59" s="519"/>
      <c r="AL59" s="519"/>
      <c r="AM59" s="519"/>
      <c r="AN59" s="519"/>
      <c r="AO59" s="519"/>
      <c r="AP59" s="519"/>
      <c r="AQ59" s="519"/>
      <c r="AR59" s="519"/>
      <c r="AS59" s="519"/>
      <c r="AT59" s="520"/>
      <c r="AU59" s="880"/>
      <c r="AV59" s="876"/>
      <c r="AW59" s="876"/>
      <c r="AX59" s="876"/>
      <c r="AY59" s="876"/>
      <c r="AZ59" s="876"/>
      <c r="BA59" s="876"/>
      <c r="BB59" s="876"/>
      <c r="BC59" s="876"/>
      <c r="BD59" s="876"/>
      <c r="BE59" s="876"/>
      <c r="BF59" s="876"/>
      <c r="BG59" s="876"/>
      <c r="BH59" s="876"/>
      <c r="BI59" s="876"/>
      <c r="BJ59" s="876"/>
      <c r="BK59" s="876"/>
      <c r="BL59" s="876"/>
      <c r="BM59" s="876"/>
      <c r="BN59" s="876"/>
      <c r="BO59" s="876"/>
      <c r="BP59" s="876"/>
      <c r="BQ59" s="876"/>
      <c r="BR59" s="876"/>
      <c r="BS59" s="876"/>
      <c r="BT59" s="876"/>
      <c r="BU59" s="876"/>
      <c r="BV59" s="876"/>
      <c r="BW59" s="876"/>
      <c r="BX59" s="876"/>
      <c r="BY59" s="881"/>
      <c r="BZ59" s="873"/>
      <c r="CA59" s="874"/>
      <c r="CB59" s="874"/>
      <c r="CC59" s="874"/>
      <c r="CD59" s="874"/>
      <c r="CE59" s="874"/>
      <c r="CF59" s="874"/>
      <c r="CG59" s="874"/>
      <c r="CH59" s="874"/>
      <c r="CI59" s="874"/>
      <c r="CJ59" s="874"/>
      <c r="CK59" s="875"/>
      <c r="CL59" s="249"/>
      <c r="CM59" s="196"/>
      <c r="CN59" s="196"/>
      <c r="CO59" s="196"/>
      <c r="CP59" s="196"/>
      <c r="DU59" s="247"/>
      <c r="DV59" s="247"/>
      <c r="DW59" s="247"/>
      <c r="DX59" s="247"/>
      <c r="DY59" s="247"/>
      <c r="DZ59" s="247"/>
      <c r="EA59" s="247"/>
      <c r="EB59" s="247"/>
      <c r="EC59" s="247"/>
      <c r="ED59" s="247"/>
      <c r="EE59" s="247"/>
      <c r="EF59" s="247"/>
      <c r="EG59" s="247"/>
      <c r="EH59" s="247"/>
      <c r="EI59" s="247"/>
      <c r="EJ59" s="247"/>
      <c r="EK59" s="247"/>
      <c r="EL59" s="247"/>
      <c r="EM59" s="247"/>
      <c r="EN59" s="247"/>
      <c r="EO59" s="247"/>
      <c r="EP59" s="247"/>
      <c r="EQ59" s="247"/>
      <c r="ER59" s="247"/>
      <c r="ES59" s="247"/>
      <c r="ET59" s="257"/>
      <c r="EU59" s="257"/>
      <c r="EV59" s="257"/>
      <c r="EW59" s="257"/>
      <c r="EX59" s="247"/>
      <c r="EY59" s="247"/>
      <c r="EZ59" s="247"/>
      <c r="FA59" s="247"/>
      <c r="FB59" s="247"/>
      <c r="FC59" s="247"/>
      <c r="FD59" s="247"/>
      <c r="FE59" s="247"/>
      <c r="FF59" s="247"/>
      <c r="FG59" s="247"/>
      <c r="FH59" s="247"/>
      <c r="FI59" s="247"/>
      <c r="FJ59" s="244"/>
      <c r="FK59" s="244"/>
      <c r="FL59" s="244"/>
      <c r="FM59" s="244"/>
    </row>
    <row r="60" spans="2:192" ht="5.25" customHeight="1">
      <c r="B60" s="412"/>
      <c r="C60" s="901"/>
      <c r="D60" s="934"/>
      <c r="E60" s="935"/>
      <c r="F60" s="935"/>
      <c r="G60" s="935"/>
      <c r="H60" s="935"/>
      <c r="I60" s="935"/>
      <c r="J60" s="935"/>
      <c r="K60" s="935"/>
      <c r="L60" s="935"/>
      <c r="M60" s="935"/>
      <c r="N60" s="935"/>
      <c r="O60" s="935"/>
      <c r="P60" s="935"/>
      <c r="Q60" s="935"/>
      <c r="R60" s="935"/>
      <c r="S60" s="935"/>
      <c r="T60" s="935"/>
      <c r="U60" s="935"/>
      <c r="V60" s="935"/>
      <c r="W60" s="935"/>
      <c r="X60" s="935"/>
      <c r="Y60" s="935"/>
      <c r="Z60" s="935"/>
      <c r="AA60" s="958"/>
      <c r="AB60" s="562"/>
      <c r="AC60" s="563"/>
      <c r="AD60" s="563"/>
      <c r="AE60" s="563"/>
      <c r="AF60" s="563"/>
      <c r="AG60" s="563"/>
      <c r="AH60" s="564"/>
      <c r="AI60" s="518"/>
      <c r="AJ60" s="519"/>
      <c r="AK60" s="519"/>
      <c r="AL60" s="519"/>
      <c r="AM60" s="519"/>
      <c r="AN60" s="519"/>
      <c r="AO60" s="519"/>
      <c r="AP60" s="519"/>
      <c r="AQ60" s="519"/>
      <c r="AR60" s="519"/>
      <c r="AS60" s="519"/>
      <c r="AT60" s="520"/>
      <c r="AU60" s="880"/>
      <c r="AV60" s="876"/>
      <c r="AW60" s="876"/>
      <c r="AX60" s="876"/>
      <c r="AY60" s="876"/>
      <c r="AZ60" s="876"/>
      <c r="BA60" s="876"/>
      <c r="BB60" s="876"/>
      <c r="BC60" s="876"/>
      <c r="BD60" s="876"/>
      <c r="BE60" s="876"/>
      <c r="BF60" s="876"/>
      <c r="BG60" s="876"/>
      <c r="BH60" s="876"/>
      <c r="BI60" s="876"/>
      <c r="BJ60" s="876"/>
      <c r="BK60" s="876"/>
      <c r="BL60" s="876"/>
      <c r="BM60" s="876"/>
      <c r="BN60" s="876"/>
      <c r="BO60" s="876"/>
      <c r="BP60" s="876"/>
      <c r="BQ60" s="876"/>
      <c r="BR60" s="876"/>
      <c r="BS60" s="876"/>
      <c r="BT60" s="876"/>
      <c r="BU60" s="876"/>
      <c r="BV60" s="876"/>
      <c r="BW60" s="876"/>
      <c r="BX60" s="876"/>
      <c r="BY60" s="881"/>
      <c r="BZ60" s="873"/>
      <c r="CA60" s="874"/>
      <c r="CB60" s="874"/>
      <c r="CC60" s="874"/>
      <c r="CD60" s="874"/>
      <c r="CE60" s="874"/>
      <c r="CF60" s="874"/>
      <c r="CG60" s="874"/>
      <c r="CH60" s="874"/>
      <c r="CI60" s="874"/>
      <c r="CJ60" s="874"/>
      <c r="CK60" s="875"/>
      <c r="CL60" s="249"/>
      <c r="CM60" s="196"/>
      <c r="CN60" s="196"/>
      <c r="CO60" s="196"/>
      <c r="CP60" s="196"/>
      <c r="DU60" s="247"/>
      <c r="DV60" s="247"/>
      <c r="DW60" s="247"/>
      <c r="DX60" s="247"/>
      <c r="DY60" s="247"/>
      <c r="DZ60" s="247"/>
      <c r="EA60" s="247"/>
      <c r="EB60" s="247"/>
      <c r="EC60" s="247"/>
      <c r="ED60" s="247"/>
      <c r="EE60" s="247"/>
      <c r="EF60" s="247"/>
      <c r="EG60" s="247"/>
      <c r="EH60" s="247"/>
      <c r="EI60" s="247"/>
      <c r="EJ60" s="247"/>
      <c r="EK60" s="247"/>
      <c r="EL60" s="247"/>
      <c r="EM60" s="247"/>
      <c r="EN60" s="247"/>
      <c r="EO60" s="247"/>
      <c r="EP60" s="247"/>
      <c r="EQ60" s="247"/>
      <c r="ER60" s="247"/>
      <c r="ES60" s="247"/>
      <c r="ET60" s="257"/>
      <c r="EU60" s="257"/>
      <c r="EV60" s="257"/>
      <c r="EW60" s="257"/>
      <c r="EX60" s="247"/>
      <c r="EY60" s="247"/>
      <c r="EZ60" s="247"/>
      <c r="FA60" s="247"/>
      <c r="FB60" s="247"/>
      <c r="FC60" s="247"/>
      <c r="FD60" s="247"/>
      <c r="FE60" s="247"/>
      <c r="FF60" s="247"/>
      <c r="FG60" s="247"/>
      <c r="FH60" s="247"/>
      <c r="FI60" s="247"/>
      <c r="FJ60" s="244"/>
      <c r="FK60" s="244"/>
      <c r="FL60" s="244"/>
      <c r="FM60" s="244"/>
    </row>
    <row r="61" spans="2:192" ht="5.25" customHeight="1">
      <c r="B61" s="412"/>
      <c r="C61" s="901"/>
      <c r="D61" s="934"/>
      <c r="E61" s="935"/>
      <c r="F61" s="935"/>
      <c r="G61" s="935"/>
      <c r="H61" s="935"/>
      <c r="I61" s="935"/>
      <c r="J61" s="935"/>
      <c r="K61" s="935"/>
      <c r="L61" s="935"/>
      <c r="M61" s="935"/>
      <c r="N61" s="935"/>
      <c r="O61" s="935"/>
      <c r="P61" s="935"/>
      <c r="Q61" s="935"/>
      <c r="R61" s="935"/>
      <c r="S61" s="935"/>
      <c r="T61" s="935"/>
      <c r="U61" s="935"/>
      <c r="V61" s="935"/>
      <c r="W61" s="935"/>
      <c r="X61" s="935"/>
      <c r="Y61" s="935"/>
      <c r="Z61" s="935"/>
      <c r="AA61" s="958"/>
      <c r="AB61" s="562"/>
      <c r="AC61" s="563"/>
      <c r="AD61" s="563"/>
      <c r="AE61" s="563"/>
      <c r="AF61" s="563"/>
      <c r="AG61" s="563"/>
      <c r="AH61" s="564"/>
      <c r="AI61" s="518"/>
      <c r="AJ61" s="519"/>
      <c r="AK61" s="519"/>
      <c r="AL61" s="519"/>
      <c r="AM61" s="519"/>
      <c r="AN61" s="519"/>
      <c r="AO61" s="519"/>
      <c r="AP61" s="519"/>
      <c r="AQ61" s="519"/>
      <c r="AR61" s="519"/>
      <c r="AS61" s="519"/>
      <c r="AT61" s="520"/>
      <c r="AU61" s="880"/>
      <c r="AV61" s="876"/>
      <c r="AW61" s="876"/>
      <c r="AX61" s="876"/>
      <c r="AY61" s="876"/>
      <c r="AZ61" s="876"/>
      <c r="BA61" s="876"/>
      <c r="BB61" s="876"/>
      <c r="BC61" s="876"/>
      <c r="BD61" s="876"/>
      <c r="BE61" s="876"/>
      <c r="BF61" s="876"/>
      <c r="BG61" s="876"/>
      <c r="BH61" s="876"/>
      <c r="BI61" s="876"/>
      <c r="BJ61" s="876"/>
      <c r="BK61" s="876"/>
      <c r="BL61" s="876"/>
      <c r="BM61" s="876"/>
      <c r="BN61" s="876"/>
      <c r="BO61" s="876"/>
      <c r="BP61" s="876"/>
      <c r="BQ61" s="876"/>
      <c r="BR61" s="876"/>
      <c r="BS61" s="876"/>
      <c r="BT61" s="876"/>
      <c r="BU61" s="876"/>
      <c r="BV61" s="876"/>
      <c r="BW61" s="876"/>
      <c r="BX61" s="876"/>
      <c r="BY61" s="881"/>
      <c r="BZ61" s="873"/>
      <c r="CA61" s="874"/>
      <c r="CB61" s="874"/>
      <c r="CC61" s="874"/>
      <c r="CD61" s="874"/>
      <c r="CE61" s="874"/>
      <c r="CF61" s="874"/>
      <c r="CG61" s="874"/>
      <c r="CH61" s="874"/>
      <c r="CI61" s="874"/>
      <c r="CJ61" s="874"/>
      <c r="CK61" s="875"/>
      <c r="CL61" s="249"/>
      <c r="CM61" s="196"/>
      <c r="CN61" s="196"/>
      <c r="CO61" s="196"/>
      <c r="CP61" s="196"/>
      <c r="DU61" s="247"/>
      <c r="DV61" s="247"/>
      <c r="DW61" s="247"/>
      <c r="DX61" s="247"/>
      <c r="DY61" s="247"/>
      <c r="DZ61" s="247"/>
      <c r="EA61" s="247"/>
      <c r="EB61" s="247"/>
      <c r="EC61" s="247"/>
      <c r="ED61" s="247"/>
      <c r="EE61" s="247"/>
      <c r="EF61" s="247"/>
      <c r="EG61" s="247"/>
      <c r="EH61" s="247"/>
      <c r="EI61" s="247"/>
      <c r="EJ61" s="247"/>
      <c r="EK61" s="247"/>
      <c r="EL61" s="247"/>
      <c r="EM61" s="247"/>
      <c r="EN61" s="247"/>
      <c r="EO61" s="247"/>
      <c r="EP61" s="247"/>
      <c r="EQ61" s="247"/>
      <c r="ER61" s="247"/>
      <c r="ES61" s="247"/>
      <c r="ET61" s="257"/>
      <c r="EU61" s="257"/>
      <c r="EV61" s="257"/>
      <c r="EW61" s="257"/>
      <c r="EX61" s="247"/>
      <c r="EY61" s="247"/>
      <c r="EZ61" s="247"/>
      <c r="FA61" s="247"/>
      <c r="FB61" s="247"/>
      <c r="FC61" s="247"/>
      <c r="FD61" s="247"/>
      <c r="FE61" s="247"/>
      <c r="FF61" s="247"/>
      <c r="FG61" s="247"/>
      <c r="FH61" s="247"/>
      <c r="FI61" s="247"/>
      <c r="FJ61" s="244"/>
      <c r="FK61" s="244"/>
      <c r="FL61" s="244"/>
      <c r="FM61" s="244"/>
    </row>
    <row r="62" spans="2:192" ht="5.25" customHeight="1">
      <c r="B62" s="412"/>
      <c r="C62" s="901"/>
      <c r="D62" s="934" t="s">
        <v>96</v>
      </c>
      <c r="E62" s="935"/>
      <c r="F62" s="935"/>
      <c r="G62" s="935"/>
      <c r="H62" s="935"/>
      <c r="I62" s="935"/>
      <c r="J62" s="935"/>
      <c r="K62" s="935"/>
      <c r="L62" s="935"/>
      <c r="M62" s="935"/>
      <c r="N62" s="935"/>
      <c r="O62" s="935"/>
      <c r="P62" s="935"/>
      <c r="Q62" s="935"/>
      <c r="R62" s="935"/>
      <c r="S62" s="935"/>
      <c r="T62" s="935"/>
      <c r="U62" s="935"/>
      <c r="V62" s="935"/>
      <c r="W62" s="935"/>
      <c r="X62" s="935"/>
      <c r="Y62" s="935"/>
      <c r="Z62" s="935"/>
      <c r="AA62" s="935"/>
      <c r="AB62" s="502" t="str">
        <f>施設情報!C38&amp;""</f>
        <v/>
      </c>
      <c r="AC62" s="503"/>
      <c r="AD62" s="503"/>
      <c r="AE62" s="503"/>
      <c r="AF62" s="503"/>
      <c r="AG62" s="503"/>
      <c r="AH62" s="504"/>
      <c r="AI62" s="519">
        <f ca="1">集計【２・３号】!K17</f>
        <v>0</v>
      </c>
      <c r="AJ62" s="519"/>
      <c r="AK62" s="519"/>
      <c r="AL62" s="519"/>
      <c r="AM62" s="519"/>
      <c r="AN62" s="519"/>
      <c r="AO62" s="519"/>
      <c r="AP62" s="519"/>
      <c r="AQ62" s="519"/>
      <c r="AR62" s="519"/>
      <c r="AS62" s="519"/>
      <c r="AT62" s="520"/>
      <c r="AU62" s="877"/>
      <c r="AV62" s="878"/>
      <c r="AW62" s="878"/>
      <c r="AX62" s="878"/>
      <c r="AY62" s="878"/>
      <c r="AZ62" s="878"/>
      <c r="BA62" s="878"/>
      <c r="BB62" s="878"/>
      <c r="BC62" s="878"/>
      <c r="BD62" s="878"/>
      <c r="BE62" s="878"/>
      <c r="BF62" s="878"/>
      <c r="BG62" s="878"/>
      <c r="BH62" s="878"/>
      <c r="BI62" s="878"/>
      <c r="BJ62" s="878"/>
      <c r="BK62" s="878"/>
      <c r="BL62" s="878"/>
      <c r="BM62" s="878"/>
      <c r="BN62" s="878"/>
      <c r="BO62" s="878"/>
      <c r="BP62" s="878"/>
      <c r="BQ62" s="878"/>
      <c r="BR62" s="878"/>
      <c r="BS62" s="878"/>
      <c r="BT62" s="878"/>
      <c r="BU62" s="878"/>
      <c r="BV62" s="878"/>
      <c r="BW62" s="878"/>
      <c r="BX62" s="878"/>
      <c r="BY62" s="879"/>
      <c r="BZ62" s="873"/>
      <c r="CA62" s="874"/>
      <c r="CB62" s="874"/>
      <c r="CC62" s="874"/>
      <c r="CD62" s="874"/>
      <c r="CE62" s="874"/>
      <c r="CF62" s="874"/>
      <c r="CG62" s="874"/>
      <c r="CH62" s="874"/>
      <c r="CI62" s="874"/>
      <c r="CJ62" s="874"/>
      <c r="CK62" s="875"/>
      <c r="CL62" s="249"/>
      <c r="CM62" s="196"/>
      <c r="CN62" s="196"/>
      <c r="CO62" s="196"/>
      <c r="CP62" s="196"/>
      <c r="DU62" s="247"/>
      <c r="DV62" s="247"/>
      <c r="DW62" s="247"/>
      <c r="DX62" s="247"/>
      <c r="DY62" s="247"/>
      <c r="DZ62" s="247"/>
      <c r="EA62" s="247"/>
      <c r="EB62" s="247"/>
      <c r="EC62" s="247"/>
      <c r="ED62" s="247"/>
      <c r="EE62" s="247"/>
      <c r="EF62" s="247"/>
      <c r="EG62" s="247"/>
      <c r="EH62" s="247"/>
      <c r="EI62" s="247"/>
      <c r="EJ62" s="247"/>
      <c r="EK62" s="247"/>
      <c r="EL62" s="247"/>
      <c r="EM62" s="247"/>
      <c r="EN62" s="247"/>
      <c r="EO62" s="247"/>
      <c r="EP62" s="247"/>
      <c r="EQ62" s="247"/>
      <c r="ER62" s="247"/>
      <c r="ES62" s="247"/>
      <c r="ET62" s="257"/>
      <c r="EU62" s="257"/>
      <c r="EV62" s="257"/>
      <c r="EW62" s="257"/>
      <c r="EX62" s="247"/>
      <c r="EY62" s="247"/>
      <c r="EZ62" s="247"/>
      <c r="FA62" s="247"/>
      <c r="FB62" s="247"/>
      <c r="FC62" s="247"/>
      <c r="FD62" s="247"/>
      <c r="FE62" s="247"/>
      <c r="FF62" s="247"/>
      <c r="FG62" s="247"/>
      <c r="FH62" s="247"/>
      <c r="FI62" s="247"/>
      <c r="FJ62" s="244"/>
      <c r="FK62" s="244"/>
      <c r="FL62" s="244"/>
      <c r="FM62" s="244"/>
    </row>
    <row r="63" spans="2:192" ht="5.25" customHeight="1">
      <c r="B63" s="412"/>
      <c r="C63" s="901"/>
      <c r="D63" s="934"/>
      <c r="E63" s="935"/>
      <c r="F63" s="935"/>
      <c r="G63" s="935"/>
      <c r="H63" s="935"/>
      <c r="I63" s="935"/>
      <c r="J63" s="935"/>
      <c r="K63" s="935"/>
      <c r="L63" s="935"/>
      <c r="M63" s="935"/>
      <c r="N63" s="935"/>
      <c r="O63" s="935"/>
      <c r="P63" s="935"/>
      <c r="Q63" s="935"/>
      <c r="R63" s="935"/>
      <c r="S63" s="935"/>
      <c r="T63" s="935"/>
      <c r="U63" s="935"/>
      <c r="V63" s="935"/>
      <c r="W63" s="935"/>
      <c r="X63" s="935"/>
      <c r="Y63" s="935"/>
      <c r="Z63" s="935"/>
      <c r="AA63" s="935"/>
      <c r="AB63" s="502"/>
      <c r="AC63" s="503"/>
      <c r="AD63" s="503"/>
      <c r="AE63" s="503"/>
      <c r="AF63" s="503"/>
      <c r="AG63" s="503"/>
      <c r="AH63" s="504"/>
      <c r="AI63" s="519"/>
      <c r="AJ63" s="519"/>
      <c r="AK63" s="519"/>
      <c r="AL63" s="519"/>
      <c r="AM63" s="519"/>
      <c r="AN63" s="519"/>
      <c r="AO63" s="519"/>
      <c r="AP63" s="519"/>
      <c r="AQ63" s="519"/>
      <c r="AR63" s="519"/>
      <c r="AS63" s="519"/>
      <c r="AT63" s="520"/>
      <c r="AU63" s="880"/>
      <c r="AV63" s="876"/>
      <c r="AW63" s="876"/>
      <c r="AX63" s="876"/>
      <c r="AY63" s="876"/>
      <c r="AZ63" s="876"/>
      <c r="BA63" s="876"/>
      <c r="BB63" s="876"/>
      <c r="BC63" s="876"/>
      <c r="BD63" s="876"/>
      <c r="BE63" s="876"/>
      <c r="BF63" s="876"/>
      <c r="BG63" s="876"/>
      <c r="BH63" s="876"/>
      <c r="BI63" s="876"/>
      <c r="BJ63" s="876"/>
      <c r="BK63" s="876"/>
      <c r="BL63" s="876"/>
      <c r="BM63" s="876"/>
      <c r="BN63" s="876"/>
      <c r="BO63" s="876"/>
      <c r="BP63" s="876"/>
      <c r="BQ63" s="876"/>
      <c r="BR63" s="876"/>
      <c r="BS63" s="876"/>
      <c r="BT63" s="876"/>
      <c r="BU63" s="876"/>
      <c r="BV63" s="876"/>
      <c r="BW63" s="876"/>
      <c r="BX63" s="876"/>
      <c r="BY63" s="881"/>
      <c r="BZ63" s="873"/>
      <c r="CA63" s="874"/>
      <c r="CB63" s="874"/>
      <c r="CC63" s="874"/>
      <c r="CD63" s="874"/>
      <c r="CE63" s="874"/>
      <c r="CF63" s="874"/>
      <c r="CG63" s="874"/>
      <c r="CH63" s="874"/>
      <c r="CI63" s="874"/>
      <c r="CJ63" s="874"/>
      <c r="CK63" s="875"/>
      <c r="CL63" s="247"/>
      <c r="CM63" s="250"/>
      <c r="CN63" s="876"/>
      <c r="CO63" s="876"/>
      <c r="CP63" s="250"/>
      <c r="DU63" s="258"/>
      <c r="DV63" s="258"/>
      <c r="DW63" s="258"/>
      <c r="DX63" s="258"/>
      <c r="DY63" s="258"/>
      <c r="DZ63" s="258"/>
      <c r="EA63" s="258"/>
      <c r="EB63" s="258"/>
      <c r="EC63" s="258"/>
      <c r="ED63" s="258"/>
      <c r="EE63" s="258"/>
      <c r="EF63" s="258"/>
      <c r="EG63" s="258"/>
      <c r="EH63" s="258"/>
      <c r="EI63" s="258"/>
      <c r="EJ63" s="258"/>
      <c r="EK63" s="258"/>
      <c r="EL63" s="258"/>
      <c r="EM63" s="258"/>
      <c r="EN63" s="258"/>
      <c r="EO63" s="258"/>
      <c r="EP63" s="258"/>
      <c r="EQ63" s="258"/>
      <c r="ER63" s="247"/>
      <c r="ES63" s="247"/>
      <c r="ET63" s="257"/>
      <c r="EU63" s="257"/>
      <c r="EV63" s="257"/>
      <c r="EW63" s="257"/>
      <c r="EX63" s="247"/>
      <c r="EY63" s="247"/>
      <c r="EZ63" s="247"/>
      <c r="FA63" s="247"/>
      <c r="FB63" s="247"/>
      <c r="FC63" s="247"/>
      <c r="FD63" s="247"/>
      <c r="FE63" s="247"/>
      <c r="FF63" s="247"/>
      <c r="FG63" s="247"/>
      <c r="FH63" s="247"/>
      <c r="FI63" s="247"/>
      <c r="FJ63" s="244"/>
      <c r="FK63" s="244"/>
      <c r="FL63" s="244"/>
      <c r="FM63" s="244"/>
    </row>
    <row r="64" spans="2:192" ht="5.25" customHeight="1">
      <c r="B64" s="412"/>
      <c r="C64" s="901"/>
      <c r="D64" s="934"/>
      <c r="E64" s="935"/>
      <c r="F64" s="935"/>
      <c r="G64" s="935"/>
      <c r="H64" s="935"/>
      <c r="I64" s="935"/>
      <c r="J64" s="935"/>
      <c r="K64" s="935"/>
      <c r="L64" s="935"/>
      <c r="M64" s="935"/>
      <c r="N64" s="935"/>
      <c r="O64" s="935"/>
      <c r="P64" s="935"/>
      <c r="Q64" s="935"/>
      <c r="R64" s="935"/>
      <c r="S64" s="935"/>
      <c r="T64" s="935"/>
      <c r="U64" s="935"/>
      <c r="V64" s="935"/>
      <c r="W64" s="935"/>
      <c r="X64" s="935"/>
      <c r="Y64" s="935"/>
      <c r="Z64" s="935"/>
      <c r="AA64" s="935"/>
      <c r="AB64" s="502"/>
      <c r="AC64" s="503"/>
      <c r="AD64" s="503"/>
      <c r="AE64" s="503"/>
      <c r="AF64" s="503"/>
      <c r="AG64" s="503"/>
      <c r="AH64" s="504"/>
      <c r="AI64" s="519"/>
      <c r="AJ64" s="519"/>
      <c r="AK64" s="519"/>
      <c r="AL64" s="519"/>
      <c r="AM64" s="519"/>
      <c r="AN64" s="519"/>
      <c r="AO64" s="519"/>
      <c r="AP64" s="519"/>
      <c r="AQ64" s="519"/>
      <c r="AR64" s="519"/>
      <c r="AS64" s="519"/>
      <c r="AT64" s="520"/>
      <c r="AU64" s="880"/>
      <c r="AV64" s="876"/>
      <c r="AW64" s="876"/>
      <c r="AX64" s="876"/>
      <c r="AY64" s="876"/>
      <c r="AZ64" s="876"/>
      <c r="BA64" s="876"/>
      <c r="BB64" s="876"/>
      <c r="BC64" s="876"/>
      <c r="BD64" s="876"/>
      <c r="BE64" s="876"/>
      <c r="BF64" s="876"/>
      <c r="BG64" s="876"/>
      <c r="BH64" s="876"/>
      <c r="BI64" s="876"/>
      <c r="BJ64" s="876"/>
      <c r="BK64" s="876"/>
      <c r="BL64" s="876"/>
      <c r="BM64" s="876"/>
      <c r="BN64" s="876"/>
      <c r="BO64" s="876"/>
      <c r="BP64" s="876"/>
      <c r="BQ64" s="876"/>
      <c r="BR64" s="876"/>
      <c r="BS64" s="876"/>
      <c r="BT64" s="876"/>
      <c r="BU64" s="876"/>
      <c r="BV64" s="876"/>
      <c r="BW64" s="876"/>
      <c r="BX64" s="876"/>
      <c r="BY64" s="881"/>
      <c r="BZ64" s="873"/>
      <c r="CA64" s="874"/>
      <c r="CB64" s="874"/>
      <c r="CC64" s="874"/>
      <c r="CD64" s="874"/>
      <c r="CE64" s="874"/>
      <c r="CF64" s="874"/>
      <c r="CG64" s="874"/>
      <c r="CH64" s="874"/>
      <c r="CI64" s="874"/>
      <c r="CJ64" s="874"/>
      <c r="CK64" s="875"/>
    </row>
    <row r="65" spans="2:192" ht="5.25" customHeight="1">
      <c r="B65" s="412"/>
      <c r="C65" s="901"/>
      <c r="D65" s="934"/>
      <c r="E65" s="935"/>
      <c r="F65" s="935"/>
      <c r="G65" s="935"/>
      <c r="H65" s="935"/>
      <c r="I65" s="935"/>
      <c r="J65" s="935"/>
      <c r="K65" s="935"/>
      <c r="L65" s="935"/>
      <c r="M65" s="935"/>
      <c r="N65" s="935"/>
      <c r="O65" s="935"/>
      <c r="P65" s="935"/>
      <c r="Q65" s="935"/>
      <c r="R65" s="935"/>
      <c r="S65" s="935"/>
      <c r="T65" s="935"/>
      <c r="U65" s="935"/>
      <c r="V65" s="935"/>
      <c r="W65" s="935"/>
      <c r="X65" s="935"/>
      <c r="Y65" s="935"/>
      <c r="Z65" s="935"/>
      <c r="AA65" s="935"/>
      <c r="AB65" s="502"/>
      <c r="AC65" s="503"/>
      <c r="AD65" s="503"/>
      <c r="AE65" s="503"/>
      <c r="AF65" s="503"/>
      <c r="AG65" s="503"/>
      <c r="AH65" s="504"/>
      <c r="AI65" s="519"/>
      <c r="AJ65" s="519"/>
      <c r="AK65" s="519"/>
      <c r="AL65" s="519"/>
      <c r="AM65" s="519"/>
      <c r="AN65" s="519"/>
      <c r="AO65" s="519"/>
      <c r="AP65" s="519"/>
      <c r="AQ65" s="519"/>
      <c r="AR65" s="519"/>
      <c r="AS65" s="519"/>
      <c r="AT65" s="520"/>
      <c r="AU65" s="880"/>
      <c r="AV65" s="876"/>
      <c r="AW65" s="876"/>
      <c r="AX65" s="876"/>
      <c r="AY65" s="876"/>
      <c r="AZ65" s="876"/>
      <c r="BA65" s="876"/>
      <c r="BB65" s="876"/>
      <c r="BC65" s="876"/>
      <c r="BD65" s="876"/>
      <c r="BE65" s="876"/>
      <c r="BF65" s="876"/>
      <c r="BG65" s="876"/>
      <c r="BH65" s="876"/>
      <c r="BI65" s="876"/>
      <c r="BJ65" s="876"/>
      <c r="BK65" s="876"/>
      <c r="BL65" s="876"/>
      <c r="BM65" s="876"/>
      <c r="BN65" s="876"/>
      <c r="BO65" s="876"/>
      <c r="BP65" s="876"/>
      <c r="BQ65" s="876"/>
      <c r="BR65" s="876"/>
      <c r="BS65" s="876"/>
      <c r="BT65" s="876"/>
      <c r="BU65" s="876"/>
      <c r="BV65" s="876"/>
      <c r="BW65" s="876"/>
      <c r="BX65" s="876"/>
      <c r="BY65" s="881"/>
      <c r="BZ65" s="873"/>
      <c r="CA65" s="874"/>
      <c r="CB65" s="874"/>
      <c r="CC65" s="874"/>
      <c r="CD65" s="874"/>
      <c r="CE65" s="874"/>
      <c r="CF65" s="874"/>
      <c r="CG65" s="874"/>
      <c r="CH65" s="874"/>
      <c r="CI65" s="874"/>
      <c r="CJ65" s="874"/>
      <c r="CK65" s="875"/>
    </row>
    <row r="66" spans="2:192" ht="5.25" customHeight="1">
      <c r="B66" s="412"/>
      <c r="C66" s="901"/>
      <c r="D66" s="934"/>
      <c r="E66" s="935"/>
      <c r="F66" s="935"/>
      <c r="G66" s="935"/>
      <c r="H66" s="935"/>
      <c r="I66" s="935"/>
      <c r="J66" s="935"/>
      <c r="K66" s="935"/>
      <c r="L66" s="935"/>
      <c r="M66" s="935"/>
      <c r="N66" s="935"/>
      <c r="O66" s="935"/>
      <c r="P66" s="935"/>
      <c r="Q66" s="935"/>
      <c r="R66" s="935"/>
      <c r="S66" s="935"/>
      <c r="T66" s="935"/>
      <c r="U66" s="935"/>
      <c r="V66" s="935"/>
      <c r="W66" s="935"/>
      <c r="X66" s="935"/>
      <c r="Y66" s="935"/>
      <c r="Z66" s="935"/>
      <c r="AA66" s="935"/>
      <c r="AB66" s="502"/>
      <c r="AC66" s="503"/>
      <c r="AD66" s="503"/>
      <c r="AE66" s="503"/>
      <c r="AF66" s="503"/>
      <c r="AG66" s="503"/>
      <c r="AH66" s="504"/>
      <c r="AI66" s="519"/>
      <c r="AJ66" s="519"/>
      <c r="AK66" s="519"/>
      <c r="AL66" s="519"/>
      <c r="AM66" s="519"/>
      <c r="AN66" s="519"/>
      <c r="AO66" s="519"/>
      <c r="AP66" s="519"/>
      <c r="AQ66" s="519"/>
      <c r="AR66" s="519"/>
      <c r="AS66" s="519"/>
      <c r="AT66" s="520"/>
      <c r="AU66" s="880"/>
      <c r="AV66" s="876"/>
      <c r="AW66" s="876"/>
      <c r="AX66" s="876"/>
      <c r="AY66" s="876"/>
      <c r="AZ66" s="876"/>
      <c r="BA66" s="876"/>
      <c r="BB66" s="876"/>
      <c r="BC66" s="876"/>
      <c r="BD66" s="876"/>
      <c r="BE66" s="876"/>
      <c r="BF66" s="876"/>
      <c r="BG66" s="876"/>
      <c r="BH66" s="876"/>
      <c r="BI66" s="876"/>
      <c r="BJ66" s="876"/>
      <c r="BK66" s="876"/>
      <c r="BL66" s="876"/>
      <c r="BM66" s="876"/>
      <c r="BN66" s="876"/>
      <c r="BO66" s="876"/>
      <c r="BP66" s="876"/>
      <c r="BQ66" s="876"/>
      <c r="BR66" s="876"/>
      <c r="BS66" s="876"/>
      <c r="BT66" s="876"/>
      <c r="BU66" s="876"/>
      <c r="BV66" s="876"/>
      <c r="BW66" s="876"/>
      <c r="BX66" s="876"/>
      <c r="BY66" s="881"/>
      <c r="BZ66" s="873"/>
      <c r="CA66" s="874"/>
      <c r="CB66" s="874"/>
      <c r="CC66" s="874"/>
      <c r="CD66" s="874"/>
      <c r="CE66" s="874"/>
      <c r="CF66" s="874"/>
      <c r="CG66" s="874"/>
      <c r="CH66" s="874"/>
      <c r="CI66" s="874"/>
      <c r="CJ66" s="874"/>
      <c r="CK66" s="875"/>
    </row>
    <row r="67" spans="2:192" ht="5.25" customHeight="1">
      <c r="B67" s="412"/>
      <c r="C67" s="901"/>
      <c r="D67" s="934" t="s">
        <v>129</v>
      </c>
      <c r="E67" s="935"/>
      <c r="F67" s="935"/>
      <c r="G67" s="935"/>
      <c r="H67" s="935"/>
      <c r="I67" s="935"/>
      <c r="J67" s="935"/>
      <c r="K67" s="935"/>
      <c r="L67" s="935"/>
      <c r="M67" s="935"/>
      <c r="N67" s="935"/>
      <c r="O67" s="935"/>
      <c r="P67" s="935"/>
      <c r="Q67" s="935"/>
      <c r="R67" s="935"/>
      <c r="S67" s="935"/>
      <c r="T67" s="935"/>
      <c r="U67" s="935"/>
      <c r="V67" s="935"/>
      <c r="W67" s="935"/>
      <c r="X67" s="935"/>
      <c r="Y67" s="935"/>
      <c r="Z67" s="935"/>
      <c r="AA67" s="935"/>
      <c r="AB67" s="502" t="str">
        <f>施設情報!C39&amp;""</f>
        <v/>
      </c>
      <c r="AC67" s="503"/>
      <c r="AD67" s="503"/>
      <c r="AE67" s="503"/>
      <c r="AF67" s="503"/>
      <c r="AG67" s="503"/>
      <c r="AH67" s="504"/>
      <c r="AI67" s="519" t="e">
        <f ca="1">集計【２・３号】!K18</f>
        <v>#DIV/0!</v>
      </c>
      <c r="AJ67" s="519"/>
      <c r="AK67" s="519"/>
      <c r="AL67" s="519"/>
      <c r="AM67" s="519"/>
      <c r="AN67" s="519"/>
      <c r="AO67" s="519"/>
      <c r="AP67" s="519"/>
      <c r="AQ67" s="519"/>
      <c r="AR67" s="519"/>
      <c r="AS67" s="519"/>
      <c r="AT67" s="520"/>
      <c r="AU67" s="877"/>
      <c r="AV67" s="878"/>
      <c r="AW67" s="878"/>
      <c r="AX67" s="878"/>
      <c r="AY67" s="878"/>
      <c r="AZ67" s="878"/>
      <c r="BA67" s="878"/>
      <c r="BB67" s="878"/>
      <c r="BC67" s="878"/>
      <c r="BD67" s="878"/>
      <c r="BE67" s="878"/>
      <c r="BF67" s="878"/>
      <c r="BG67" s="878"/>
      <c r="BH67" s="878"/>
      <c r="BI67" s="878"/>
      <c r="BJ67" s="878"/>
      <c r="BK67" s="878"/>
      <c r="BL67" s="878"/>
      <c r="BM67" s="878"/>
      <c r="BN67" s="878"/>
      <c r="BO67" s="878"/>
      <c r="BP67" s="878"/>
      <c r="BQ67" s="878"/>
      <c r="BR67" s="878"/>
      <c r="BS67" s="878"/>
      <c r="BT67" s="878"/>
      <c r="BU67" s="878"/>
      <c r="BV67" s="878"/>
      <c r="BW67" s="878"/>
      <c r="BX67" s="878"/>
      <c r="BY67" s="879"/>
      <c r="BZ67" s="873"/>
      <c r="CA67" s="874"/>
      <c r="CB67" s="874"/>
      <c r="CC67" s="874"/>
      <c r="CD67" s="874"/>
      <c r="CE67" s="874"/>
      <c r="CF67" s="874"/>
      <c r="CG67" s="874"/>
      <c r="CH67" s="874"/>
      <c r="CI67" s="874"/>
      <c r="CJ67" s="874"/>
      <c r="CK67" s="875"/>
    </row>
    <row r="68" spans="2:192" ht="5.25" customHeight="1">
      <c r="B68" s="412"/>
      <c r="C68" s="901"/>
      <c r="D68" s="934"/>
      <c r="E68" s="935"/>
      <c r="F68" s="935"/>
      <c r="G68" s="935"/>
      <c r="H68" s="935"/>
      <c r="I68" s="935"/>
      <c r="J68" s="935"/>
      <c r="K68" s="935"/>
      <c r="L68" s="935"/>
      <c r="M68" s="935"/>
      <c r="N68" s="935"/>
      <c r="O68" s="935"/>
      <c r="P68" s="935"/>
      <c r="Q68" s="935"/>
      <c r="R68" s="935"/>
      <c r="S68" s="935"/>
      <c r="T68" s="935"/>
      <c r="U68" s="935"/>
      <c r="V68" s="935"/>
      <c r="W68" s="935"/>
      <c r="X68" s="935"/>
      <c r="Y68" s="935"/>
      <c r="Z68" s="935"/>
      <c r="AA68" s="935"/>
      <c r="AB68" s="502"/>
      <c r="AC68" s="503"/>
      <c r="AD68" s="503"/>
      <c r="AE68" s="503"/>
      <c r="AF68" s="503"/>
      <c r="AG68" s="503"/>
      <c r="AH68" s="504"/>
      <c r="AI68" s="519"/>
      <c r="AJ68" s="519"/>
      <c r="AK68" s="519"/>
      <c r="AL68" s="519"/>
      <c r="AM68" s="519"/>
      <c r="AN68" s="519"/>
      <c r="AO68" s="519"/>
      <c r="AP68" s="519"/>
      <c r="AQ68" s="519"/>
      <c r="AR68" s="519"/>
      <c r="AS68" s="519"/>
      <c r="AT68" s="520"/>
      <c r="AU68" s="880"/>
      <c r="AV68" s="876"/>
      <c r="AW68" s="876"/>
      <c r="AX68" s="876"/>
      <c r="AY68" s="876"/>
      <c r="AZ68" s="876"/>
      <c r="BA68" s="876"/>
      <c r="BB68" s="876"/>
      <c r="BC68" s="876"/>
      <c r="BD68" s="876"/>
      <c r="BE68" s="876"/>
      <c r="BF68" s="876"/>
      <c r="BG68" s="876"/>
      <c r="BH68" s="876"/>
      <c r="BI68" s="876"/>
      <c r="BJ68" s="876"/>
      <c r="BK68" s="876"/>
      <c r="BL68" s="876"/>
      <c r="BM68" s="876"/>
      <c r="BN68" s="876"/>
      <c r="BO68" s="876"/>
      <c r="BP68" s="876"/>
      <c r="BQ68" s="876"/>
      <c r="BR68" s="876"/>
      <c r="BS68" s="876"/>
      <c r="BT68" s="876"/>
      <c r="BU68" s="876"/>
      <c r="BV68" s="876"/>
      <c r="BW68" s="876"/>
      <c r="BX68" s="876"/>
      <c r="BY68" s="881"/>
      <c r="BZ68" s="873"/>
      <c r="CA68" s="874"/>
      <c r="CB68" s="874"/>
      <c r="CC68" s="874"/>
      <c r="CD68" s="874"/>
      <c r="CE68" s="874"/>
      <c r="CF68" s="874"/>
      <c r="CG68" s="874"/>
      <c r="CH68" s="874"/>
      <c r="CI68" s="874"/>
      <c r="CJ68" s="874"/>
      <c r="CK68" s="875"/>
    </row>
    <row r="69" spans="2:192" ht="5.25" customHeight="1">
      <c r="B69" s="412"/>
      <c r="C69" s="901"/>
      <c r="D69" s="934"/>
      <c r="E69" s="935"/>
      <c r="F69" s="935"/>
      <c r="G69" s="935"/>
      <c r="H69" s="935"/>
      <c r="I69" s="935"/>
      <c r="J69" s="935"/>
      <c r="K69" s="935"/>
      <c r="L69" s="935"/>
      <c r="M69" s="935"/>
      <c r="N69" s="935"/>
      <c r="O69" s="935"/>
      <c r="P69" s="935"/>
      <c r="Q69" s="935"/>
      <c r="R69" s="935"/>
      <c r="S69" s="935"/>
      <c r="T69" s="935"/>
      <c r="U69" s="935"/>
      <c r="V69" s="935"/>
      <c r="W69" s="935"/>
      <c r="X69" s="935"/>
      <c r="Y69" s="935"/>
      <c r="Z69" s="935"/>
      <c r="AA69" s="935"/>
      <c r="AB69" s="502"/>
      <c r="AC69" s="503"/>
      <c r="AD69" s="503"/>
      <c r="AE69" s="503"/>
      <c r="AF69" s="503"/>
      <c r="AG69" s="503"/>
      <c r="AH69" s="504"/>
      <c r="AI69" s="519"/>
      <c r="AJ69" s="519"/>
      <c r="AK69" s="519"/>
      <c r="AL69" s="519"/>
      <c r="AM69" s="519"/>
      <c r="AN69" s="519"/>
      <c r="AO69" s="519"/>
      <c r="AP69" s="519"/>
      <c r="AQ69" s="519"/>
      <c r="AR69" s="519"/>
      <c r="AS69" s="519"/>
      <c r="AT69" s="520"/>
      <c r="AU69" s="880"/>
      <c r="AV69" s="876"/>
      <c r="AW69" s="876"/>
      <c r="AX69" s="876"/>
      <c r="AY69" s="876"/>
      <c r="AZ69" s="876"/>
      <c r="BA69" s="876"/>
      <c r="BB69" s="876"/>
      <c r="BC69" s="876"/>
      <c r="BD69" s="876"/>
      <c r="BE69" s="876"/>
      <c r="BF69" s="876"/>
      <c r="BG69" s="876"/>
      <c r="BH69" s="876"/>
      <c r="BI69" s="876"/>
      <c r="BJ69" s="876"/>
      <c r="BK69" s="876"/>
      <c r="BL69" s="876"/>
      <c r="BM69" s="876"/>
      <c r="BN69" s="876"/>
      <c r="BO69" s="876"/>
      <c r="BP69" s="876"/>
      <c r="BQ69" s="876"/>
      <c r="BR69" s="876"/>
      <c r="BS69" s="876"/>
      <c r="BT69" s="876"/>
      <c r="BU69" s="876"/>
      <c r="BV69" s="876"/>
      <c r="BW69" s="876"/>
      <c r="BX69" s="876"/>
      <c r="BY69" s="881"/>
      <c r="BZ69" s="873"/>
      <c r="CA69" s="874"/>
      <c r="CB69" s="874"/>
      <c r="CC69" s="874"/>
      <c r="CD69" s="874"/>
      <c r="CE69" s="874"/>
      <c r="CF69" s="874"/>
      <c r="CG69" s="874"/>
      <c r="CH69" s="874"/>
      <c r="CI69" s="874"/>
      <c r="CJ69" s="874"/>
      <c r="CK69" s="875"/>
    </row>
    <row r="70" spans="2:192" ht="5.25" customHeight="1">
      <c r="B70" s="412"/>
      <c r="C70" s="901"/>
      <c r="D70" s="934"/>
      <c r="E70" s="935"/>
      <c r="F70" s="935"/>
      <c r="G70" s="935"/>
      <c r="H70" s="935"/>
      <c r="I70" s="935"/>
      <c r="J70" s="935"/>
      <c r="K70" s="935"/>
      <c r="L70" s="935"/>
      <c r="M70" s="935"/>
      <c r="N70" s="935"/>
      <c r="O70" s="935"/>
      <c r="P70" s="935"/>
      <c r="Q70" s="935"/>
      <c r="R70" s="935"/>
      <c r="S70" s="935"/>
      <c r="T70" s="935"/>
      <c r="U70" s="935"/>
      <c r="V70" s="935"/>
      <c r="W70" s="935"/>
      <c r="X70" s="935"/>
      <c r="Y70" s="935"/>
      <c r="Z70" s="935"/>
      <c r="AA70" s="935"/>
      <c r="AB70" s="502"/>
      <c r="AC70" s="503"/>
      <c r="AD70" s="503"/>
      <c r="AE70" s="503"/>
      <c r="AF70" s="503"/>
      <c r="AG70" s="503"/>
      <c r="AH70" s="504"/>
      <c r="AI70" s="519"/>
      <c r="AJ70" s="519"/>
      <c r="AK70" s="519"/>
      <c r="AL70" s="519"/>
      <c r="AM70" s="519"/>
      <c r="AN70" s="519"/>
      <c r="AO70" s="519"/>
      <c r="AP70" s="519"/>
      <c r="AQ70" s="519"/>
      <c r="AR70" s="519"/>
      <c r="AS70" s="519"/>
      <c r="AT70" s="520"/>
      <c r="AU70" s="880"/>
      <c r="AV70" s="876"/>
      <c r="AW70" s="876"/>
      <c r="AX70" s="876"/>
      <c r="AY70" s="876"/>
      <c r="AZ70" s="876"/>
      <c r="BA70" s="876"/>
      <c r="BB70" s="876"/>
      <c r="BC70" s="876"/>
      <c r="BD70" s="876"/>
      <c r="BE70" s="876"/>
      <c r="BF70" s="876"/>
      <c r="BG70" s="876"/>
      <c r="BH70" s="876"/>
      <c r="BI70" s="876"/>
      <c r="BJ70" s="876"/>
      <c r="BK70" s="876"/>
      <c r="BL70" s="876"/>
      <c r="BM70" s="876"/>
      <c r="BN70" s="876"/>
      <c r="BO70" s="876"/>
      <c r="BP70" s="876"/>
      <c r="BQ70" s="876"/>
      <c r="BR70" s="876"/>
      <c r="BS70" s="876"/>
      <c r="BT70" s="876"/>
      <c r="BU70" s="876"/>
      <c r="BV70" s="876"/>
      <c r="BW70" s="876"/>
      <c r="BX70" s="876"/>
      <c r="BY70" s="881"/>
      <c r="BZ70" s="873"/>
      <c r="CA70" s="874"/>
      <c r="CB70" s="874"/>
      <c r="CC70" s="874"/>
      <c r="CD70" s="874"/>
      <c r="CE70" s="874"/>
      <c r="CF70" s="874"/>
      <c r="CG70" s="874"/>
      <c r="CH70" s="874"/>
      <c r="CI70" s="874"/>
      <c r="CJ70" s="874"/>
      <c r="CK70" s="875"/>
    </row>
    <row r="71" spans="2:192" ht="5.25" customHeight="1">
      <c r="B71" s="412"/>
      <c r="C71" s="901"/>
      <c r="D71" s="934"/>
      <c r="E71" s="935"/>
      <c r="F71" s="935"/>
      <c r="G71" s="935"/>
      <c r="H71" s="935"/>
      <c r="I71" s="935"/>
      <c r="J71" s="935"/>
      <c r="K71" s="935"/>
      <c r="L71" s="935"/>
      <c r="M71" s="935"/>
      <c r="N71" s="935"/>
      <c r="O71" s="935"/>
      <c r="P71" s="935"/>
      <c r="Q71" s="935"/>
      <c r="R71" s="935"/>
      <c r="S71" s="935"/>
      <c r="T71" s="935"/>
      <c r="U71" s="935"/>
      <c r="V71" s="935"/>
      <c r="W71" s="935"/>
      <c r="X71" s="935"/>
      <c r="Y71" s="935"/>
      <c r="Z71" s="935"/>
      <c r="AA71" s="935"/>
      <c r="AB71" s="502"/>
      <c r="AC71" s="503"/>
      <c r="AD71" s="503"/>
      <c r="AE71" s="503"/>
      <c r="AF71" s="503"/>
      <c r="AG71" s="503"/>
      <c r="AH71" s="504"/>
      <c r="AI71" s="519"/>
      <c r="AJ71" s="519"/>
      <c r="AK71" s="519"/>
      <c r="AL71" s="519"/>
      <c r="AM71" s="519"/>
      <c r="AN71" s="519"/>
      <c r="AO71" s="519"/>
      <c r="AP71" s="519"/>
      <c r="AQ71" s="519"/>
      <c r="AR71" s="519"/>
      <c r="AS71" s="519"/>
      <c r="AT71" s="520"/>
      <c r="AU71" s="880"/>
      <c r="AV71" s="876"/>
      <c r="AW71" s="876"/>
      <c r="AX71" s="876"/>
      <c r="AY71" s="876"/>
      <c r="AZ71" s="876"/>
      <c r="BA71" s="876"/>
      <c r="BB71" s="876"/>
      <c r="BC71" s="876"/>
      <c r="BD71" s="876"/>
      <c r="BE71" s="876"/>
      <c r="BF71" s="876"/>
      <c r="BG71" s="876"/>
      <c r="BH71" s="876"/>
      <c r="BI71" s="876"/>
      <c r="BJ71" s="876"/>
      <c r="BK71" s="876"/>
      <c r="BL71" s="876"/>
      <c r="BM71" s="876"/>
      <c r="BN71" s="876"/>
      <c r="BO71" s="876"/>
      <c r="BP71" s="876"/>
      <c r="BQ71" s="876"/>
      <c r="BR71" s="876"/>
      <c r="BS71" s="876"/>
      <c r="BT71" s="876"/>
      <c r="BU71" s="876"/>
      <c r="BV71" s="876"/>
      <c r="BW71" s="876"/>
      <c r="BX71" s="876"/>
      <c r="BY71" s="881"/>
      <c r="BZ71" s="873"/>
      <c r="CA71" s="874"/>
      <c r="CB71" s="874"/>
      <c r="CC71" s="874"/>
      <c r="CD71" s="874"/>
      <c r="CE71" s="874"/>
      <c r="CF71" s="874"/>
      <c r="CG71" s="874"/>
      <c r="CH71" s="874"/>
      <c r="CI71" s="874"/>
      <c r="CJ71" s="874"/>
      <c r="CK71" s="875"/>
    </row>
    <row r="72" spans="2:192" ht="5.25" customHeight="1">
      <c r="B72" s="412"/>
      <c r="C72" s="901"/>
      <c r="D72" s="993" t="s">
        <v>323</v>
      </c>
      <c r="E72" s="501"/>
      <c r="F72" s="501"/>
      <c r="G72" s="501"/>
      <c r="H72" s="501"/>
      <c r="I72" s="501"/>
      <c r="J72" s="501"/>
      <c r="K72" s="501"/>
      <c r="L72" s="501"/>
      <c r="M72" s="501"/>
      <c r="N72" s="501"/>
      <c r="O72" s="501"/>
      <c r="P72" s="501"/>
      <c r="Q72" s="501"/>
      <c r="R72" s="501"/>
      <c r="S72" s="501"/>
      <c r="T72" s="994" t="str">
        <f>施設情報!C29&amp;""</f>
        <v/>
      </c>
      <c r="U72" s="994"/>
      <c r="V72" s="994"/>
      <c r="W72" s="994"/>
      <c r="X72" s="994"/>
      <c r="Y72" s="936" t="s">
        <v>168</v>
      </c>
      <c r="Z72" s="936"/>
      <c r="AA72" s="936"/>
      <c r="AB72" s="936"/>
      <c r="AC72" s="936"/>
      <c r="AD72" s="937" t="s">
        <v>304</v>
      </c>
      <c r="AE72" s="937"/>
      <c r="AF72" s="937"/>
      <c r="AG72" s="937"/>
      <c r="AH72" s="938"/>
      <c r="AI72" s="518">
        <f>IF(J19="２号",集計【２・３号】!K19,0)</f>
        <v>0</v>
      </c>
      <c r="AJ72" s="519"/>
      <c r="AK72" s="519"/>
      <c r="AL72" s="519"/>
      <c r="AM72" s="519"/>
      <c r="AN72" s="519"/>
      <c r="AO72" s="519"/>
      <c r="AP72" s="519"/>
      <c r="AQ72" s="519"/>
      <c r="AR72" s="519"/>
      <c r="AS72" s="519"/>
      <c r="AT72" s="520"/>
      <c r="AU72" s="877"/>
      <c r="AV72" s="878"/>
      <c r="AW72" s="878"/>
      <c r="AX72" s="878"/>
      <c r="AY72" s="878"/>
      <c r="AZ72" s="878"/>
      <c r="BA72" s="878"/>
      <c r="BB72" s="878"/>
      <c r="BC72" s="878"/>
      <c r="BD72" s="878"/>
      <c r="BE72" s="878"/>
      <c r="BF72" s="878"/>
      <c r="BG72" s="878"/>
      <c r="BH72" s="878"/>
      <c r="BI72" s="878"/>
      <c r="BJ72" s="878"/>
      <c r="BK72" s="878"/>
      <c r="BL72" s="878"/>
      <c r="BM72" s="878"/>
      <c r="BN72" s="878"/>
      <c r="BO72" s="878"/>
      <c r="BP72" s="878"/>
      <c r="BQ72" s="878"/>
      <c r="BR72" s="878"/>
      <c r="BS72" s="878"/>
      <c r="BT72" s="878"/>
      <c r="BU72" s="878"/>
      <c r="BV72" s="878"/>
      <c r="BW72" s="878"/>
      <c r="BX72" s="878"/>
      <c r="BY72" s="879"/>
      <c r="BZ72" s="873"/>
      <c r="CA72" s="874"/>
      <c r="CB72" s="874"/>
      <c r="CC72" s="874"/>
      <c r="CD72" s="874"/>
      <c r="CE72" s="874"/>
      <c r="CF72" s="874"/>
      <c r="CG72" s="874"/>
      <c r="CH72" s="874"/>
      <c r="CI72" s="874"/>
      <c r="CJ72" s="874"/>
      <c r="CK72" s="875"/>
    </row>
    <row r="73" spans="2:192" ht="5.25" customHeight="1">
      <c r="B73" s="412"/>
      <c r="C73" s="901"/>
      <c r="D73" s="500"/>
      <c r="E73" s="501"/>
      <c r="F73" s="501"/>
      <c r="G73" s="501"/>
      <c r="H73" s="501"/>
      <c r="I73" s="501"/>
      <c r="J73" s="501"/>
      <c r="K73" s="501"/>
      <c r="L73" s="501"/>
      <c r="M73" s="501"/>
      <c r="N73" s="501"/>
      <c r="O73" s="501"/>
      <c r="P73" s="501"/>
      <c r="Q73" s="501"/>
      <c r="R73" s="501"/>
      <c r="S73" s="501"/>
      <c r="T73" s="994"/>
      <c r="U73" s="994"/>
      <c r="V73" s="994"/>
      <c r="W73" s="994"/>
      <c r="X73" s="994"/>
      <c r="Y73" s="936"/>
      <c r="Z73" s="936"/>
      <c r="AA73" s="936"/>
      <c r="AB73" s="936"/>
      <c r="AC73" s="936"/>
      <c r="AD73" s="937"/>
      <c r="AE73" s="937"/>
      <c r="AF73" s="937"/>
      <c r="AG73" s="937"/>
      <c r="AH73" s="938"/>
      <c r="AI73" s="518"/>
      <c r="AJ73" s="519"/>
      <c r="AK73" s="519"/>
      <c r="AL73" s="519"/>
      <c r="AM73" s="519"/>
      <c r="AN73" s="519"/>
      <c r="AO73" s="519"/>
      <c r="AP73" s="519"/>
      <c r="AQ73" s="519"/>
      <c r="AR73" s="519"/>
      <c r="AS73" s="519"/>
      <c r="AT73" s="520"/>
      <c r="AU73" s="880"/>
      <c r="AV73" s="876"/>
      <c r="AW73" s="876"/>
      <c r="AX73" s="876"/>
      <c r="AY73" s="876"/>
      <c r="AZ73" s="876"/>
      <c r="BA73" s="876"/>
      <c r="BB73" s="876"/>
      <c r="BC73" s="876"/>
      <c r="BD73" s="876"/>
      <c r="BE73" s="876"/>
      <c r="BF73" s="876"/>
      <c r="BG73" s="876"/>
      <c r="BH73" s="876"/>
      <c r="BI73" s="876"/>
      <c r="BJ73" s="876"/>
      <c r="BK73" s="876"/>
      <c r="BL73" s="876"/>
      <c r="BM73" s="876"/>
      <c r="BN73" s="876"/>
      <c r="BO73" s="876"/>
      <c r="BP73" s="876"/>
      <c r="BQ73" s="876"/>
      <c r="BR73" s="876"/>
      <c r="BS73" s="876"/>
      <c r="BT73" s="876"/>
      <c r="BU73" s="876"/>
      <c r="BV73" s="876"/>
      <c r="BW73" s="876"/>
      <c r="BX73" s="876"/>
      <c r="BY73" s="881"/>
      <c r="BZ73" s="873"/>
      <c r="CA73" s="874"/>
      <c r="CB73" s="874"/>
      <c r="CC73" s="874"/>
      <c r="CD73" s="874"/>
      <c r="CE73" s="874"/>
      <c r="CF73" s="874"/>
      <c r="CG73" s="874"/>
      <c r="CH73" s="874"/>
      <c r="CI73" s="874"/>
      <c r="CJ73" s="874"/>
      <c r="CK73" s="875"/>
    </row>
    <row r="74" spans="2:192" ht="5.25" customHeight="1">
      <c r="B74" s="412"/>
      <c r="C74" s="901"/>
      <c r="D74" s="500"/>
      <c r="E74" s="501"/>
      <c r="F74" s="501"/>
      <c r="G74" s="501"/>
      <c r="H74" s="501"/>
      <c r="I74" s="501"/>
      <c r="J74" s="501"/>
      <c r="K74" s="501"/>
      <c r="L74" s="501"/>
      <c r="M74" s="501"/>
      <c r="N74" s="501"/>
      <c r="O74" s="501"/>
      <c r="P74" s="501"/>
      <c r="Q74" s="501"/>
      <c r="R74" s="501"/>
      <c r="S74" s="501"/>
      <c r="T74" s="994"/>
      <c r="U74" s="994"/>
      <c r="V74" s="994"/>
      <c r="W74" s="994"/>
      <c r="X74" s="994"/>
      <c r="Y74" s="502" t="str">
        <f>施設情報!C30&amp;""</f>
        <v/>
      </c>
      <c r="Z74" s="503"/>
      <c r="AA74" s="503"/>
      <c r="AB74" s="939" t="s">
        <v>35</v>
      </c>
      <c r="AC74" s="940"/>
      <c r="AD74" s="502" t="str">
        <f>IF(T72="","",AE17+AI17)&amp;""</f>
        <v/>
      </c>
      <c r="AE74" s="503"/>
      <c r="AF74" s="503"/>
      <c r="AG74" s="939" t="s">
        <v>35</v>
      </c>
      <c r="AH74" s="941"/>
      <c r="AI74" s="518"/>
      <c r="AJ74" s="519"/>
      <c r="AK74" s="519"/>
      <c r="AL74" s="519"/>
      <c r="AM74" s="519"/>
      <c r="AN74" s="519"/>
      <c r="AO74" s="519"/>
      <c r="AP74" s="519"/>
      <c r="AQ74" s="519"/>
      <c r="AR74" s="519"/>
      <c r="AS74" s="519"/>
      <c r="AT74" s="520"/>
      <c r="AU74" s="880"/>
      <c r="AV74" s="876"/>
      <c r="AW74" s="876"/>
      <c r="AX74" s="876"/>
      <c r="AY74" s="876"/>
      <c r="AZ74" s="876"/>
      <c r="BA74" s="876"/>
      <c r="BB74" s="876"/>
      <c r="BC74" s="876"/>
      <c r="BD74" s="876"/>
      <c r="BE74" s="876"/>
      <c r="BF74" s="876"/>
      <c r="BG74" s="876"/>
      <c r="BH74" s="876"/>
      <c r="BI74" s="876"/>
      <c r="BJ74" s="876"/>
      <c r="BK74" s="876"/>
      <c r="BL74" s="876"/>
      <c r="BM74" s="876"/>
      <c r="BN74" s="876"/>
      <c r="BO74" s="876"/>
      <c r="BP74" s="876"/>
      <c r="BQ74" s="876"/>
      <c r="BR74" s="876"/>
      <c r="BS74" s="876"/>
      <c r="BT74" s="876"/>
      <c r="BU74" s="876"/>
      <c r="BV74" s="876"/>
      <c r="BW74" s="876"/>
      <c r="BX74" s="876"/>
      <c r="BY74" s="881"/>
      <c r="BZ74" s="873"/>
      <c r="CA74" s="874"/>
      <c r="CB74" s="874"/>
      <c r="CC74" s="874"/>
      <c r="CD74" s="874"/>
      <c r="CE74" s="874"/>
      <c r="CF74" s="874"/>
      <c r="CG74" s="874"/>
      <c r="CH74" s="874"/>
      <c r="CI74" s="874"/>
      <c r="CJ74" s="874"/>
      <c r="CK74" s="875"/>
    </row>
    <row r="75" spans="2:192" ht="5.25" customHeight="1">
      <c r="B75" s="412"/>
      <c r="C75" s="901"/>
      <c r="D75" s="500"/>
      <c r="E75" s="501"/>
      <c r="F75" s="501"/>
      <c r="G75" s="501"/>
      <c r="H75" s="501"/>
      <c r="I75" s="501"/>
      <c r="J75" s="501"/>
      <c r="K75" s="501"/>
      <c r="L75" s="501"/>
      <c r="M75" s="501"/>
      <c r="N75" s="501"/>
      <c r="O75" s="501"/>
      <c r="P75" s="501"/>
      <c r="Q75" s="501"/>
      <c r="R75" s="501"/>
      <c r="S75" s="501"/>
      <c r="T75" s="994"/>
      <c r="U75" s="994"/>
      <c r="V75" s="994"/>
      <c r="W75" s="994"/>
      <c r="X75" s="994"/>
      <c r="Y75" s="502"/>
      <c r="Z75" s="503"/>
      <c r="AA75" s="503"/>
      <c r="AB75" s="939"/>
      <c r="AC75" s="940"/>
      <c r="AD75" s="502"/>
      <c r="AE75" s="503"/>
      <c r="AF75" s="503"/>
      <c r="AG75" s="939"/>
      <c r="AH75" s="941"/>
      <c r="AI75" s="518"/>
      <c r="AJ75" s="519"/>
      <c r="AK75" s="519"/>
      <c r="AL75" s="519"/>
      <c r="AM75" s="519"/>
      <c r="AN75" s="519"/>
      <c r="AO75" s="519"/>
      <c r="AP75" s="519"/>
      <c r="AQ75" s="519"/>
      <c r="AR75" s="519"/>
      <c r="AS75" s="519"/>
      <c r="AT75" s="520"/>
      <c r="AU75" s="880"/>
      <c r="AV75" s="876"/>
      <c r="AW75" s="876"/>
      <c r="AX75" s="876"/>
      <c r="AY75" s="876"/>
      <c r="AZ75" s="876"/>
      <c r="BA75" s="876"/>
      <c r="BB75" s="876"/>
      <c r="BC75" s="876"/>
      <c r="BD75" s="876"/>
      <c r="BE75" s="876"/>
      <c r="BF75" s="876"/>
      <c r="BG75" s="876"/>
      <c r="BH75" s="876"/>
      <c r="BI75" s="876"/>
      <c r="BJ75" s="876"/>
      <c r="BK75" s="876"/>
      <c r="BL75" s="876"/>
      <c r="BM75" s="876"/>
      <c r="BN75" s="876"/>
      <c r="BO75" s="876"/>
      <c r="BP75" s="876"/>
      <c r="BQ75" s="876"/>
      <c r="BR75" s="876"/>
      <c r="BS75" s="876"/>
      <c r="BT75" s="876"/>
      <c r="BU75" s="876"/>
      <c r="BV75" s="876"/>
      <c r="BW75" s="876"/>
      <c r="BX75" s="876"/>
      <c r="BY75" s="881"/>
      <c r="BZ75" s="873"/>
      <c r="CA75" s="874"/>
      <c r="CB75" s="874"/>
      <c r="CC75" s="874"/>
      <c r="CD75" s="874"/>
      <c r="CE75" s="874"/>
      <c r="CF75" s="874"/>
      <c r="CG75" s="874"/>
      <c r="CH75" s="874"/>
      <c r="CI75" s="874"/>
      <c r="CJ75" s="874"/>
      <c r="CK75" s="875"/>
      <c r="ER75" s="254"/>
      <c r="ES75" s="254"/>
      <c r="ET75" s="254"/>
      <c r="EU75" s="254"/>
      <c r="EV75" s="254"/>
      <c r="EW75" s="254"/>
      <c r="EX75" s="254"/>
      <c r="EY75" s="254"/>
      <c r="EZ75" s="254"/>
      <c r="FA75" s="254"/>
      <c r="FB75" s="254"/>
      <c r="FC75" s="254"/>
      <c r="FD75" s="254"/>
      <c r="FE75" s="254"/>
      <c r="FF75" s="254"/>
      <c r="FG75" s="254"/>
      <c r="FH75" s="254"/>
      <c r="FI75" s="254"/>
      <c r="FJ75" s="254"/>
      <c r="FK75" s="254"/>
      <c r="FL75" s="254"/>
      <c r="FM75" s="254"/>
      <c r="FN75" s="254"/>
      <c r="FO75" s="254"/>
      <c r="FP75" s="254"/>
      <c r="FQ75" s="254"/>
      <c r="FR75" s="254"/>
      <c r="FS75" s="254"/>
      <c r="FT75" s="254"/>
      <c r="FU75" s="254"/>
      <c r="FV75" s="254"/>
      <c r="FW75" s="254"/>
      <c r="FX75" s="254"/>
      <c r="FY75" s="254"/>
      <c r="FZ75" s="254"/>
      <c r="GA75" s="254"/>
      <c r="GB75" s="254"/>
      <c r="GC75" s="254"/>
      <c r="GD75" s="254"/>
      <c r="GE75" s="254"/>
      <c r="GF75" s="254"/>
      <c r="GG75" s="254"/>
      <c r="GH75" s="254"/>
      <c r="GI75" s="254"/>
      <c r="GJ75" s="254"/>
    </row>
    <row r="76" spans="2:192" ht="5.25" customHeight="1">
      <c r="B76" s="412"/>
      <c r="C76" s="901"/>
      <c r="D76" s="500"/>
      <c r="E76" s="501"/>
      <c r="F76" s="501"/>
      <c r="G76" s="501"/>
      <c r="H76" s="501"/>
      <c r="I76" s="501"/>
      <c r="J76" s="501"/>
      <c r="K76" s="501"/>
      <c r="L76" s="501"/>
      <c r="M76" s="501"/>
      <c r="N76" s="501"/>
      <c r="O76" s="501"/>
      <c r="P76" s="501"/>
      <c r="Q76" s="501"/>
      <c r="R76" s="501"/>
      <c r="S76" s="501"/>
      <c r="T76" s="994"/>
      <c r="U76" s="994"/>
      <c r="V76" s="994"/>
      <c r="W76" s="994"/>
      <c r="X76" s="994"/>
      <c r="Y76" s="502"/>
      <c r="Z76" s="503"/>
      <c r="AA76" s="503"/>
      <c r="AB76" s="939"/>
      <c r="AC76" s="940"/>
      <c r="AD76" s="502"/>
      <c r="AE76" s="503"/>
      <c r="AF76" s="503"/>
      <c r="AG76" s="939"/>
      <c r="AH76" s="941"/>
      <c r="AI76" s="518"/>
      <c r="AJ76" s="519"/>
      <c r="AK76" s="519"/>
      <c r="AL76" s="519"/>
      <c r="AM76" s="519"/>
      <c r="AN76" s="519"/>
      <c r="AO76" s="519"/>
      <c r="AP76" s="519"/>
      <c r="AQ76" s="519"/>
      <c r="AR76" s="519"/>
      <c r="AS76" s="519"/>
      <c r="AT76" s="520"/>
      <c r="AU76" s="880"/>
      <c r="AV76" s="876"/>
      <c r="AW76" s="876"/>
      <c r="AX76" s="876"/>
      <c r="AY76" s="876"/>
      <c r="AZ76" s="876"/>
      <c r="BA76" s="876"/>
      <c r="BB76" s="876"/>
      <c r="BC76" s="876"/>
      <c r="BD76" s="876"/>
      <c r="BE76" s="876"/>
      <c r="BF76" s="876"/>
      <c r="BG76" s="876"/>
      <c r="BH76" s="876"/>
      <c r="BI76" s="876"/>
      <c r="BJ76" s="876"/>
      <c r="BK76" s="876"/>
      <c r="BL76" s="876"/>
      <c r="BM76" s="876"/>
      <c r="BN76" s="876"/>
      <c r="BO76" s="876"/>
      <c r="BP76" s="876"/>
      <c r="BQ76" s="876"/>
      <c r="BR76" s="876"/>
      <c r="BS76" s="876"/>
      <c r="BT76" s="876"/>
      <c r="BU76" s="876"/>
      <c r="BV76" s="876"/>
      <c r="BW76" s="876"/>
      <c r="BX76" s="876"/>
      <c r="BY76" s="881"/>
      <c r="BZ76" s="873"/>
      <c r="CA76" s="874"/>
      <c r="CB76" s="874"/>
      <c r="CC76" s="874"/>
      <c r="CD76" s="874"/>
      <c r="CE76" s="874"/>
      <c r="CF76" s="874"/>
      <c r="CG76" s="874"/>
      <c r="CH76" s="874"/>
      <c r="CI76" s="874"/>
      <c r="CJ76" s="874"/>
      <c r="CK76" s="875"/>
      <c r="ER76" s="254"/>
      <c r="ES76" s="254"/>
      <c r="ET76" s="254"/>
      <c r="EU76" s="254"/>
      <c r="EV76" s="254"/>
      <c r="EW76" s="254"/>
      <c r="EX76" s="254"/>
      <c r="EY76" s="254"/>
      <c r="EZ76" s="254"/>
      <c r="FA76" s="254"/>
      <c r="FB76" s="254"/>
      <c r="FC76" s="254"/>
      <c r="FD76" s="254"/>
      <c r="FE76" s="254"/>
      <c r="FF76" s="254"/>
      <c r="FG76" s="254"/>
      <c r="FH76" s="254"/>
      <c r="FI76" s="254"/>
      <c r="FJ76" s="254"/>
      <c r="FK76" s="254"/>
      <c r="FL76" s="254"/>
      <c r="FM76" s="254"/>
      <c r="FN76" s="254"/>
      <c r="FO76" s="254"/>
      <c r="FP76" s="254"/>
      <c r="FQ76" s="254"/>
      <c r="FR76" s="254"/>
      <c r="FS76" s="254"/>
      <c r="FT76" s="254"/>
      <c r="FU76" s="254"/>
      <c r="FV76" s="254"/>
      <c r="FW76" s="254"/>
      <c r="FX76" s="254"/>
      <c r="FY76" s="254"/>
      <c r="FZ76" s="254"/>
      <c r="GA76" s="254"/>
      <c r="GB76" s="254"/>
      <c r="GC76" s="254"/>
      <c r="GD76" s="254"/>
      <c r="GE76" s="254"/>
      <c r="GF76" s="254"/>
      <c r="GG76" s="254"/>
      <c r="GH76" s="254"/>
      <c r="GI76" s="254"/>
      <c r="GJ76" s="254"/>
    </row>
    <row r="77" spans="2:192" ht="5.25" customHeight="1">
      <c r="B77" s="412"/>
      <c r="C77" s="901"/>
      <c r="D77" s="934" t="s">
        <v>335</v>
      </c>
      <c r="E77" s="935"/>
      <c r="F77" s="935"/>
      <c r="G77" s="935"/>
      <c r="H77" s="935"/>
      <c r="I77" s="935"/>
      <c r="J77" s="935"/>
      <c r="K77" s="935"/>
      <c r="L77" s="935"/>
      <c r="M77" s="935"/>
      <c r="N77" s="935"/>
      <c r="O77" s="935"/>
      <c r="P77" s="935"/>
      <c r="Q77" s="935"/>
      <c r="R77" s="935"/>
      <c r="S77" s="935"/>
      <c r="T77" s="935"/>
      <c r="U77" s="935"/>
      <c r="V77" s="935"/>
      <c r="W77" s="935"/>
      <c r="X77" s="935"/>
      <c r="Y77" s="935"/>
      <c r="Z77" s="935"/>
      <c r="AA77" s="935"/>
      <c r="AB77" s="502">
        <f>$AY$24</f>
        <v>0</v>
      </c>
      <c r="AC77" s="503"/>
      <c r="AD77" s="503"/>
      <c r="AE77" s="503"/>
      <c r="AF77" s="503"/>
      <c r="AG77" s="503"/>
      <c r="AH77" s="504"/>
      <c r="AI77" s="519" t="e">
        <f ca="1">集計【２・３号】!K20</f>
        <v>#DIV/0!</v>
      </c>
      <c r="AJ77" s="519"/>
      <c r="AK77" s="519"/>
      <c r="AL77" s="519"/>
      <c r="AM77" s="519"/>
      <c r="AN77" s="519"/>
      <c r="AO77" s="519"/>
      <c r="AP77" s="519"/>
      <c r="AQ77" s="519"/>
      <c r="AR77" s="519"/>
      <c r="AS77" s="519"/>
      <c r="AT77" s="520"/>
      <c r="AU77" s="877"/>
      <c r="AV77" s="878"/>
      <c r="AW77" s="878"/>
      <c r="AX77" s="878"/>
      <c r="AY77" s="878"/>
      <c r="AZ77" s="878"/>
      <c r="BA77" s="878"/>
      <c r="BB77" s="878"/>
      <c r="BC77" s="878"/>
      <c r="BD77" s="878"/>
      <c r="BE77" s="878"/>
      <c r="BF77" s="878"/>
      <c r="BG77" s="878"/>
      <c r="BH77" s="878"/>
      <c r="BI77" s="878"/>
      <c r="BJ77" s="878"/>
      <c r="BK77" s="878"/>
      <c r="BL77" s="878"/>
      <c r="BM77" s="878"/>
      <c r="BN77" s="878"/>
      <c r="BO77" s="878"/>
      <c r="BP77" s="878"/>
      <c r="BQ77" s="878"/>
      <c r="BR77" s="878"/>
      <c r="BS77" s="878"/>
      <c r="BT77" s="878"/>
      <c r="BU77" s="878"/>
      <c r="BV77" s="878"/>
      <c r="BW77" s="878"/>
      <c r="BX77" s="878"/>
      <c r="BY77" s="879"/>
      <c r="BZ77" s="873"/>
      <c r="CA77" s="874"/>
      <c r="CB77" s="874"/>
      <c r="CC77" s="874"/>
      <c r="CD77" s="874"/>
      <c r="CE77" s="874"/>
      <c r="CF77" s="874"/>
      <c r="CG77" s="874"/>
      <c r="CH77" s="874"/>
      <c r="CI77" s="874"/>
      <c r="CJ77" s="874"/>
      <c r="CK77" s="875"/>
      <c r="CL77" s="254"/>
      <c r="CM77" s="254"/>
      <c r="CN77" s="254"/>
      <c r="CO77" s="254"/>
      <c r="EO77" s="254"/>
      <c r="EP77" s="254"/>
      <c r="EQ77" s="254"/>
      <c r="ER77" s="254"/>
      <c r="ES77" s="254"/>
      <c r="ET77" s="254"/>
      <c r="EU77" s="254"/>
      <c r="EV77" s="254"/>
      <c r="EW77" s="254"/>
      <c r="EX77" s="254"/>
      <c r="EY77" s="254"/>
      <c r="EZ77" s="254"/>
      <c r="FA77" s="254"/>
      <c r="FB77" s="254"/>
      <c r="FC77" s="254"/>
      <c r="FD77" s="254"/>
      <c r="FE77" s="254"/>
      <c r="FF77" s="254"/>
      <c r="FG77" s="254"/>
      <c r="FH77" s="254"/>
      <c r="FI77" s="254"/>
      <c r="FJ77" s="254"/>
      <c r="FK77" s="254"/>
      <c r="FL77" s="254"/>
      <c r="FM77" s="254"/>
      <c r="FN77" s="254"/>
      <c r="FO77" s="254"/>
      <c r="FP77" s="254"/>
      <c r="FQ77" s="254"/>
      <c r="FR77" s="254"/>
      <c r="FS77" s="254"/>
      <c r="FT77" s="254"/>
      <c r="FU77" s="254"/>
      <c r="FV77" s="254"/>
      <c r="FW77" s="254"/>
      <c r="FX77" s="254"/>
      <c r="FY77" s="254"/>
      <c r="FZ77" s="254"/>
      <c r="GA77" s="254"/>
      <c r="GB77" s="254"/>
      <c r="GC77" s="254"/>
      <c r="GD77" s="254"/>
      <c r="GE77" s="254"/>
      <c r="GF77" s="254"/>
      <c r="GG77" s="254"/>
      <c r="GH77" s="254"/>
      <c r="GI77" s="254"/>
      <c r="GJ77" s="254"/>
    </row>
    <row r="78" spans="2:192" ht="5.25" customHeight="1">
      <c r="B78" s="412"/>
      <c r="C78" s="901"/>
      <c r="D78" s="934"/>
      <c r="E78" s="935"/>
      <c r="F78" s="935"/>
      <c r="G78" s="935"/>
      <c r="H78" s="935"/>
      <c r="I78" s="935"/>
      <c r="J78" s="935"/>
      <c r="K78" s="935"/>
      <c r="L78" s="935"/>
      <c r="M78" s="935"/>
      <c r="N78" s="935"/>
      <c r="O78" s="935"/>
      <c r="P78" s="935"/>
      <c r="Q78" s="935"/>
      <c r="R78" s="935"/>
      <c r="S78" s="935"/>
      <c r="T78" s="935"/>
      <c r="U78" s="935"/>
      <c r="V78" s="935"/>
      <c r="W78" s="935"/>
      <c r="X78" s="935"/>
      <c r="Y78" s="935"/>
      <c r="Z78" s="935"/>
      <c r="AA78" s="935"/>
      <c r="AB78" s="502"/>
      <c r="AC78" s="503"/>
      <c r="AD78" s="503"/>
      <c r="AE78" s="503"/>
      <c r="AF78" s="503"/>
      <c r="AG78" s="503"/>
      <c r="AH78" s="504"/>
      <c r="AI78" s="519"/>
      <c r="AJ78" s="519"/>
      <c r="AK78" s="519"/>
      <c r="AL78" s="519"/>
      <c r="AM78" s="519"/>
      <c r="AN78" s="519"/>
      <c r="AO78" s="519"/>
      <c r="AP78" s="519"/>
      <c r="AQ78" s="519"/>
      <c r="AR78" s="519"/>
      <c r="AS78" s="519"/>
      <c r="AT78" s="520"/>
      <c r="AU78" s="880"/>
      <c r="AV78" s="876"/>
      <c r="AW78" s="876"/>
      <c r="AX78" s="876"/>
      <c r="AY78" s="876"/>
      <c r="AZ78" s="876"/>
      <c r="BA78" s="876"/>
      <c r="BB78" s="876"/>
      <c r="BC78" s="876"/>
      <c r="BD78" s="876"/>
      <c r="BE78" s="876"/>
      <c r="BF78" s="876"/>
      <c r="BG78" s="876"/>
      <c r="BH78" s="876"/>
      <c r="BI78" s="876"/>
      <c r="BJ78" s="876"/>
      <c r="BK78" s="876"/>
      <c r="BL78" s="876"/>
      <c r="BM78" s="876"/>
      <c r="BN78" s="876"/>
      <c r="BO78" s="876"/>
      <c r="BP78" s="876"/>
      <c r="BQ78" s="876"/>
      <c r="BR78" s="876"/>
      <c r="BS78" s="876"/>
      <c r="BT78" s="876"/>
      <c r="BU78" s="876"/>
      <c r="BV78" s="876"/>
      <c r="BW78" s="876"/>
      <c r="BX78" s="876"/>
      <c r="BY78" s="881"/>
      <c r="BZ78" s="873"/>
      <c r="CA78" s="874"/>
      <c r="CB78" s="874"/>
      <c r="CC78" s="874"/>
      <c r="CD78" s="874"/>
      <c r="CE78" s="874"/>
      <c r="CF78" s="874"/>
      <c r="CG78" s="874"/>
      <c r="CH78" s="874"/>
      <c r="CI78" s="874"/>
      <c r="CJ78" s="874"/>
      <c r="CK78" s="875"/>
      <c r="CL78" s="254"/>
      <c r="CM78" s="254"/>
      <c r="CN78" s="254"/>
      <c r="CO78" s="254"/>
      <c r="EO78" s="254"/>
      <c r="EP78" s="254"/>
      <c r="EQ78" s="254"/>
      <c r="ER78" s="254"/>
      <c r="ES78" s="254"/>
      <c r="ET78" s="254"/>
      <c r="EU78" s="254"/>
      <c r="EV78" s="254"/>
      <c r="EW78" s="254"/>
      <c r="EX78" s="254"/>
      <c r="EY78" s="254"/>
      <c r="EZ78" s="254"/>
      <c r="FA78" s="254"/>
      <c r="FB78" s="254"/>
      <c r="FC78" s="254"/>
      <c r="FD78" s="254"/>
      <c r="FE78" s="254"/>
      <c r="FF78" s="254"/>
      <c r="FG78" s="254"/>
      <c r="FH78" s="254"/>
      <c r="FI78" s="254"/>
      <c r="FJ78" s="254"/>
      <c r="FK78" s="254"/>
      <c r="FL78" s="254"/>
      <c r="FM78" s="254"/>
      <c r="FN78" s="254"/>
      <c r="FO78" s="254"/>
      <c r="FP78" s="254"/>
      <c r="FQ78" s="254"/>
      <c r="FR78" s="254"/>
      <c r="FS78" s="254"/>
      <c r="FT78" s="254"/>
      <c r="FU78" s="254"/>
      <c r="FV78" s="254"/>
      <c r="FW78" s="254"/>
      <c r="FX78" s="254"/>
      <c r="FY78" s="254"/>
      <c r="FZ78" s="254"/>
      <c r="GA78" s="254"/>
      <c r="GB78" s="254"/>
      <c r="GC78" s="254"/>
      <c r="GD78" s="254"/>
      <c r="GE78" s="254"/>
      <c r="GF78" s="254"/>
      <c r="GG78" s="254"/>
      <c r="GH78" s="254"/>
      <c r="GI78" s="254"/>
      <c r="GJ78" s="254"/>
    </row>
    <row r="79" spans="2:192" ht="5.25" customHeight="1">
      <c r="B79" s="412"/>
      <c r="C79" s="901"/>
      <c r="D79" s="934"/>
      <c r="E79" s="935"/>
      <c r="F79" s="935"/>
      <c r="G79" s="935"/>
      <c r="H79" s="935"/>
      <c r="I79" s="935"/>
      <c r="J79" s="935"/>
      <c r="K79" s="935"/>
      <c r="L79" s="935"/>
      <c r="M79" s="935"/>
      <c r="N79" s="935"/>
      <c r="O79" s="935"/>
      <c r="P79" s="935"/>
      <c r="Q79" s="935"/>
      <c r="R79" s="935"/>
      <c r="S79" s="935"/>
      <c r="T79" s="935"/>
      <c r="U79" s="935"/>
      <c r="V79" s="935"/>
      <c r="W79" s="935"/>
      <c r="X79" s="935"/>
      <c r="Y79" s="935"/>
      <c r="Z79" s="935"/>
      <c r="AA79" s="935"/>
      <c r="AB79" s="502"/>
      <c r="AC79" s="503"/>
      <c r="AD79" s="503"/>
      <c r="AE79" s="503"/>
      <c r="AF79" s="503"/>
      <c r="AG79" s="503"/>
      <c r="AH79" s="504"/>
      <c r="AI79" s="519"/>
      <c r="AJ79" s="519"/>
      <c r="AK79" s="519"/>
      <c r="AL79" s="519"/>
      <c r="AM79" s="519"/>
      <c r="AN79" s="519"/>
      <c r="AO79" s="519"/>
      <c r="AP79" s="519"/>
      <c r="AQ79" s="519"/>
      <c r="AR79" s="519"/>
      <c r="AS79" s="519"/>
      <c r="AT79" s="520"/>
      <c r="AU79" s="880"/>
      <c r="AV79" s="876"/>
      <c r="AW79" s="876"/>
      <c r="AX79" s="876"/>
      <c r="AY79" s="876"/>
      <c r="AZ79" s="876"/>
      <c r="BA79" s="876"/>
      <c r="BB79" s="876"/>
      <c r="BC79" s="876"/>
      <c r="BD79" s="876"/>
      <c r="BE79" s="876"/>
      <c r="BF79" s="876"/>
      <c r="BG79" s="876"/>
      <c r="BH79" s="876"/>
      <c r="BI79" s="876"/>
      <c r="BJ79" s="876"/>
      <c r="BK79" s="876"/>
      <c r="BL79" s="876"/>
      <c r="BM79" s="876"/>
      <c r="BN79" s="876"/>
      <c r="BO79" s="876"/>
      <c r="BP79" s="876"/>
      <c r="BQ79" s="876"/>
      <c r="BR79" s="876"/>
      <c r="BS79" s="876"/>
      <c r="BT79" s="876"/>
      <c r="BU79" s="876"/>
      <c r="BV79" s="876"/>
      <c r="BW79" s="876"/>
      <c r="BX79" s="876"/>
      <c r="BY79" s="881"/>
      <c r="BZ79" s="873"/>
      <c r="CA79" s="874"/>
      <c r="CB79" s="874"/>
      <c r="CC79" s="874"/>
      <c r="CD79" s="874"/>
      <c r="CE79" s="874"/>
      <c r="CF79" s="874"/>
      <c r="CG79" s="874"/>
      <c r="CH79" s="874"/>
      <c r="CI79" s="874"/>
      <c r="CJ79" s="874"/>
      <c r="CK79" s="875"/>
      <c r="CL79" s="254"/>
      <c r="CM79" s="254"/>
      <c r="CN79" s="254"/>
      <c r="CO79" s="254"/>
      <c r="EO79" s="254"/>
      <c r="EP79" s="254"/>
      <c r="EQ79" s="254"/>
      <c r="ER79" s="254"/>
      <c r="ES79" s="254"/>
      <c r="ET79" s="254"/>
      <c r="EU79" s="254"/>
      <c r="EV79" s="254"/>
      <c r="EW79" s="254"/>
      <c r="EX79" s="254"/>
      <c r="EY79" s="254"/>
      <c r="EZ79" s="254"/>
      <c r="FA79" s="254"/>
      <c r="FB79" s="254"/>
      <c r="FC79" s="254"/>
      <c r="FD79" s="254"/>
      <c r="FE79" s="254"/>
      <c r="FF79" s="254"/>
      <c r="FG79" s="254"/>
      <c r="FH79" s="254"/>
      <c r="FI79" s="254"/>
      <c r="FJ79" s="254"/>
      <c r="FK79" s="254"/>
      <c r="FL79" s="254"/>
      <c r="FM79" s="254"/>
      <c r="FN79" s="254"/>
      <c r="FO79" s="254"/>
      <c r="FP79" s="254"/>
      <c r="FQ79" s="254"/>
      <c r="FR79" s="254"/>
      <c r="FS79" s="254"/>
      <c r="FT79" s="254"/>
      <c r="FU79" s="254"/>
      <c r="FV79" s="254"/>
      <c r="FW79" s="254"/>
      <c r="FX79" s="254"/>
      <c r="FY79" s="254"/>
      <c r="FZ79" s="254"/>
      <c r="GA79" s="254"/>
      <c r="GB79" s="254"/>
      <c r="GC79" s="254"/>
      <c r="GD79" s="254"/>
      <c r="GE79" s="254"/>
      <c r="GF79" s="254"/>
      <c r="GG79" s="254"/>
      <c r="GH79" s="254"/>
      <c r="GI79" s="254"/>
      <c r="GJ79" s="254"/>
    </row>
    <row r="80" spans="2:192" ht="5.25" customHeight="1">
      <c r="B80" s="412"/>
      <c r="C80" s="901"/>
      <c r="D80" s="934"/>
      <c r="E80" s="935"/>
      <c r="F80" s="935"/>
      <c r="G80" s="935"/>
      <c r="H80" s="935"/>
      <c r="I80" s="935"/>
      <c r="J80" s="935"/>
      <c r="K80" s="935"/>
      <c r="L80" s="935"/>
      <c r="M80" s="935"/>
      <c r="N80" s="935"/>
      <c r="O80" s="935"/>
      <c r="P80" s="935"/>
      <c r="Q80" s="935"/>
      <c r="R80" s="935"/>
      <c r="S80" s="935"/>
      <c r="T80" s="935"/>
      <c r="U80" s="935"/>
      <c r="V80" s="935"/>
      <c r="W80" s="935"/>
      <c r="X80" s="935"/>
      <c r="Y80" s="935"/>
      <c r="Z80" s="935"/>
      <c r="AA80" s="935"/>
      <c r="AB80" s="502"/>
      <c r="AC80" s="503"/>
      <c r="AD80" s="503"/>
      <c r="AE80" s="503"/>
      <c r="AF80" s="503"/>
      <c r="AG80" s="503"/>
      <c r="AH80" s="504"/>
      <c r="AI80" s="519"/>
      <c r="AJ80" s="519"/>
      <c r="AK80" s="519"/>
      <c r="AL80" s="519"/>
      <c r="AM80" s="519"/>
      <c r="AN80" s="519"/>
      <c r="AO80" s="519"/>
      <c r="AP80" s="519"/>
      <c r="AQ80" s="519"/>
      <c r="AR80" s="519"/>
      <c r="AS80" s="519"/>
      <c r="AT80" s="520"/>
      <c r="AU80" s="880"/>
      <c r="AV80" s="876"/>
      <c r="AW80" s="876"/>
      <c r="AX80" s="876"/>
      <c r="AY80" s="876"/>
      <c r="AZ80" s="876"/>
      <c r="BA80" s="876"/>
      <c r="BB80" s="876"/>
      <c r="BC80" s="876"/>
      <c r="BD80" s="876"/>
      <c r="BE80" s="876"/>
      <c r="BF80" s="876"/>
      <c r="BG80" s="876"/>
      <c r="BH80" s="876"/>
      <c r="BI80" s="876"/>
      <c r="BJ80" s="876"/>
      <c r="BK80" s="876"/>
      <c r="BL80" s="876"/>
      <c r="BM80" s="876"/>
      <c r="BN80" s="876"/>
      <c r="BO80" s="876"/>
      <c r="BP80" s="876"/>
      <c r="BQ80" s="876"/>
      <c r="BR80" s="876"/>
      <c r="BS80" s="876"/>
      <c r="BT80" s="876"/>
      <c r="BU80" s="876"/>
      <c r="BV80" s="876"/>
      <c r="BW80" s="876"/>
      <c r="BX80" s="876"/>
      <c r="BY80" s="881"/>
      <c r="BZ80" s="873"/>
      <c r="CA80" s="874"/>
      <c r="CB80" s="874"/>
      <c r="CC80" s="874"/>
      <c r="CD80" s="874"/>
      <c r="CE80" s="874"/>
      <c r="CF80" s="874"/>
      <c r="CG80" s="874"/>
      <c r="CH80" s="874"/>
      <c r="CI80" s="874"/>
      <c r="CJ80" s="874"/>
      <c r="CK80" s="875"/>
      <c r="CL80" s="254"/>
      <c r="CM80" s="254"/>
      <c r="CN80" s="254"/>
      <c r="ER80" s="254"/>
      <c r="ES80" s="254"/>
      <c r="ET80" s="254"/>
      <c r="EU80" s="254"/>
      <c r="EV80" s="254"/>
      <c r="EW80" s="254"/>
      <c r="EX80" s="254"/>
      <c r="EY80" s="254"/>
      <c r="EZ80" s="254"/>
      <c r="FA80" s="254"/>
      <c r="FB80" s="254"/>
      <c r="FC80" s="254"/>
      <c r="FD80" s="254"/>
      <c r="FE80" s="254"/>
      <c r="FF80" s="254"/>
      <c r="FG80" s="254"/>
      <c r="FH80" s="254"/>
      <c r="FI80" s="254"/>
      <c r="FJ80" s="254"/>
      <c r="FK80" s="254"/>
      <c r="FL80" s="254"/>
      <c r="FM80" s="254"/>
      <c r="FN80" s="254"/>
      <c r="FO80" s="254"/>
      <c r="FP80" s="254"/>
      <c r="FQ80" s="254"/>
      <c r="FR80" s="254"/>
      <c r="FS80" s="254"/>
      <c r="FT80" s="254"/>
      <c r="FU80" s="254"/>
      <c r="FV80" s="254"/>
      <c r="FW80" s="254"/>
      <c r="FX80" s="254"/>
      <c r="FY80" s="254"/>
      <c r="FZ80" s="254"/>
      <c r="GA80" s="254"/>
      <c r="GB80" s="254"/>
      <c r="GC80" s="254"/>
      <c r="GD80" s="254"/>
      <c r="GE80" s="254"/>
      <c r="GF80" s="254"/>
      <c r="GG80" s="254"/>
      <c r="GH80" s="254"/>
      <c r="GI80" s="254"/>
      <c r="GJ80" s="254"/>
    </row>
    <row r="81" spans="2:192" ht="5.25" customHeight="1">
      <c r="B81" s="412"/>
      <c r="C81" s="901"/>
      <c r="D81" s="934"/>
      <c r="E81" s="935"/>
      <c r="F81" s="935"/>
      <c r="G81" s="935"/>
      <c r="H81" s="935"/>
      <c r="I81" s="935"/>
      <c r="J81" s="935"/>
      <c r="K81" s="935"/>
      <c r="L81" s="935"/>
      <c r="M81" s="935"/>
      <c r="N81" s="935"/>
      <c r="O81" s="935"/>
      <c r="P81" s="935"/>
      <c r="Q81" s="935"/>
      <c r="R81" s="935"/>
      <c r="S81" s="935"/>
      <c r="T81" s="935"/>
      <c r="U81" s="935"/>
      <c r="V81" s="935"/>
      <c r="W81" s="935"/>
      <c r="X81" s="935"/>
      <c r="Y81" s="935"/>
      <c r="Z81" s="935"/>
      <c r="AA81" s="935"/>
      <c r="AB81" s="502"/>
      <c r="AC81" s="503"/>
      <c r="AD81" s="503"/>
      <c r="AE81" s="503"/>
      <c r="AF81" s="503"/>
      <c r="AG81" s="503"/>
      <c r="AH81" s="504"/>
      <c r="AI81" s="519"/>
      <c r="AJ81" s="519"/>
      <c r="AK81" s="519"/>
      <c r="AL81" s="519"/>
      <c r="AM81" s="519"/>
      <c r="AN81" s="519"/>
      <c r="AO81" s="519"/>
      <c r="AP81" s="519"/>
      <c r="AQ81" s="519"/>
      <c r="AR81" s="519"/>
      <c r="AS81" s="519"/>
      <c r="AT81" s="520"/>
      <c r="AU81" s="880"/>
      <c r="AV81" s="876"/>
      <c r="AW81" s="876"/>
      <c r="AX81" s="876"/>
      <c r="AY81" s="876"/>
      <c r="AZ81" s="876"/>
      <c r="BA81" s="876"/>
      <c r="BB81" s="876"/>
      <c r="BC81" s="876"/>
      <c r="BD81" s="876"/>
      <c r="BE81" s="876"/>
      <c r="BF81" s="876"/>
      <c r="BG81" s="876"/>
      <c r="BH81" s="876"/>
      <c r="BI81" s="876"/>
      <c r="BJ81" s="876"/>
      <c r="BK81" s="876"/>
      <c r="BL81" s="876"/>
      <c r="BM81" s="876"/>
      <c r="BN81" s="876"/>
      <c r="BO81" s="876"/>
      <c r="BP81" s="876"/>
      <c r="BQ81" s="876"/>
      <c r="BR81" s="876"/>
      <c r="BS81" s="876"/>
      <c r="BT81" s="876"/>
      <c r="BU81" s="876"/>
      <c r="BV81" s="876"/>
      <c r="BW81" s="876"/>
      <c r="BX81" s="876"/>
      <c r="BY81" s="881"/>
      <c r="BZ81" s="873"/>
      <c r="CA81" s="874"/>
      <c r="CB81" s="874"/>
      <c r="CC81" s="874"/>
      <c r="CD81" s="874"/>
      <c r="CE81" s="874"/>
      <c r="CF81" s="874"/>
      <c r="CG81" s="874"/>
      <c r="CH81" s="874"/>
      <c r="CI81" s="874"/>
      <c r="CJ81" s="874"/>
      <c r="CK81" s="875"/>
      <c r="CL81" s="254"/>
      <c r="CM81" s="254"/>
      <c r="CN81" s="254"/>
      <c r="CO81" s="254"/>
      <c r="CP81" s="254"/>
      <c r="ER81" s="254"/>
      <c r="ES81" s="254"/>
      <c r="ET81" s="254"/>
      <c r="EU81" s="254"/>
      <c r="EV81" s="254"/>
      <c r="EW81" s="254"/>
      <c r="EX81" s="254"/>
      <c r="EY81" s="254"/>
      <c r="EZ81" s="254"/>
      <c r="FA81" s="254"/>
      <c r="FB81" s="254"/>
      <c r="FC81" s="254"/>
      <c r="FD81" s="254"/>
      <c r="FE81" s="254"/>
      <c r="FF81" s="254"/>
      <c r="FG81" s="254"/>
      <c r="FH81" s="254"/>
      <c r="FI81" s="254"/>
      <c r="FJ81" s="254"/>
      <c r="FK81" s="254"/>
      <c r="FL81" s="254"/>
      <c r="FM81" s="254"/>
      <c r="FN81" s="254"/>
      <c r="FO81" s="254"/>
      <c r="FP81" s="254"/>
      <c r="FQ81" s="254"/>
      <c r="FR81" s="254"/>
      <c r="FS81" s="254"/>
      <c r="FT81" s="254"/>
      <c r="FU81" s="254"/>
      <c r="FV81" s="254"/>
      <c r="FW81" s="254"/>
      <c r="FX81" s="254"/>
      <c r="FY81" s="254"/>
      <c r="FZ81" s="254"/>
      <c r="GA81" s="254"/>
      <c r="GB81" s="254"/>
      <c r="GC81" s="254"/>
      <c r="GD81" s="254"/>
      <c r="GE81" s="254"/>
      <c r="GF81" s="254"/>
      <c r="GG81" s="254"/>
      <c r="GH81" s="254"/>
      <c r="GI81" s="254"/>
      <c r="GJ81" s="254"/>
    </row>
    <row r="82" spans="2:192" ht="5.25" customHeight="1">
      <c r="B82" s="412"/>
      <c r="C82" s="901"/>
      <c r="D82" s="934" t="s">
        <v>347</v>
      </c>
      <c r="E82" s="935"/>
      <c r="F82" s="935"/>
      <c r="G82" s="935"/>
      <c r="H82" s="935"/>
      <c r="I82" s="935"/>
      <c r="J82" s="935"/>
      <c r="K82" s="935"/>
      <c r="L82" s="935"/>
      <c r="M82" s="935"/>
      <c r="N82" s="935"/>
      <c r="O82" s="935"/>
      <c r="P82" s="935"/>
      <c r="Q82" s="935"/>
      <c r="R82" s="935"/>
      <c r="S82" s="935"/>
      <c r="T82" s="935"/>
      <c r="U82" s="935"/>
      <c r="V82" s="935"/>
      <c r="W82" s="935"/>
      <c r="X82" s="935"/>
      <c r="Y82" s="935"/>
      <c r="Z82" s="935"/>
      <c r="AA82" s="935"/>
      <c r="AB82" s="562" t="str">
        <f>施設情報!C40&amp;""</f>
        <v/>
      </c>
      <c r="AC82" s="563"/>
      <c r="AD82" s="563"/>
      <c r="AE82" s="563"/>
      <c r="AF82" s="563"/>
      <c r="AG82" s="563"/>
      <c r="AH82" s="564"/>
      <c r="AI82" s="518">
        <f ca="1">集計【２・３号】!K21</f>
        <v>0</v>
      </c>
      <c r="AJ82" s="519"/>
      <c r="AK82" s="519"/>
      <c r="AL82" s="519"/>
      <c r="AM82" s="519"/>
      <c r="AN82" s="519"/>
      <c r="AO82" s="519"/>
      <c r="AP82" s="519"/>
      <c r="AQ82" s="519"/>
      <c r="AR82" s="519"/>
      <c r="AS82" s="519"/>
      <c r="AT82" s="520"/>
      <c r="AU82" s="877"/>
      <c r="AV82" s="878"/>
      <c r="AW82" s="878"/>
      <c r="AX82" s="878"/>
      <c r="AY82" s="878"/>
      <c r="AZ82" s="878"/>
      <c r="BA82" s="878"/>
      <c r="BB82" s="878"/>
      <c r="BC82" s="878"/>
      <c r="BD82" s="878"/>
      <c r="BE82" s="878"/>
      <c r="BF82" s="878"/>
      <c r="BG82" s="878"/>
      <c r="BH82" s="878"/>
      <c r="BI82" s="878"/>
      <c r="BJ82" s="878"/>
      <c r="BK82" s="878"/>
      <c r="BL82" s="878"/>
      <c r="BM82" s="878"/>
      <c r="BN82" s="878"/>
      <c r="BO82" s="878"/>
      <c r="BP82" s="878"/>
      <c r="BQ82" s="878"/>
      <c r="BR82" s="878"/>
      <c r="BS82" s="878"/>
      <c r="BT82" s="878"/>
      <c r="BU82" s="878"/>
      <c r="BV82" s="878"/>
      <c r="BW82" s="878"/>
      <c r="BX82" s="878"/>
      <c r="BY82" s="879"/>
      <c r="BZ82" s="873"/>
      <c r="CA82" s="874"/>
      <c r="CB82" s="874"/>
      <c r="CC82" s="874"/>
      <c r="CD82" s="874"/>
      <c r="CE82" s="874"/>
      <c r="CF82" s="874"/>
      <c r="CG82" s="874"/>
      <c r="CH82" s="874"/>
      <c r="CI82" s="874"/>
      <c r="CJ82" s="874"/>
      <c r="CK82" s="875"/>
      <c r="CL82" s="254"/>
      <c r="CM82" s="254"/>
      <c r="CN82" s="254"/>
      <c r="CO82" s="254"/>
      <c r="CP82" s="254"/>
      <c r="ER82" s="254"/>
      <c r="ES82" s="254"/>
      <c r="ET82" s="254"/>
      <c r="EU82" s="254"/>
      <c r="EV82" s="254"/>
      <c r="EW82" s="254"/>
      <c r="EX82" s="254"/>
      <c r="EY82" s="254"/>
      <c r="EZ82" s="254"/>
      <c r="FA82" s="254"/>
      <c r="FB82" s="254"/>
      <c r="FC82" s="254"/>
      <c r="FD82" s="254"/>
      <c r="FE82" s="254"/>
      <c r="FF82" s="254"/>
      <c r="FG82" s="254"/>
      <c r="FH82" s="254"/>
      <c r="FI82" s="254"/>
      <c r="FJ82" s="254"/>
      <c r="FK82" s="254"/>
      <c r="FL82" s="254"/>
      <c r="FM82" s="254"/>
      <c r="FN82" s="254"/>
      <c r="FO82" s="254"/>
      <c r="FP82" s="254"/>
      <c r="FQ82" s="254"/>
      <c r="FR82" s="254"/>
      <c r="FS82" s="254"/>
      <c r="FT82" s="254"/>
      <c r="FU82" s="254"/>
      <c r="FV82" s="254"/>
      <c r="FW82" s="254"/>
      <c r="FX82" s="254"/>
      <c r="FY82" s="254"/>
      <c r="FZ82" s="254"/>
      <c r="GA82" s="254"/>
      <c r="GB82" s="254"/>
      <c r="GC82" s="254"/>
      <c r="GD82" s="254"/>
      <c r="GE82" s="254"/>
      <c r="GF82" s="254"/>
      <c r="GG82" s="254"/>
      <c r="GH82" s="254"/>
      <c r="GI82" s="254"/>
      <c r="GJ82" s="254"/>
    </row>
    <row r="83" spans="2:192" ht="5.25" customHeight="1">
      <c r="B83" s="412"/>
      <c r="C83" s="901"/>
      <c r="D83" s="934"/>
      <c r="E83" s="935"/>
      <c r="F83" s="935"/>
      <c r="G83" s="935"/>
      <c r="H83" s="935"/>
      <c r="I83" s="935"/>
      <c r="J83" s="935"/>
      <c r="K83" s="935"/>
      <c r="L83" s="935"/>
      <c r="M83" s="935"/>
      <c r="N83" s="935"/>
      <c r="O83" s="935"/>
      <c r="P83" s="935"/>
      <c r="Q83" s="935"/>
      <c r="R83" s="935"/>
      <c r="S83" s="935"/>
      <c r="T83" s="935"/>
      <c r="U83" s="935"/>
      <c r="V83" s="935"/>
      <c r="W83" s="935"/>
      <c r="X83" s="935"/>
      <c r="Y83" s="935"/>
      <c r="Z83" s="935"/>
      <c r="AA83" s="935"/>
      <c r="AB83" s="562"/>
      <c r="AC83" s="563"/>
      <c r="AD83" s="563"/>
      <c r="AE83" s="563"/>
      <c r="AF83" s="563"/>
      <c r="AG83" s="563"/>
      <c r="AH83" s="564"/>
      <c r="AI83" s="518"/>
      <c r="AJ83" s="519"/>
      <c r="AK83" s="519"/>
      <c r="AL83" s="519"/>
      <c r="AM83" s="519"/>
      <c r="AN83" s="519"/>
      <c r="AO83" s="519"/>
      <c r="AP83" s="519"/>
      <c r="AQ83" s="519"/>
      <c r="AR83" s="519"/>
      <c r="AS83" s="519"/>
      <c r="AT83" s="520"/>
      <c r="AU83" s="880"/>
      <c r="AV83" s="876"/>
      <c r="AW83" s="876"/>
      <c r="AX83" s="876"/>
      <c r="AY83" s="876"/>
      <c r="AZ83" s="876"/>
      <c r="BA83" s="876"/>
      <c r="BB83" s="876"/>
      <c r="BC83" s="876"/>
      <c r="BD83" s="876"/>
      <c r="BE83" s="876"/>
      <c r="BF83" s="876"/>
      <c r="BG83" s="876"/>
      <c r="BH83" s="876"/>
      <c r="BI83" s="876"/>
      <c r="BJ83" s="876"/>
      <c r="BK83" s="876"/>
      <c r="BL83" s="876"/>
      <c r="BM83" s="876"/>
      <c r="BN83" s="876"/>
      <c r="BO83" s="876"/>
      <c r="BP83" s="876"/>
      <c r="BQ83" s="876"/>
      <c r="BR83" s="876"/>
      <c r="BS83" s="876"/>
      <c r="BT83" s="876"/>
      <c r="BU83" s="876"/>
      <c r="BV83" s="876"/>
      <c r="BW83" s="876"/>
      <c r="BX83" s="876"/>
      <c r="BY83" s="881"/>
      <c r="BZ83" s="873"/>
      <c r="CA83" s="874"/>
      <c r="CB83" s="874"/>
      <c r="CC83" s="874"/>
      <c r="CD83" s="874"/>
      <c r="CE83" s="874"/>
      <c r="CF83" s="874"/>
      <c r="CG83" s="874"/>
      <c r="CH83" s="874"/>
      <c r="CI83" s="874"/>
      <c r="CJ83" s="874"/>
      <c r="CK83" s="875"/>
      <c r="CL83" s="254"/>
      <c r="CM83" s="254"/>
      <c r="CN83" s="254"/>
      <c r="ER83" s="254"/>
      <c r="ES83" s="254"/>
      <c r="ET83" s="254"/>
      <c r="EU83" s="254"/>
      <c r="EV83" s="254"/>
      <c r="EW83" s="254"/>
      <c r="EX83" s="254"/>
      <c r="EY83" s="254"/>
      <c r="EZ83" s="254"/>
      <c r="FA83" s="254"/>
      <c r="FB83" s="254"/>
      <c r="FC83" s="254"/>
      <c r="FD83" s="254"/>
      <c r="FE83" s="254"/>
      <c r="FF83" s="254"/>
      <c r="FG83" s="254"/>
      <c r="FH83" s="254"/>
      <c r="FI83" s="254"/>
      <c r="FJ83" s="254"/>
      <c r="FK83" s="254"/>
      <c r="FL83" s="254"/>
      <c r="FM83" s="254"/>
      <c r="FN83" s="254"/>
      <c r="FO83" s="254"/>
      <c r="FP83" s="254"/>
      <c r="FQ83" s="254"/>
      <c r="FR83" s="254"/>
      <c r="FS83" s="254"/>
      <c r="FT83" s="254"/>
      <c r="FU83" s="254"/>
      <c r="FV83" s="254"/>
      <c r="FW83" s="254"/>
      <c r="FX83" s="254"/>
      <c r="FY83" s="254"/>
      <c r="FZ83" s="254"/>
      <c r="GA83" s="254"/>
      <c r="GB83" s="254"/>
      <c r="GC83" s="254"/>
      <c r="GD83" s="254"/>
      <c r="GE83" s="254"/>
      <c r="GF83" s="254"/>
      <c r="GG83" s="254"/>
      <c r="GH83" s="254"/>
      <c r="GI83" s="254"/>
      <c r="GJ83" s="254"/>
    </row>
    <row r="84" spans="2:192" ht="5.25" customHeight="1">
      <c r="B84" s="412"/>
      <c r="C84" s="901"/>
      <c r="D84" s="934"/>
      <c r="E84" s="935"/>
      <c r="F84" s="935"/>
      <c r="G84" s="935"/>
      <c r="H84" s="935"/>
      <c r="I84" s="935"/>
      <c r="J84" s="935"/>
      <c r="K84" s="935"/>
      <c r="L84" s="935"/>
      <c r="M84" s="935"/>
      <c r="N84" s="935"/>
      <c r="O84" s="935"/>
      <c r="P84" s="935"/>
      <c r="Q84" s="935"/>
      <c r="R84" s="935"/>
      <c r="S84" s="935"/>
      <c r="T84" s="935"/>
      <c r="U84" s="935"/>
      <c r="V84" s="935"/>
      <c r="W84" s="935"/>
      <c r="X84" s="935"/>
      <c r="Y84" s="935"/>
      <c r="Z84" s="935"/>
      <c r="AA84" s="935"/>
      <c r="AB84" s="562"/>
      <c r="AC84" s="563"/>
      <c r="AD84" s="563"/>
      <c r="AE84" s="563"/>
      <c r="AF84" s="563"/>
      <c r="AG84" s="563"/>
      <c r="AH84" s="564"/>
      <c r="AI84" s="518"/>
      <c r="AJ84" s="519"/>
      <c r="AK84" s="519"/>
      <c r="AL84" s="519"/>
      <c r="AM84" s="519"/>
      <c r="AN84" s="519"/>
      <c r="AO84" s="519"/>
      <c r="AP84" s="519"/>
      <c r="AQ84" s="519"/>
      <c r="AR84" s="519"/>
      <c r="AS84" s="519"/>
      <c r="AT84" s="520"/>
      <c r="AU84" s="880"/>
      <c r="AV84" s="876"/>
      <c r="AW84" s="876"/>
      <c r="AX84" s="876"/>
      <c r="AY84" s="876"/>
      <c r="AZ84" s="876"/>
      <c r="BA84" s="876"/>
      <c r="BB84" s="876"/>
      <c r="BC84" s="876"/>
      <c r="BD84" s="876"/>
      <c r="BE84" s="876"/>
      <c r="BF84" s="876"/>
      <c r="BG84" s="876"/>
      <c r="BH84" s="876"/>
      <c r="BI84" s="876"/>
      <c r="BJ84" s="876"/>
      <c r="BK84" s="876"/>
      <c r="BL84" s="876"/>
      <c r="BM84" s="876"/>
      <c r="BN84" s="876"/>
      <c r="BO84" s="876"/>
      <c r="BP84" s="876"/>
      <c r="BQ84" s="876"/>
      <c r="BR84" s="876"/>
      <c r="BS84" s="876"/>
      <c r="BT84" s="876"/>
      <c r="BU84" s="876"/>
      <c r="BV84" s="876"/>
      <c r="BW84" s="876"/>
      <c r="BX84" s="876"/>
      <c r="BY84" s="881"/>
      <c r="BZ84" s="873"/>
      <c r="CA84" s="874"/>
      <c r="CB84" s="874"/>
      <c r="CC84" s="874"/>
      <c r="CD84" s="874"/>
      <c r="CE84" s="874"/>
      <c r="CF84" s="874"/>
      <c r="CG84" s="874"/>
      <c r="CH84" s="874"/>
      <c r="CI84" s="874"/>
      <c r="CJ84" s="874"/>
      <c r="CK84" s="875"/>
      <c r="CL84" s="254"/>
      <c r="CM84" s="254"/>
      <c r="CN84" s="254"/>
      <c r="ER84" s="254"/>
      <c r="ES84" s="254"/>
      <c r="ET84" s="254"/>
      <c r="EU84" s="254"/>
      <c r="EV84" s="254"/>
      <c r="EW84" s="254"/>
      <c r="EX84" s="254"/>
      <c r="EY84" s="254"/>
      <c r="EZ84" s="254"/>
      <c r="FA84" s="254"/>
      <c r="FB84" s="254"/>
      <c r="FC84" s="254"/>
      <c r="FD84" s="254"/>
      <c r="FE84" s="254"/>
      <c r="FF84" s="254"/>
      <c r="FG84" s="254"/>
      <c r="FH84" s="254"/>
      <c r="FI84" s="254"/>
      <c r="FJ84" s="254"/>
      <c r="FK84" s="254"/>
      <c r="FL84" s="255"/>
      <c r="FM84" s="255"/>
      <c r="FN84" s="255"/>
      <c r="FO84" s="255"/>
      <c r="FP84" s="255"/>
      <c r="FQ84" s="254"/>
      <c r="FR84" s="254"/>
      <c r="FS84" s="254"/>
      <c r="FT84" s="254"/>
      <c r="FU84" s="254"/>
      <c r="FV84" s="254"/>
      <c r="FW84" s="254"/>
      <c r="FX84" s="254"/>
      <c r="FY84" s="254"/>
      <c r="FZ84" s="254"/>
      <c r="GA84" s="254"/>
      <c r="GB84" s="254"/>
      <c r="GC84" s="254"/>
      <c r="GD84" s="254"/>
      <c r="GE84" s="254"/>
      <c r="GF84" s="254"/>
      <c r="GG84" s="254"/>
      <c r="GH84" s="254"/>
      <c r="GI84" s="254"/>
      <c r="GJ84" s="254"/>
    </row>
    <row r="85" spans="2:192" ht="5.25" customHeight="1">
      <c r="B85" s="412"/>
      <c r="C85" s="901"/>
      <c r="D85" s="934"/>
      <c r="E85" s="935"/>
      <c r="F85" s="935"/>
      <c r="G85" s="935"/>
      <c r="H85" s="935"/>
      <c r="I85" s="935"/>
      <c r="J85" s="935"/>
      <c r="K85" s="935"/>
      <c r="L85" s="935"/>
      <c r="M85" s="935"/>
      <c r="N85" s="935"/>
      <c r="O85" s="935"/>
      <c r="P85" s="935"/>
      <c r="Q85" s="935"/>
      <c r="R85" s="935"/>
      <c r="S85" s="935"/>
      <c r="T85" s="935"/>
      <c r="U85" s="935"/>
      <c r="V85" s="935"/>
      <c r="W85" s="935"/>
      <c r="X85" s="935"/>
      <c r="Y85" s="935"/>
      <c r="Z85" s="935"/>
      <c r="AA85" s="935"/>
      <c r="AB85" s="562"/>
      <c r="AC85" s="563"/>
      <c r="AD85" s="563"/>
      <c r="AE85" s="563"/>
      <c r="AF85" s="563"/>
      <c r="AG85" s="563"/>
      <c r="AH85" s="564"/>
      <c r="AI85" s="518"/>
      <c r="AJ85" s="519"/>
      <c r="AK85" s="519"/>
      <c r="AL85" s="519"/>
      <c r="AM85" s="519"/>
      <c r="AN85" s="519"/>
      <c r="AO85" s="519"/>
      <c r="AP85" s="519"/>
      <c r="AQ85" s="519"/>
      <c r="AR85" s="519"/>
      <c r="AS85" s="519"/>
      <c r="AT85" s="520"/>
      <c r="AU85" s="880"/>
      <c r="AV85" s="876"/>
      <c r="AW85" s="876"/>
      <c r="AX85" s="876"/>
      <c r="AY85" s="876"/>
      <c r="AZ85" s="876"/>
      <c r="BA85" s="876"/>
      <c r="BB85" s="876"/>
      <c r="BC85" s="876"/>
      <c r="BD85" s="876"/>
      <c r="BE85" s="876"/>
      <c r="BF85" s="876"/>
      <c r="BG85" s="876"/>
      <c r="BH85" s="876"/>
      <c r="BI85" s="876"/>
      <c r="BJ85" s="876"/>
      <c r="BK85" s="876"/>
      <c r="BL85" s="876"/>
      <c r="BM85" s="876"/>
      <c r="BN85" s="876"/>
      <c r="BO85" s="876"/>
      <c r="BP85" s="876"/>
      <c r="BQ85" s="876"/>
      <c r="BR85" s="876"/>
      <c r="BS85" s="876"/>
      <c r="BT85" s="876"/>
      <c r="BU85" s="876"/>
      <c r="BV85" s="876"/>
      <c r="BW85" s="876"/>
      <c r="BX85" s="876"/>
      <c r="BY85" s="881"/>
      <c r="BZ85" s="873"/>
      <c r="CA85" s="874"/>
      <c r="CB85" s="874"/>
      <c r="CC85" s="874"/>
      <c r="CD85" s="874"/>
      <c r="CE85" s="874"/>
      <c r="CF85" s="874"/>
      <c r="CG85" s="874"/>
      <c r="CH85" s="874"/>
      <c r="CI85" s="874"/>
      <c r="CJ85" s="874"/>
      <c r="CK85" s="875"/>
      <c r="CL85" s="254"/>
      <c r="CM85" s="254"/>
      <c r="CN85" s="254"/>
      <c r="ER85" s="254"/>
      <c r="ES85" s="254"/>
      <c r="ET85" s="254"/>
      <c r="EU85" s="254"/>
      <c r="EV85" s="254"/>
      <c r="EW85" s="254"/>
      <c r="EX85" s="254"/>
      <c r="EY85" s="254"/>
      <c r="EZ85" s="254"/>
      <c r="FA85" s="254"/>
      <c r="FB85" s="254"/>
      <c r="FC85" s="254"/>
      <c r="FD85" s="254"/>
      <c r="FE85" s="254"/>
      <c r="FF85" s="254"/>
      <c r="FG85" s="254"/>
      <c r="FH85" s="254"/>
      <c r="FI85" s="254"/>
      <c r="FJ85" s="254"/>
      <c r="FK85" s="254"/>
      <c r="FL85" s="254"/>
      <c r="FM85" s="254"/>
      <c r="FN85" s="254"/>
      <c r="FO85" s="254"/>
      <c r="FP85" s="254"/>
      <c r="FQ85" s="254"/>
      <c r="FR85" s="254"/>
      <c r="FS85" s="254"/>
      <c r="FT85" s="254"/>
      <c r="FU85" s="254"/>
      <c r="FV85" s="254"/>
      <c r="FW85" s="254"/>
      <c r="FX85" s="254"/>
      <c r="FY85" s="254"/>
      <c r="FZ85" s="254"/>
      <c r="GA85" s="254"/>
      <c r="GB85" s="254"/>
      <c r="GC85" s="254"/>
      <c r="GD85" s="254"/>
      <c r="GE85" s="254"/>
      <c r="GF85" s="254"/>
      <c r="GG85" s="254"/>
      <c r="GH85" s="254"/>
      <c r="GI85" s="254"/>
      <c r="GJ85" s="254"/>
    </row>
    <row r="86" spans="2:192" ht="5.25" customHeight="1">
      <c r="B86" s="412"/>
      <c r="C86" s="901"/>
      <c r="D86" s="934"/>
      <c r="E86" s="935"/>
      <c r="F86" s="935"/>
      <c r="G86" s="935"/>
      <c r="H86" s="935"/>
      <c r="I86" s="935"/>
      <c r="J86" s="935"/>
      <c r="K86" s="935"/>
      <c r="L86" s="935"/>
      <c r="M86" s="935"/>
      <c r="N86" s="935"/>
      <c r="O86" s="935"/>
      <c r="P86" s="935"/>
      <c r="Q86" s="935"/>
      <c r="R86" s="935"/>
      <c r="S86" s="935"/>
      <c r="T86" s="935"/>
      <c r="U86" s="935"/>
      <c r="V86" s="935"/>
      <c r="W86" s="935"/>
      <c r="X86" s="935"/>
      <c r="Y86" s="935"/>
      <c r="Z86" s="935"/>
      <c r="AA86" s="935"/>
      <c r="AB86" s="562"/>
      <c r="AC86" s="563"/>
      <c r="AD86" s="563"/>
      <c r="AE86" s="563"/>
      <c r="AF86" s="563"/>
      <c r="AG86" s="563"/>
      <c r="AH86" s="564"/>
      <c r="AI86" s="518"/>
      <c r="AJ86" s="519"/>
      <c r="AK86" s="519"/>
      <c r="AL86" s="519"/>
      <c r="AM86" s="519"/>
      <c r="AN86" s="519"/>
      <c r="AO86" s="519"/>
      <c r="AP86" s="519"/>
      <c r="AQ86" s="519"/>
      <c r="AR86" s="519"/>
      <c r="AS86" s="519"/>
      <c r="AT86" s="520"/>
      <c r="AU86" s="880"/>
      <c r="AV86" s="876"/>
      <c r="AW86" s="876"/>
      <c r="AX86" s="876"/>
      <c r="AY86" s="876"/>
      <c r="AZ86" s="876"/>
      <c r="BA86" s="876"/>
      <c r="BB86" s="876"/>
      <c r="BC86" s="876"/>
      <c r="BD86" s="876"/>
      <c r="BE86" s="876"/>
      <c r="BF86" s="876"/>
      <c r="BG86" s="876"/>
      <c r="BH86" s="876"/>
      <c r="BI86" s="876"/>
      <c r="BJ86" s="876"/>
      <c r="BK86" s="876"/>
      <c r="BL86" s="876"/>
      <c r="BM86" s="876"/>
      <c r="BN86" s="876"/>
      <c r="BO86" s="876"/>
      <c r="BP86" s="876"/>
      <c r="BQ86" s="876"/>
      <c r="BR86" s="876"/>
      <c r="BS86" s="876"/>
      <c r="BT86" s="876"/>
      <c r="BU86" s="876"/>
      <c r="BV86" s="876"/>
      <c r="BW86" s="876"/>
      <c r="BX86" s="876"/>
      <c r="BY86" s="881"/>
      <c r="BZ86" s="873"/>
      <c r="CA86" s="874"/>
      <c r="CB86" s="874"/>
      <c r="CC86" s="874"/>
      <c r="CD86" s="874"/>
      <c r="CE86" s="874"/>
      <c r="CF86" s="874"/>
      <c r="CG86" s="874"/>
      <c r="CH86" s="874"/>
      <c r="CI86" s="874"/>
      <c r="CJ86" s="874"/>
      <c r="CK86" s="875"/>
      <c r="CL86" s="254"/>
      <c r="CM86" s="254"/>
      <c r="CN86" s="254"/>
      <c r="ER86" s="254"/>
      <c r="ES86" s="254"/>
      <c r="ET86" s="254"/>
      <c r="EU86" s="254"/>
      <c r="EV86" s="254"/>
      <c r="EW86" s="254"/>
      <c r="EX86" s="254"/>
      <c r="EY86" s="254"/>
      <c r="EZ86" s="254"/>
      <c r="FA86" s="254"/>
      <c r="FB86" s="254"/>
      <c r="FC86" s="254"/>
      <c r="FD86" s="254"/>
      <c r="FE86" s="254"/>
      <c r="FF86" s="254"/>
      <c r="FG86" s="254"/>
      <c r="FH86" s="254"/>
      <c r="FI86" s="254"/>
      <c r="FJ86" s="254"/>
      <c r="FK86" s="254"/>
      <c r="FL86" s="254"/>
      <c r="FM86" s="254"/>
      <c r="FN86" s="254"/>
      <c r="FO86" s="254"/>
      <c r="FP86" s="254"/>
      <c r="FQ86" s="254"/>
      <c r="FR86" s="254"/>
      <c r="FS86" s="254"/>
      <c r="FT86" s="254"/>
      <c r="FU86" s="254"/>
      <c r="FV86" s="254"/>
      <c r="FW86" s="254"/>
      <c r="FX86" s="254"/>
      <c r="FY86" s="254"/>
      <c r="FZ86" s="254"/>
      <c r="GA86" s="254"/>
      <c r="GB86" s="254"/>
      <c r="GC86" s="254"/>
      <c r="GD86" s="254"/>
      <c r="GE86" s="254"/>
      <c r="GF86" s="254"/>
      <c r="GG86" s="254"/>
      <c r="GH86" s="254"/>
      <c r="GI86" s="254"/>
      <c r="GJ86" s="254"/>
    </row>
    <row r="87" spans="2:192" ht="5.25" customHeight="1">
      <c r="B87" s="412"/>
      <c r="C87" s="901"/>
      <c r="D87" s="918"/>
      <c r="E87" s="919"/>
      <c r="F87" s="919"/>
      <c r="G87" s="919"/>
      <c r="H87" s="919"/>
      <c r="I87" s="919"/>
      <c r="J87" s="919"/>
      <c r="K87" s="919"/>
      <c r="L87" s="919"/>
      <c r="M87" s="919"/>
      <c r="N87" s="919"/>
      <c r="O87" s="919"/>
      <c r="P87" s="919"/>
      <c r="Q87" s="919"/>
      <c r="R87" s="919"/>
      <c r="S87" s="919"/>
      <c r="T87" s="919"/>
      <c r="U87" s="919"/>
      <c r="V87" s="919"/>
      <c r="W87" s="919"/>
      <c r="X87" s="919"/>
      <c r="Y87" s="919"/>
      <c r="Z87" s="919"/>
      <c r="AA87" s="919"/>
      <c r="AB87" s="919"/>
      <c r="AC87" s="919"/>
      <c r="AD87" s="919"/>
      <c r="AE87" s="919"/>
      <c r="AF87" s="919"/>
      <c r="AG87" s="919"/>
      <c r="AH87" s="920"/>
      <c r="AI87" s="924"/>
      <c r="AJ87" s="924"/>
      <c r="AK87" s="924"/>
      <c r="AL87" s="924"/>
      <c r="AM87" s="924"/>
      <c r="AN87" s="924"/>
      <c r="AO87" s="924"/>
      <c r="AP87" s="924"/>
      <c r="AQ87" s="924"/>
      <c r="AR87" s="924"/>
      <c r="AS87" s="924"/>
      <c r="AT87" s="925"/>
      <c r="AU87" s="877"/>
      <c r="AV87" s="878"/>
      <c r="AW87" s="878"/>
      <c r="AX87" s="878"/>
      <c r="AY87" s="878"/>
      <c r="AZ87" s="878"/>
      <c r="BA87" s="878"/>
      <c r="BB87" s="878"/>
      <c r="BC87" s="878"/>
      <c r="BD87" s="878"/>
      <c r="BE87" s="878"/>
      <c r="BF87" s="878"/>
      <c r="BG87" s="878"/>
      <c r="BH87" s="878"/>
      <c r="BI87" s="878"/>
      <c r="BJ87" s="878"/>
      <c r="BK87" s="878"/>
      <c r="BL87" s="878"/>
      <c r="BM87" s="878"/>
      <c r="BN87" s="878"/>
      <c r="BO87" s="878"/>
      <c r="BP87" s="878"/>
      <c r="BQ87" s="878"/>
      <c r="BR87" s="878"/>
      <c r="BS87" s="878"/>
      <c r="BT87" s="878"/>
      <c r="BU87" s="878"/>
      <c r="BV87" s="878"/>
      <c r="BW87" s="878"/>
      <c r="BX87" s="878"/>
      <c r="BY87" s="879"/>
      <c r="BZ87" s="873"/>
      <c r="CA87" s="874"/>
      <c r="CB87" s="874"/>
      <c r="CC87" s="874"/>
      <c r="CD87" s="874"/>
      <c r="CE87" s="874"/>
      <c r="CF87" s="874"/>
      <c r="CG87" s="874"/>
      <c r="CH87" s="874"/>
      <c r="CI87" s="874"/>
      <c r="CJ87" s="874"/>
      <c r="CK87" s="875"/>
      <c r="CL87" s="254"/>
      <c r="CM87" s="254"/>
      <c r="CN87" s="254"/>
      <c r="ER87" s="254"/>
      <c r="ES87" s="254"/>
      <c r="ET87" s="254"/>
      <c r="EU87" s="254"/>
      <c r="EV87" s="254"/>
      <c r="EW87" s="254"/>
      <c r="EX87" s="254"/>
      <c r="EY87" s="254"/>
      <c r="EZ87" s="254"/>
      <c r="FA87" s="254"/>
      <c r="FB87" s="254"/>
      <c r="FC87" s="254"/>
      <c r="FD87" s="254"/>
      <c r="FE87" s="254"/>
      <c r="FF87" s="254"/>
      <c r="FG87" s="254"/>
      <c r="FH87" s="254"/>
      <c r="FI87" s="254"/>
      <c r="FJ87" s="254"/>
      <c r="FK87" s="254"/>
      <c r="FL87" s="254"/>
      <c r="FM87" s="254"/>
      <c r="FN87" s="254"/>
      <c r="FO87" s="254"/>
      <c r="FP87" s="254"/>
      <c r="FQ87" s="254"/>
      <c r="FR87" s="254"/>
      <c r="FS87" s="254"/>
      <c r="FT87" s="254"/>
      <c r="FU87" s="254"/>
      <c r="FV87" s="254"/>
      <c r="FW87" s="254"/>
      <c r="FX87" s="254"/>
      <c r="FY87" s="254"/>
      <c r="FZ87" s="254"/>
      <c r="GA87" s="254"/>
      <c r="GB87" s="254"/>
      <c r="GC87" s="254"/>
      <c r="GD87" s="254"/>
      <c r="GE87" s="254"/>
      <c r="GF87" s="254"/>
      <c r="GG87" s="254"/>
      <c r="GH87" s="254"/>
      <c r="GI87" s="254"/>
      <c r="GJ87" s="254"/>
    </row>
    <row r="88" spans="2:192" ht="5.25" customHeight="1">
      <c r="B88" s="412"/>
      <c r="C88" s="901"/>
      <c r="D88" s="918"/>
      <c r="E88" s="919"/>
      <c r="F88" s="919"/>
      <c r="G88" s="919"/>
      <c r="H88" s="919"/>
      <c r="I88" s="919"/>
      <c r="J88" s="919"/>
      <c r="K88" s="919"/>
      <c r="L88" s="919"/>
      <c r="M88" s="919"/>
      <c r="N88" s="919"/>
      <c r="O88" s="919"/>
      <c r="P88" s="919"/>
      <c r="Q88" s="919"/>
      <c r="R88" s="919"/>
      <c r="S88" s="919"/>
      <c r="T88" s="919"/>
      <c r="U88" s="919"/>
      <c r="V88" s="919"/>
      <c r="W88" s="919"/>
      <c r="X88" s="919"/>
      <c r="Y88" s="919"/>
      <c r="Z88" s="919"/>
      <c r="AA88" s="919"/>
      <c r="AB88" s="919"/>
      <c r="AC88" s="919"/>
      <c r="AD88" s="919"/>
      <c r="AE88" s="919"/>
      <c r="AF88" s="919"/>
      <c r="AG88" s="919"/>
      <c r="AH88" s="920"/>
      <c r="AI88" s="924"/>
      <c r="AJ88" s="924"/>
      <c r="AK88" s="924"/>
      <c r="AL88" s="924"/>
      <c r="AM88" s="924"/>
      <c r="AN88" s="924"/>
      <c r="AO88" s="924"/>
      <c r="AP88" s="924"/>
      <c r="AQ88" s="924"/>
      <c r="AR88" s="924"/>
      <c r="AS88" s="924"/>
      <c r="AT88" s="925"/>
      <c r="AU88" s="880"/>
      <c r="AV88" s="876"/>
      <c r="AW88" s="876"/>
      <c r="AX88" s="876"/>
      <c r="AY88" s="876"/>
      <c r="AZ88" s="876"/>
      <c r="BA88" s="876"/>
      <c r="BB88" s="876"/>
      <c r="BC88" s="876"/>
      <c r="BD88" s="876"/>
      <c r="BE88" s="876"/>
      <c r="BF88" s="876"/>
      <c r="BG88" s="876"/>
      <c r="BH88" s="876"/>
      <c r="BI88" s="876"/>
      <c r="BJ88" s="876"/>
      <c r="BK88" s="876"/>
      <c r="BL88" s="876"/>
      <c r="BM88" s="876"/>
      <c r="BN88" s="876"/>
      <c r="BO88" s="876"/>
      <c r="BP88" s="876"/>
      <c r="BQ88" s="876"/>
      <c r="BR88" s="876"/>
      <c r="BS88" s="876"/>
      <c r="BT88" s="876"/>
      <c r="BU88" s="876"/>
      <c r="BV88" s="876"/>
      <c r="BW88" s="876"/>
      <c r="BX88" s="876"/>
      <c r="BY88" s="881"/>
      <c r="BZ88" s="873"/>
      <c r="CA88" s="874"/>
      <c r="CB88" s="874"/>
      <c r="CC88" s="874"/>
      <c r="CD88" s="874"/>
      <c r="CE88" s="874"/>
      <c r="CF88" s="874"/>
      <c r="CG88" s="874"/>
      <c r="CH88" s="874"/>
      <c r="CI88" s="874"/>
      <c r="CJ88" s="874"/>
      <c r="CK88" s="875"/>
      <c r="CL88" s="254"/>
      <c r="CM88" s="254"/>
      <c r="CN88" s="254"/>
      <c r="ER88" s="254"/>
      <c r="ES88" s="254"/>
      <c r="ET88" s="254"/>
      <c r="EU88" s="254"/>
      <c r="EV88" s="254"/>
      <c r="EW88" s="254"/>
      <c r="EX88" s="254"/>
      <c r="EY88" s="254"/>
      <c r="EZ88" s="254"/>
      <c r="FA88" s="254"/>
      <c r="FB88" s="254"/>
      <c r="FC88" s="254"/>
      <c r="FD88" s="254"/>
      <c r="FE88" s="254"/>
      <c r="FF88" s="254"/>
      <c r="FG88" s="254"/>
      <c r="FH88" s="254"/>
      <c r="FI88" s="254"/>
      <c r="FJ88" s="254"/>
      <c r="FK88" s="254"/>
      <c r="FL88" s="254"/>
      <c r="FM88" s="254"/>
      <c r="FN88" s="254"/>
      <c r="FO88" s="254"/>
      <c r="FP88" s="254"/>
      <c r="FQ88" s="254"/>
      <c r="FR88" s="254"/>
      <c r="FS88" s="254"/>
      <c r="FT88" s="254"/>
      <c r="FU88" s="254"/>
      <c r="FV88" s="254"/>
      <c r="FW88" s="254"/>
      <c r="FX88" s="254"/>
      <c r="FY88" s="254"/>
      <c r="FZ88" s="254"/>
      <c r="GA88" s="254"/>
      <c r="GB88" s="254"/>
      <c r="GC88" s="254"/>
      <c r="GD88" s="254"/>
      <c r="GE88" s="254"/>
      <c r="GF88" s="254"/>
      <c r="GG88" s="254"/>
      <c r="GH88" s="254"/>
      <c r="GI88" s="254"/>
      <c r="GJ88" s="254"/>
    </row>
    <row r="89" spans="2:192" ht="5.25" customHeight="1">
      <c r="B89" s="412"/>
      <c r="C89" s="901"/>
      <c r="D89" s="918"/>
      <c r="E89" s="919"/>
      <c r="F89" s="919"/>
      <c r="G89" s="919"/>
      <c r="H89" s="919"/>
      <c r="I89" s="919"/>
      <c r="J89" s="919"/>
      <c r="K89" s="919"/>
      <c r="L89" s="919"/>
      <c r="M89" s="919"/>
      <c r="N89" s="919"/>
      <c r="O89" s="919"/>
      <c r="P89" s="919"/>
      <c r="Q89" s="919"/>
      <c r="R89" s="919"/>
      <c r="S89" s="919"/>
      <c r="T89" s="919"/>
      <c r="U89" s="919"/>
      <c r="V89" s="919"/>
      <c r="W89" s="919"/>
      <c r="X89" s="919"/>
      <c r="Y89" s="919"/>
      <c r="Z89" s="919"/>
      <c r="AA89" s="919"/>
      <c r="AB89" s="919"/>
      <c r="AC89" s="919"/>
      <c r="AD89" s="919"/>
      <c r="AE89" s="919"/>
      <c r="AF89" s="919"/>
      <c r="AG89" s="919"/>
      <c r="AH89" s="920"/>
      <c r="AI89" s="924"/>
      <c r="AJ89" s="924"/>
      <c r="AK89" s="924"/>
      <c r="AL89" s="924"/>
      <c r="AM89" s="924"/>
      <c r="AN89" s="924"/>
      <c r="AO89" s="924"/>
      <c r="AP89" s="924"/>
      <c r="AQ89" s="924"/>
      <c r="AR89" s="924"/>
      <c r="AS89" s="924"/>
      <c r="AT89" s="925"/>
      <c r="AU89" s="880"/>
      <c r="AV89" s="876"/>
      <c r="AW89" s="876"/>
      <c r="AX89" s="876"/>
      <c r="AY89" s="876"/>
      <c r="AZ89" s="876"/>
      <c r="BA89" s="876"/>
      <c r="BB89" s="876"/>
      <c r="BC89" s="876"/>
      <c r="BD89" s="876"/>
      <c r="BE89" s="876"/>
      <c r="BF89" s="876"/>
      <c r="BG89" s="876"/>
      <c r="BH89" s="876"/>
      <c r="BI89" s="876"/>
      <c r="BJ89" s="876"/>
      <c r="BK89" s="876"/>
      <c r="BL89" s="876"/>
      <c r="BM89" s="876"/>
      <c r="BN89" s="876"/>
      <c r="BO89" s="876"/>
      <c r="BP89" s="876"/>
      <c r="BQ89" s="876"/>
      <c r="BR89" s="876"/>
      <c r="BS89" s="876"/>
      <c r="BT89" s="876"/>
      <c r="BU89" s="876"/>
      <c r="BV89" s="876"/>
      <c r="BW89" s="876"/>
      <c r="BX89" s="876"/>
      <c r="BY89" s="881"/>
      <c r="BZ89" s="873"/>
      <c r="CA89" s="874"/>
      <c r="CB89" s="874"/>
      <c r="CC89" s="874"/>
      <c r="CD89" s="874"/>
      <c r="CE89" s="874"/>
      <c r="CF89" s="874"/>
      <c r="CG89" s="874"/>
      <c r="CH89" s="874"/>
      <c r="CI89" s="874"/>
      <c r="CJ89" s="874"/>
      <c r="CK89" s="875"/>
      <c r="CL89" s="254"/>
      <c r="CM89" s="254"/>
      <c r="CN89" s="254"/>
      <c r="CO89" s="254"/>
      <c r="CP89" s="254"/>
      <c r="ER89" s="254"/>
      <c r="ES89" s="243"/>
      <c r="ET89" s="243"/>
      <c r="EU89" s="243"/>
      <c r="EV89" s="243"/>
      <c r="EW89" s="243"/>
      <c r="EX89" s="243"/>
      <c r="EY89" s="243"/>
      <c r="EZ89" s="243"/>
      <c r="FA89" s="243"/>
      <c r="FB89" s="243"/>
      <c r="FC89" s="243"/>
      <c r="FD89" s="243"/>
      <c r="FE89" s="243"/>
      <c r="FF89" s="243"/>
      <c r="FG89" s="243"/>
      <c r="FH89" s="243"/>
      <c r="FI89" s="243"/>
      <c r="FJ89" s="243"/>
      <c r="FK89" s="243"/>
      <c r="FL89" s="243"/>
      <c r="FM89" s="243"/>
      <c r="FN89" s="254"/>
      <c r="FO89" s="254"/>
      <c r="FP89" s="254"/>
      <c r="FQ89" s="254"/>
      <c r="FR89" s="254"/>
      <c r="FS89" s="254"/>
      <c r="FT89" s="254"/>
      <c r="FU89" s="254"/>
      <c r="FV89" s="254"/>
      <c r="FW89" s="254"/>
      <c r="FX89" s="254"/>
      <c r="FY89" s="254"/>
      <c r="FZ89" s="254"/>
      <c r="GA89" s="254"/>
      <c r="GB89" s="254"/>
      <c r="GC89" s="254"/>
      <c r="GD89" s="254"/>
      <c r="GE89" s="254"/>
      <c r="GF89" s="254"/>
      <c r="GG89" s="254"/>
      <c r="GH89" s="254"/>
      <c r="GI89" s="254"/>
      <c r="GJ89" s="254"/>
    </row>
    <row r="90" spans="2:192" ht="5.25" customHeight="1">
      <c r="B90" s="412"/>
      <c r="C90" s="901"/>
      <c r="D90" s="918"/>
      <c r="E90" s="919"/>
      <c r="F90" s="919"/>
      <c r="G90" s="919"/>
      <c r="H90" s="919"/>
      <c r="I90" s="919"/>
      <c r="J90" s="919"/>
      <c r="K90" s="919"/>
      <c r="L90" s="919"/>
      <c r="M90" s="919"/>
      <c r="N90" s="919"/>
      <c r="O90" s="919"/>
      <c r="P90" s="919"/>
      <c r="Q90" s="919"/>
      <c r="R90" s="919"/>
      <c r="S90" s="919"/>
      <c r="T90" s="919"/>
      <c r="U90" s="919"/>
      <c r="V90" s="919"/>
      <c r="W90" s="919"/>
      <c r="X90" s="919"/>
      <c r="Y90" s="919"/>
      <c r="Z90" s="919"/>
      <c r="AA90" s="919"/>
      <c r="AB90" s="919"/>
      <c r="AC90" s="919"/>
      <c r="AD90" s="919"/>
      <c r="AE90" s="919"/>
      <c r="AF90" s="919"/>
      <c r="AG90" s="919"/>
      <c r="AH90" s="920"/>
      <c r="AI90" s="924"/>
      <c r="AJ90" s="924"/>
      <c r="AK90" s="924"/>
      <c r="AL90" s="924"/>
      <c r="AM90" s="924"/>
      <c r="AN90" s="924"/>
      <c r="AO90" s="924"/>
      <c r="AP90" s="924"/>
      <c r="AQ90" s="924"/>
      <c r="AR90" s="924"/>
      <c r="AS90" s="924"/>
      <c r="AT90" s="925"/>
      <c r="AU90" s="880"/>
      <c r="AV90" s="876"/>
      <c r="AW90" s="876"/>
      <c r="AX90" s="876"/>
      <c r="AY90" s="876"/>
      <c r="AZ90" s="876"/>
      <c r="BA90" s="876"/>
      <c r="BB90" s="876"/>
      <c r="BC90" s="876"/>
      <c r="BD90" s="876"/>
      <c r="BE90" s="876"/>
      <c r="BF90" s="876"/>
      <c r="BG90" s="876"/>
      <c r="BH90" s="876"/>
      <c r="BI90" s="876"/>
      <c r="BJ90" s="876"/>
      <c r="BK90" s="876"/>
      <c r="BL90" s="876"/>
      <c r="BM90" s="876"/>
      <c r="BN90" s="876"/>
      <c r="BO90" s="876"/>
      <c r="BP90" s="876"/>
      <c r="BQ90" s="876"/>
      <c r="BR90" s="876"/>
      <c r="BS90" s="876"/>
      <c r="BT90" s="876"/>
      <c r="BU90" s="876"/>
      <c r="BV90" s="876"/>
      <c r="BW90" s="876"/>
      <c r="BX90" s="876"/>
      <c r="BY90" s="881"/>
      <c r="BZ90" s="873"/>
      <c r="CA90" s="874"/>
      <c r="CB90" s="874"/>
      <c r="CC90" s="874"/>
      <c r="CD90" s="874"/>
      <c r="CE90" s="874"/>
      <c r="CF90" s="874"/>
      <c r="CG90" s="874"/>
      <c r="CH90" s="874"/>
      <c r="CI90" s="874"/>
      <c r="CJ90" s="874"/>
      <c r="CK90" s="875"/>
      <c r="CL90" s="254"/>
      <c r="CM90" s="254"/>
      <c r="CN90" s="254"/>
      <c r="CO90" s="254"/>
      <c r="CP90" s="254"/>
      <c r="ER90" s="254"/>
      <c r="ES90" s="243"/>
      <c r="ET90" s="243"/>
      <c r="EU90" s="243"/>
      <c r="EV90" s="243"/>
      <c r="EW90" s="243"/>
      <c r="EX90" s="243"/>
      <c r="EY90" s="243"/>
      <c r="EZ90" s="243"/>
      <c r="FA90" s="243"/>
      <c r="FB90" s="243"/>
      <c r="FC90" s="243"/>
      <c r="FD90" s="243"/>
      <c r="FE90" s="243"/>
      <c r="FF90" s="243"/>
      <c r="FG90" s="243"/>
      <c r="FH90" s="243"/>
      <c r="FI90" s="243"/>
      <c r="FJ90" s="243"/>
      <c r="FK90" s="243"/>
      <c r="FL90" s="243"/>
      <c r="FM90" s="243"/>
      <c r="FN90" s="254"/>
      <c r="FO90" s="254"/>
      <c r="FP90" s="254"/>
      <c r="FQ90" s="254"/>
      <c r="FR90" s="254"/>
      <c r="FS90" s="254"/>
      <c r="FT90" s="254"/>
      <c r="FU90" s="254"/>
      <c r="FV90" s="254"/>
      <c r="FW90" s="254"/>
      <c r="FX90" s="254"/>
      <c r="FY90" s="254"/>
      <c r="FZ90" s="254"/>
      <c r="GA90" s="254"/>
      <c r="GB90" s="254"/>
      <c r="GC90" s="254"/>
      <c r="GD90" s="254"/>
      <c r="GE90" s="254"/>
      <c r="GF90" s="254"/>
      <c r="GG90" s="254"/>
      <c r="GH90" s="254"/>
      <c r="GI90" s="254"/>
      <c r="GJ90" s="254"/>
    </row>
    <row r="91" spans="2:192" ht="5.25" customHeight="1">
      <c r="B91" s="412"/>
      <c r="C91" s="901"/>
      <c r="D91" s="918"/>
      <c r="E91" s="919"/>
      <c r="F91" s="919"/>
      <c r="G91" s="919"/>
      <c r="H91" s="919"/>
      <c r="I91" s="919"/>
      <c r="J91" s="919"/>
      <c r="K91" s="919"/>
      <c r="L91" s="919"/>
      <c r="M91" s="919"/>
      <c r="N91" s="919"/>
      <c r="O91" s="919"/>
      <c r="P91" s="919"/>
      <c r="Q91" s="919"/>
      <c r="R91" s="919"/>
      <c r="S91" s="919"/>
      <c r="T91" s="919"/>
      <c r="U91" s="919"/>
      <c r="V91" s="919"/>
      <c r="W91" s="919"/>
      <c r="X91" s="919"/>
      <c r="Y91" s="919"/>
      <c r="Z91" s="919"/>
      <c r="AA91" s="919"/>
      <c r="AB91" s="919"/>
      <c r="AC91" s="919"/>
      <c r="AD91" s="919"/>
      <c r="AE91" s="919"/>
      <c r="AF91" s="919"/>
      <c r="AG91" s="919"/>
      <c r="AH91" s="920"/>
      <c r="AI91" s="924"/>
      <c r="AJ91" s="924"/>
      <c r="AK91" s="924"/>
      <c r="AL91" s="924"/>
      <c r="AM91" s="924"/>
      <c r="AN91" s="924"/>
      <c r="AO91" s="924"/>
      <c r="AP91" s="924"/>
      <c r="AQ91" s="924"/>
      <c r="AR91" s="924"/>
      <c r="AS91" s="924"/>
      <c r="AT91" s="925"/>
      <c r="AU91" s="880"/>
      <c r="AV91" s="876"/>
      <c r="AW91" s="876"/>
      <c r="AX91" s="876"/>
      <c r="AY91" s="876"/>
      <c r="AZ91" s="876"/>
      <c r="BA91" s="876"/>
      <c r="BB91" s="876"/>
      <c r="BC91" s="876"/>
      <c r="BD91" s="876"/>
      <c r="BE91" s="876"/>
      <c r="BF91" s="876"/>
      <c r="BG91" s="876"/>
      <c r="BH91" s="876"/>
      <c r="BI91" s="876"/>
      <c r="BJ91" s="876"/>
      <c r="BK91" s="876"/>
      <c r="BL91" s="876"/>
      <c r="BM91" s="876"/>
      <c r="BN91" s="876"/>
      <c r="BO91" s="876"/>
      <c r="BP91" s="876"/>
      <c r="BQ91" s="876"/>
      <c r="BR91" s="876"/>
      <c r="BS91" s="876"/>
      <c r="BT91" s="876"/>
      <c r="BU91" s="876"/>
      <c r="BV91" s="876"/>
      <c r="BW91" s="876"/>
      <c r="BX91" s="876"/>
      <c r="BY91" s="881"/>
      <c r="BZ91" s="873"/>
      <c r="CA91" s="874"/>
      <c r="CB91" s="874"/>
      <c r="CC91" s="874"/>
      <c r="CD91" s="874"/>
      <c r="CE91" s="874"/>
      <c r="CF91" s="874"/>
      <c r="CG91" s="874"/>
      <c r="CH91" s="874"/>
      <c r="CI91" s="874"/>
      <c r="CJ91" s="874"/>
      <c r="CK91" s="875"/>
      <c r="CL91" s="254"/>
      <c r="CM91" s="254"/>
      <c r="CN91" s="254"/>
      <c r="CO91" s="254"/>
      <c r="CP91" s="254"/>
      <c r="ER91" s="254"/>
      <c r="ES91" s="243"/>
      <c r="ET91" s="243"/>
      <c r="EU91" s="243"/>
      <c r="EV91" s="243"/>
      <c r="EW91" s="243"/>
      <c r="EX91" s="243"/>
      <c r="EY91" s="243"/>
      <c r="EZ91" s="243"/>
      <c r="FA91" s="243"/>
      <c r="FB91" s="243"/>
      <c r="FC91" s="243"/>
      <c r="FD91" s="243"/>
      <c r="FE91" s="243"/>
      <c r="FF91" s="243"/>
      <c r="FG91" s="243"/>
      <c r="FH91" s="243"/>
      <c r="FI91" s="243"/>
      <c r="FJ91" s="243"/>
      <c r="FK91" s="243"/>
      <c r="FL91" s="243"/>
      <c r="FM91" s="243"/>
      <c r="FN91" s="254"/>
      <c r="FO91" s="254"/>
      <c r="FP91" s="254"/>
      <c r="FQ91" s="254"/>
      <c r="FR91" s="254"/>
      <c r="FS91" s="254"/>
      <c r="FT91" s="254"/>
      <c r="FU91" s="254"/>
      <c r="FV91" s="254"/>
      <c r="FW91" s="254"/>
      <c r="FX91" s="254"/>
      <c r="FY91" s="254"/>
      <c r="FZ91" s="254"/>
      <c r="GA91" s="254"/>
      <c r="GB91" s="254"/>
      <c r="GC91" s="254"/>
      <c r="GD91" s="254"/>
      <c r="GE91" s="254"/>
      <c r="GF91" s="254"/>
      <c r="GG91" s="254"/>
      <c r="GH91" s="254"/>
      <c r="GI91" s="254"/>
      <c r="GJ91" s="254"/>
    </row>
    <row r="92" spans="2:192" ht="5.25" customHeight="1">
      <c r="B92" s="412"/>
      <c r="C92" s="901"/>
      <c r="D92" s="918"/>
      <c r="E92" s="919"/>
      <c r="F92" s="919"/>
      <c r="G92" s="919"/>
      <c r="H92" s="919"/>
      <c r="I92" s="919"/>
      <c r="J92" s="919"/>
      <c r="K92" s="919"/>
      <c r="L92" s="919"/>
      <c r="M92" s="919"/>
      <c r="N92" s="919"/>
      <c r="O92" s="919"/>
      <c r="P92" s="919"/>
      <c r="Q92" s="919"/>
      <c r="R92" s="919"/>
      <c r="S92" s="919"/>
      <c r="T92" s="919"/>
      <c r="U92" s="919"/>
      <c r="V92" s="919"/>
      <c r="W92" s="919"/>
      <c r="X92" s="919"/>
      <c r="Y92" s="919"/>
      <c r="Z92" s="919"/>
      <c r="AA92" s="919"/>
      <c r="AB92" s="919"/>
      <c r="AC92" s="919"/>
      <c r="AD92" s="919"/>
      <c r="AE92" s="919"/>
      <c r="AF92" s="919"/>
      <c r="AG92" s="919"/>
      <c r="AH92" s="920"/>
      <c r="AI92" s="924"/>
      <c r="AJ92" s="924"/>
      <c r="AK92" s="924"/>
      <c r="AL92" s="924"/>
      <c r="AM92" s="924"/>
      <c r="AN92" s="924"/>
      <c r="AO92" s="924"/>
      <c r="AP92" s="924"/>
      <c r="AQ92" s="924"/>
      <c r="AR92" s="924"/>
      <c r="AS92" s="924"/>
      <c r="AT92" s="925"/>
      <c r="AU92" s="877"/>
      <c r="AV92" s="878"/>
      <c r="AW92" s="878"/>
      <c r="AX92" s="878"/>
      <c r="AY92" s="878"/>
      <c r="AZ92" s="878"/>
      <c r="BA92" s="878"/>
      <c r="BB92" s="878"/>
      <c r="BC92" s="878"/>
      <c r="BD92" s="878"/>
      <c r="BE92" s="878"/>
      <c r="BF92" s="878"/>
      <c r="BG92" s="878"/>
      <c r="BH92" s="878"/>
      <c r="BI92" s="878"/>
      <c r="BJ92" s="878"/>
      <c r="BK92" s="878"/>
      <c r="BL92" s="878"/>
      <c r="BM92" s="878"/>
      <c r="BN92" s="878"/>
      <c r="BO92" s="878"/>
      <c r="BP92" s="878"/>
      <c r="BQ92" s="878"/>
      <c r="BR92" s="878"/>
      <c r="BS92" s="878"/>
      <c r="BT92" s="878"/>
      <c r="BU92" s="878"/>
      <c r="BV92" s="878"/>
      <c r="BW92" s="878"/>
      <c r="BX92" s="878"/>
      <c r="BY92" s="879"/>
      <c r="BZ92" s="873"/>
      <c r="CA92" s="874"/>
      <c r="CB92" s="874"/>
      <c r="CC92" s="874"/>
      <c r="CD92" s="874"/>
      <c r="CE92" s="874"/>
      <c r="CF92" s="874"/>
      <c r="CG92" s="874"/>
      <c r="CH92" s="874"/>
      <c r="CI92" s="874"/>
      <c r="CJ92" s="874"/>
      <c r="CK92" s="875"/>
      <c r="CL92" s="249"/>
      <c r="CM92" s="196"/>
      <c r="CN92" s="196"/>
      <c r="CO92" s="196"/>
      <c r="CP92" s="196"/>
      <c r="DU92" s="247"/>
      <c r="DV92" s="247"/>
      <c r="DW92" s="247"/>
      <c r="DX92" s="247"/>
      <c r="DY92" s="247"/>
      <c r="DZ92" s="247"/>
      <c r="EA92" s="247"/>
      <c r="EB92" s="247"/>
      <c r="EC92" s="247"/>
      <c r="ED92" s="247"/>
      <c r="EE92" s="247"/>
      <c r="EF92" s="247"/>
      <c r="EG92" s="247"/>
      <c r="EH92" s="247"/>
      <c r="EI92" s="247"/>
      <c r="EJ92" s="247"/>
      <c r="EK92" s="247"/>
      <c r="EL92" s="247"/>
      <c r="EM92" s="247"/>
      <c r="EN92" s="247"/>
      <c r="EO92" s="247"/>
      <c r="EP92" s="247"/>
      <c r="EQ92" s="247"/>
      <c r="ER92" s="247"/>
      <c r="ES92" s="247"/>
      <c r="ET92" s="257"/>
      <c r="EU92" s="257"/>
      <c r="EV92" s="257"/>
      <c r="EW92" s="257"/>
      <c r="EX92" s="247"/>
      <c r="EY92" s="247"/>
      <c r="EZ92" s="247"/>
      <c r="FA92" s="247"/>
      <c r="FB92" s="247"/>
      <c r="FC92" s="247"/>
      <c r="FD92" s="247"/>
      <c r="FE92" s="247"/>
      <c r="FF92" s="247"/>
      <c r="FG92" s="247"/>
      <c r="FH92" s="247"/>
      <c r="FI92" s="247"/>
      <c r="FJ92" s="244"/>
      <c r="FK92" s="244"/>
      <c r="FL92" s="244"/>
      <c r="FM92" s="244"/>
    </row>
    <row r="93" spans="2:192" ht="5.25" customHeight="1">
      <c r="B93" s="412"/>
      <c r="C93" s="901"/>
      <c r="D93" s="918"/>
      <c r="E93" s="919"/>
      <c r="F93" s="919"/>
      <c r="G93" s="919"/>
      <c r="H93" s="919"/>
      <c r="I93" s="919"/>
      <c r="J93" s="919"/>
      <c r="K93" s="919"/>
      <c r="L93" s="919"/>
      <c r="M93" s="919"/>
      <c r="N93" s="919"/>
      <c r="O93" s="919"/>
      <c r="P93" s="919"/>
      <c r="Q93" s="919"/>
      <c r="R93" s="919"/>
      <c r="S93" s="919"/>
      <c r="T93" s="919"/>
      <c r="U93" s="919"/>
      <c r="V93" s="919"/>
      <c r="W93" s="919"/>
      <c r="X93" s="919"/>
      <c r="Y93" s="919"/>
      <c r="Z93" s="919"/>
      <c r="AA93" s="919"/>
      <c r="AB93" s="919"/>
      <c r="AC93" s="919"/>
      <c r="AD93" s="919"/>
      <c r="AE93" s="919"/>
      <c r="AF93" s="919"/>
      <c r="AG93" s="919"/>
      <c r="AH93" s="920"/>
      <c r="AI93" s="924"/>
      <c r="AJ93" s="924"/>
      <c r="AK93" s="924"/>
      <c r="AL93" s="924"/>
      <c r="AM93" s="924"/>
      <c r="AN93" s="924"/>
      <c r="AO93" s="924"/>
      <c r="AP93" s="924"/>
      <c r="AQ93" s="924"/>
      <c r="AR93" s="924"/>
      <c r="AS93" s="924"/>
      <c r="AT93" s="925"/>
      <c r="AU93" s="880"/>
      <c r="AV93" s="876"/>
      <c r="AW93" s="876"/>
      <c r="AX93" s="876"/>
      <c r="AY93" s="876"/>
      <c r="AZ93" s="876"/>
      <c r="BA93" s="876"/>
      <c r="BB93" s="876"/>
      <c r="BC93" s="876"/>
      <c r="BD93" s="876"/>
      <c r="BE93" s="876"/>
      <c r="BF93" s="876"/>
      <c r="BG93" s="876"/>
      <c r="BH93" s="876"/>
      <c r="BI93" s="876"/>
      <c r="BJ93" s="876"/>
      <c r="BK93" s="876"/>
      <c r="BL93" s="876"/>
      <c r="BM93" s="876"/>
      <c r="BN93" s="876"/>
      <c r="BO93" s="876"/>
      <c r="BP93" s="876"/>
      <c r="BQ93" s="876"/>
      <c r="BR93" s="876"/>
      <c r="BS93" s="876"/>
      <c r="BT93" s="876"/>
      <c r="BU93" s="876"/>
      <c r="BV93" s="876"/>
      <c r="BW93" s="876"/>
      <c r="BX93" s="876"/>
      <c r="BY93" s="881"/>
      <c r="BZ93" s="873"/>
      <c r="CA93" s="874"/>
      <c r="CB93" s="874"/>
      <c r="CC93" s="874"/>
      <c r="CD93" s="874"/>
      <c r="CE93" s="874"/>
      <c r="CF93" s="874"/>
      <c r="CG93" s="874"/>
      <c r="CH93" s="874"/>
      <c r="CI93" s="874"/>
      <c r="CJ93" s="874"/>
      <c r="CK93" s="875"/>
      <c r="CL93" s="249"/>
      <c r="CM93" s="196"/>
      <c r="CN93" s="196"/>
      <c r="CO93" s="196"/>
      <c r="CP93" s="196"/>
      <c r="DU93" s="247"/>
      <c r="DV93" s="247"/>
      <c r="DW93" s="247"/>
      <c r="DX93" s="247"/>
      <c r="DY93" s="247"/>
      <c r="DZ93" s="247"/>
      <c r="EA93" s="247"/>
      <c r="EB93" s="247"/>
      <c r="EC93" s="247"/>
      <c r="ED93" s="247"/>
      <c r="EE93" s="247"/>
      <c r="EF93" s="247"/>
      <c r="EG93" s="247"/>
      <c r="EH93" s="247"/>
      <c r="EI93" s="247"/>
      <c r="EJ93" s="247"/>
      <c r="EK93" s="247"/>
      <c r="EL93" s="247"/>
      <c r="EM93" s="247"/>
      <c r="EN93" s="247"/>
      <c r="EO93" s="247"/>
      <c r="EP93" s="247"/>
      <c r="EQ93" s="247"/>
      <c r="ER93" s="247"/>
      <c r="ES93" s="247"/>
      <c r="ET93" s="257"/>
      <c r="EU93" s="257"/>
      <c r="EV93" s="257"/>
      <c r="EW93" s="257"/>
      <c r="EX93" s="247"/>
      <c r="EY93" s="247"/>
      <c r="EZ93" s="247"/>
      <c r="FA93" s="247"/>
      <c r="FB93" s="247"/>
      <c r="FC93" s="247"/>
      <c r="FD93" s="247"/>
      <c r="FE93" s="247"/>
      <c r="FF93" s="247"/>
      <c r="FG93" s="247"/>
      <c r="FH93" s="247"/>
      <c r="FI93" s="247"/>
      <c r="FJ93" s="244"/>
      <c r="FK93" s="244"/>
      <c r="FL93" s="244"/>
      <c r="FM93" s="244"/>
    </row>
    <row r="94" spans="2:192" ht="5.25" customHeight="1">
      <c r="B94" s="412"/>
      <c r="C94" s="901"/>
      <c r="D94" s="918"/>
      <c r="E94" s="919"/>
      <c r="F94" s="919"/>
      <c r="G94" s="919"/>
      <c r="H94" s="919"/>
      <c r="I94" s="919"/>
      <c r="J94" s="919"/>
      <c r="K94" s="919"/>
      <c r="L94" s="919"/>
      <c r="M94" s="919"/>
      <c r="N94" s="919"/>
      <c r="O94" s="919"/>
      <c r="P94" s="919"/>
      <c r="Q94" s="919"/>
      <c r="R94" s="919"/>
      <c r="S94" s="919"/>
      <c r="T94" s="919"/>
      <c r="U94" s="919"/>
      <c r="V94" s="919"/>
      <c r="W94" s="919"/>
      <c r="X94" s="919"/>
      <c r="Y94" s="919"/>
      <c r="Z94" s="919"/>
      <c r="AA94" s="919"/>
      <c r="AB94" s="919"/>
      <c r="AC94" s="919"/>
      <c r="AD94" s="919"/>
      <c r="AE94" s="919"/>
      <c r="AF94" s="919"/>
      <c r="AG94" s="919"/>
      <c r="AH94" s="920"/>
      <c r="AI94" s="924"/>
      <c r="AJ94" s="924"/>
      <c r="AK94" s="924"/>
      <c r="AL94" s="924"/>
      <c r="AM94" s="924"/>
      <c r="AN94" s="924"/>
      <c r="AO94" s="924"/>
      <c r="AP94" s="924"/>
      <c r="AQ94" s="924"/>
      <c r="AR94" s="924"/>
      <c r="AS94" s="924"/>
      <c r="AT94" s="925"/>
      <c r="AU94" s="880"/>
      <c r="AV94" s="876"/>
      <c r="AW94" s="876"/>
      <c r="AX94" s="876"/>
      <c r="AY94" s="876"/>
      <c r="AZ94" s="876"/>
      <c r="BA94" s="876"/>
      <c r="BB94" s="876"/>
      <c r="BC94" s="876"/>
      <c r="BD94" s="876"/>
      <c r="BE94" s="876"/>
      <c r="BF94" s="876"/>
      <c r="BG94" s="876"/>
      <c r="BH94" s="876"/>
      <c r="BI94" s="876"/>
      <c r="BJ94" s="876"/>
      <c r="BK94" s="876"/>
      <c r="BL94" s="876"/>
      <c r="BM94" s="876"/>
      <c r="BN94" s="876"/>
      <c r="BO94" s="876"/>
      <c r="BP94" s="876"/>
      <c r="BQ94" s="876"/>
      <c r="BR94" s="876"/>
      <c r="BS94" s="876"/>
      <c r="BT94" s="876"/>
      <c r="BU94" s="876"/>
      <c r="BV94" s="876"/>
      <c r="BW94" s="876"/>
      <c r="BX94" s="876"/>
      <c r="BY94" s="881"/>
      <c r="BZ94" s="873"/>
      <c r="CA94" s="874"/>
      <c r="CB94" s="874"/>
      <c r="CC94" s="874"/>
      <c r="CD94" s="874"/>
      <c r="CE94" s="874"/>
      <c r="CF94" s="874"/>
      <c r="CG94" s="874"/>
      <c r="CH94" s="874"/>
      <c r="CI94" s="874"/>
      <c r="CJ94" s="874"/>
      <c r="CK94" s="875"/>
      <c r="CL94" s="249"/>
      <c r="CM94" s="196"/>
      <c r="CN94" s="196"/>
      <c r="CO94" s="196"/>
      <c r="CP94" s="196"/>
      <c r="DU94" s="247"/>
      <c r="DV94" s="247"/>
      <c r="DW94" s="247"/>
      <c r="DX94" s="247"/>
      <c r="DY94" s="247"/>
      <c r="DZ94" s="247"/>
      <c r="EA94" s="247"/>
      <c r="EB94" s="247"/>
      <c r="EC94" s="247"/>
      <c r="ED94" s="247"/>
      <c r="EE94" s="247"/>
      <c r="EF94" s="247"/>
      <c r="EG94" s="247"/>
      <c r="EH94" s="247"/>
      <c r="EI94" s="247"/>
      <c r="EJ94" s="247"/>
      <c r="EK94" s="247"/>
      <c r="EL94" s="247"/>
      <c r="EM94" s="247"/>
      <c r="EN94" s="247"/>
      <c r="EO94" s="247"/>
      <c r="EP94" s="247"/>
      <c r="EQ94" s="247"/>
      <c r="ER94" s="247"/>
      <c r="ES94" s="247"/>
      <c r="ET94" s="257"/>
      <c r="EU94" s="257"/>
      <c r="EV94" s="257"/>
      <c r="EW94" s="257"/>
      <c r="EX94" s="247"/>
      <c r="EY94" s="247"/>
      <c r="EZ94" s="247"/>
      <c r="FA94" s="247"/>
      <c r="FB94" s="247"/>
      <c r="FC94" s="247"/>
      <c r="FD94" s="247"/>
      <c r="FE94" s="247"/>
      <c r="FF94" s="247"/>
      <c r="FG94" s="247"/>
      <c r="FH94" s="247"/>
      <c r="FI94" s="247"/>
      <c r="FJ94" s="244"/>
      <c r="FK94" s="244"/>
      <c r="FL94" s="244"/>
      <c r="FM94" s="244"/>
    </row>
    <row r="95" spans="2:192" ht="5.25" customHeight="1">
      <c r="B95" s="412"/>
      <c r="C95" s="901"/>
      <c r="D95" s="918"/>
      <c r="E95" s="919"/>
      <c r="F95" s="919"/>
      <c r="G95" s="919"/>
      <c r="H95" s="919"/>
      <c r="I95" s="919"/>
      <c r="J95" s="919"/>
      <c r="K95" s="919"/>
      <c r="L95" s="919"/>
      <c r="M95" s="919"/>
      <c r="N95" s="919"/>
      <c r="O95" s="919"/>
      <c r="P95" s="919"/>
      <c r="Q95" s="919"/>
      <c r="R95" s="919"/>
      <c r="S95" s="919"/>
      <c r="T95" s="919"/>
      <c r="U95" s="919"/>
      <c r="V95" s="919"/>
      <c r="W95" s="919"/>
      <c r="X95" s="919"/>
      <c r="Y95" s="919"/>
      <c r="Z95" s="919"/>
      <c r="AA95" s="919"/>
      <c r="AB95" s="919"/>
      <c r="AC95" s="919"/>
      <c r="AD95" s="919"/>
      <c r="AE95" s="919"/>
      <c r="AF95" s="919"/>
      <c r="AG95" s="919"/>
      <c r="AH95" s="920"/>
      <c r="AI95" s="924"/>
      <c r="AJ95" s="924"/>
      <c r="AK95" s="924"/>
      <c r="AL95" s="924"/>
      <c r="AM95" s="924"/>
      <c r="AN95" s="924"/>
      <c r="AO95" s="924"/>
      <c r="AP95" s="924"/>
      <c r="AQ95" s="924"/>
      <c r="AR95" s="924"/>
      <c r="AS95" s="924"/>
      <c r="AT95" s="925"/>
      <c r="AU95" s="880"/>
      <c r="AV95" s="876"/>
      <c r="AW95" s="876"/>
      <c r="AX95" s="876"/>
      <c r="AY95" s="876"/>
      <c r="AZ95" s="876"/>
      <c r="BA95" s="876"/>
      <c r="BB95" s="876"/>
      <c r="BC95" s="876"/>
      <c r="BD95" s="876"/>
      <c r="BE95" s="876"/>
      <c r="BF95" s="876"/>
      <c r="BG95" s="876"/>
      <c r="BH95" s="876"/>
      <c r="BI95" s="876"/>
      <c r="BJ95" s="876"/>
      <c r="BK95" s="876"/>
      <c r="BL95" s="876"/>
      <c r="BM95" s="876"/>
      <c r="BN95" s="876"/>
      <c r="BO95" s="876"/>
      <c r="BP95" s="876"/>
      <c r="BQ95" s="876"/>
      <c r="BR95" s="876"/>
      <c r="BS95" s="876"/>
      <c r="BT95" s="876"/>
      <c r="BU95" s="876"/>
      <c r="BV95" s="876"/>
      <c r="BW95" s="876"/>
      <c r="BX95" s="876"/>
      <c r="BY95" s="881"/>
      <c r="BZ95" s="873"/>
      <c r="CA95" s="874"/>
      <c r="CB95" s="874"/>
      <c r="CC95" s="874"/>
      <c r="CD95" s="874"/>
      <c r="CE95" s="874"/>
      <c r="CF95" s="874"/>
      <c r="CG95" s="874"/>
      <c r="CH95" s="874"/>
      <c r="CI95" s="874"/>
      <c r="CJ95" s="874"/>
      <c r="CK95" s="875"/>
      <c r="CL95" s="249"/>
      <c r="CM95" s="196"/>
      <c r="CN95" s="196"/>
      <c r="CO95" s="196"/>
      <c r="CP95" s="196"/>
      <c r="DU95" s="247"/>
      <c r="DV95" s="247"/>
      <c r="DW95" s="247"/>
      <c r="DX95" s="247"/>
      <c r="DY95" s="247"/>
      <c r="DZ95" s="247"/>
      <c r="EA95" s="247"/>
      <c r="EB95" s="247"/>
      <c r="EC95" s="247"/>
      <c r="ED95" s="247"/>
      <c r="EE95" s="247"/>
      <c r="EF95" s="247"/>
      <c r="EG95" s="247"/>
      <c r="EH95" s="247"/>
      <c r="EI95" s="247"/>
      <c r="EJ95" s="247"/>
      <c r="EK95" s="247"/>
      <c r="EL95" s="247"/>
      <c r="EM95" s="247"/>
      <c r="EN95" s="247"/>
      <c r="EO95" s="247"/>
      <c r="EP95" s="247"/>
      <c r="EQ95" s="247"/>
      <c r="ER95" s="247"/>
      <c r="ES95" s="247"/>
      <c r="ET95" s="257"/>
      <c r="EU95" s="257"/>
      <c r="EV95" s="257"/>
      <c r="EW95" s="257"/>
      <c r="EX95" s="247"/>
      <c r="EY95" s="247"/>
      <c r="EZ95" s="247"/>
      <c r="FA95" s="247"/>
      <c r="FB95" s="247"/>
      <c r="FC95" s="247"/>
      <c r="FD95" s="247"/>
      <c r="FE95" s="247"/>
      <c r="FF95" s="247"/>
      <c r="FG95" s="247"/>
      <c r="FH95" s="247"/>
      <c r="FI95" s="247"/>
      <c r="FJ95" s="244"/>
      <c r="FK95" s="244"/>
      <c r="FL95" s="244"/>
      <c r="FM95" s="244"/>
    </row>
    <row r="96" spans="2:192" ht="5.25" customHeight="1" thickBot="1">
      <c r="B96" s="412"/>
      <c r="C96" s="901"/>
      <c r="D96" s="921"/>
      <c r="E96" s="922"/>
      <c r="F96" s="922"/>
      <c r="G96" s="922"/>
      <c r="H96" s="922"/>
      <c r="I96" s="922"/>
      <c r="J96" s="922"/>
      <c r="K96" s="922"/>
      <c r="L96" s="922"/>
      <c r="M96" s="922"/>
      <c r="N96" s="922"/>
      <c r="O96" s="922"/>
      <c r="P96" s="922"/>
      <c r="Q96" s="922"/>
      <c r="R96" s="922"/>
      <c r="S96" s="922"/>
      <c r="T96" s="922"/>
      <c r="U96" s="922"/>
      <c r="V96" s="922"/>
      <c r="W96" s="922"/>
      <c r="X96" s="922"/>
      <c r="Y96" s="922"/>
      <c r="Z96" s="922"/>
      <c r="AA96" s="922"/>
      <c r="AB96" s="922"/>
      <c r="AC96" s="922"/>
      <c r="AD96" s="922"/>
      <c r="AE96" s="922"/>
      <c r="AF96" s="922"/>
      <c r="AG96" s="922"/>
      <c r="AH96" s="923"/>
      <c r="AI96" s="926"/>
      <c r="AJ96" s="926"/>
      <c r="AK96" s="926"/>
      <c r="AL96" s="926"/>
      <c r="AM96" s="926"/>
      <c r="AN96" s="926"/>
      <c r="AO96" s="926"/>
      <c r="AP96" s="926"/>
      <c r="AQ96" s="926"/>
      <c r="AR96" s="926"/>
      <c r="AS96" s="926"/>
      <c r="AT96" s="927"/>
      <c r="AU96" s="928"/>
      <c r="AV96" s="929"/>
      <c r="AW96" s="929"/>
      <c r="AX96" s="929"/>
      <c r="AY96" s="929"/>
      <c r="AZ96" s="929"/>
      <c r="BA96" s="929"/>
      <c r="BB96" s="929"/>
      <c r="BC96" s="929"/>
      <c r="BD96" s="929"/>
      <c r="BE96" s="929"/>
      <c r="BF96" s="929"/>
      <c r="BG96" s="929"/>
      <c r="BH96" s="929"/>
      <c r="BI96" s="929"/>
      <c r="BJ96" s="929"/>
      <c r="BK96" s="929"/>
      <c r="BL96" s="929"/>
      <c r="BM96" s="929"/>
      <c r="BN96" s="929"/>
      <c r="BO96" s="929"/>
      <c r="BP96" s="929"/>
      <c r="BQ96" s="929"/>
      <c r="BR96" s="929"/>
      <c r="BS96" s="929"/>
      <c r="BT96" s="929"/>
      <c r="BU96" s="929"/>
      <c r="BV96" s="929"/>
      <c r="BW96" s="929"/>
      <c r="BX96" s="929"/>
      <c r="BY96" s="930"/>
      <c r="BZ96" s="931"/>
      <c r="CA96" s="932"/>
      <c r="CB96" s="932"/>
      <c r="CC96" s="932"/>
      <c r="CD96" s="932"/>
      <c r="CE96" s="932"/>
      <c r="CF96" s="932"/>
      <c r="CG96" s="932"/>
      <c r="CH96" s="932"/>
      <c r="CI96" s="932"/>
      <c r="CJ96" s="932"/>
      <c r="CK96" s="933"/>
      <c r="CL96" s="249"/>
      <c r="CM96" s="196"/>
      <c r="CN96" s="196"/>
      <c r="CO96" s="196"/>
      <c r="CP96" s="196"/>
      <c r="DU96" s="247"/>
      <c r="DV96" s="247"/>
      <c r="DW96" s="247"/>
      <c r="DX96" s="247"/>
      <c r="DY96" s="247"/>
      <c r="DZ96" s="247"/>
      <c r="EA96" s="247"/>
      <c r="EB96" s="247"/>
      <c r="EC96" s="247"/>
      <c r="ED96" s="247"/>
      <c r="EE96" s="247"/>
      <c r="EF96" s="247"/>
      <c r="EG96" s="247"/>
      <c r="EH96" s="247"/>
      <c r="EI96" s="247"/>
      <c r="EJ96" s="247"/>
      <c r="EK96" s="247"/>
      <c r="EL96" s="247"/>
      <c r="EM96" s="247"/>
      <c r="EN96" s="247"/>
      <c r="EO96" s="247"/>
      <c r="EP96" s="247"/>
      <c r="EQ96" s="247"/>
      <c r="ER96" s="247"/>
      <c r="ES96" s="247"/>
      <c r="ET96" s="257"/>
      <c r="EU96" s="257"/>
      <c r="EV96" s="257"/>
      <c r="EW96" s="257"/>
      <c r="EX96" s="247"/>
      <c r="EY96" s="247"/>
      <c r="EZ96" s="247"/>
      <c r="FA96" s="247"/>
      <c r="FB96" s="247"/>
      <c r="FC96" s="247"/>
      <c r="FD96" s="247"/>
      <c r="FE96" s="247"/>
      <c r="FF96" s="247"/>
      <c r="FG96" s="247"/>
      <c r="FH96" s="247"/>
      <c r="FI96" s="247"/>
      <c r="FJ96" s="244"/>
      <c r="FK96" s="244"/>
      <c r="FL96" s="244"/>
      <c r="FM96" s="244"/>
    </row>
    <row r="97" spans="2:192" ht="5.25" customHeight="1">
      <c r="B97" s="350" t="s">
        <v>16</v>
      </c>
      <c r="C97" s="351"/>
      <c r="D97" s="882"/>
      <c r="E97" s="882"/>
      <c r="F97" s="882"/>
      <c r="G97" s="882"/>
      <c r="H97" s="882"/>
      <c r="I97" s="882"/>
      <c r="J97" s="882"/>
      <c r="K97" s="882"/>
      <c r="L97" s="882"/>
      <c r="M97" s="882"/>
      <c r="N97" s="882"/>
      <c r="O97" s="882"/>
      <c r="P97" s="882"/>
      <c r="Q97" s="882"/>
      <c r="R97" s="882"/>
      <c r="S97" s="882"/>
      <c r="T97" s="882"/>
      <c r="U97" s="882"/>
      <c r="V97" s="882"/>
      <c r="W97" s="882"/>
      <c r="X97" s="882"/>
      <c r="Y97" s="882"/>
      <c r="Z97" s="882"/>
      <c r="AA97" s="882"/>
      <c r="AB97" s="882"/>
      <c r="AC97" s="882"/>
      <c r="AD97" s="882"/>
      <c r="AE97" s="882"/>
      <c r="AF97" s="882"/>
      <c r="AG97" s="882"/>
      <c r="AH97" s="355"/>
      <c r="AI97" s="468" t="e">
        <f ca="1">SUM(AI32:AT96,BZ32:CK96)</f>
        <v>#DIV/0!</v>
      </c>
      <c r="AJ97" s="469"/>
      <c r="AK97" s="469">
        <v>5</v>
      </c>
      <c r="AL97" s="469"/>
      <c r="AM97" s="469">
        <v>7</v>
      </c>
      <c r="AN97" s="469"/>
      <c r="AO97" s="469">
        <v>7</v>
      </c>
      <c r="AP97" s="469"/>
      <c r="AQ97" s="469">
        <v>1</v>
      </c>
      <c r="AR97" s="469"/>
      <c r="AS97" s="469">
        <v>0</v>
      </c>
      <c r="AT97" s="470"/>
      <c r="AU97" s="259"/>
      <c r="AV97" s="259"/>
      <c r="AW97" s="259"/>
      <c r="AX97" s="259"/>
      <c r="AY97" s="247"/>
      <c r="AZ97" s="259"/>
      <c r="BA97" s="259"/>
      <c r="BB97" s="259"/>
      <c r="BC97" s="259"/>
      <c r="BD97" s="259"/>
      <c r="BE97" s="259"/>
      <c r="BF97" s="259"/>
      <c r="BG97" s="259"/>
      <c r="BH97" s="259"/>
      <c r="BI97" s="259"/>
      <c r="BJ97" s="259"/>
      <c r="BK97" s="259"/>
      <c r="BL97" s="259"/>
      <c r="BM97" s="259"/>
      <c r="BN97" s="259"/>
      <c r="BO97" s="259"/>
      <c r="BP97" s="259"/>
      <c r="BQ97" s="259"/>
      <c r="BR97" s="259"/>
      <c r="BS97" s="259"/>
      <c r="BT97" s="259"/>
      <c r="BU97" s="259"/>
      <c r="BV97" s="259"/>
      <c r="BW97" s="259"/>
      <c r="BX97" s="259"/>
      <c r="BY97" s="259"/>
      <c r="BZ97" s="259"/>
      <c r="CA97" s="259"/>
      <c r="CB97" s="259"/>
    </row>
    <row r="98" spans="2:192" ht="5.25" customHeight="1">
      <c r="B98" s="353"/>
      <c r="C98" s="882"/>
      <c r="D98" s="882"/>
      <c r="E98" s="882"/>
      <c r="F98" s="882"/>
      <c r="G98" s="882"/>
      <c r="H98" s="882"/>
      <c r="I98" s="882"/>
      <c r="J98" s="882"/>
      <c r="K98" s="882"/>
      <c r="L98" s="882"/>
      <c r="M98" s="882"/>
      <c r="N98" s="882"/>
      <c r="O98" s="882"/>
      <c r="P98" s="882"/>
      <c r="Q98" s="882"/>
      <c r="R98" s="882"/>
      <c r="S98" s="882"/>
      <c r="T98" s="882"/>
      <c r="U98" s="882"/>
      <c r="V98" s="882"/>
      <c r="W98" s="882"/>
      <c r="X98" s="882"/>
      <c r="Y98" s="882"/>
      <c r="Z98" s="882"/>
      <c r="AA98" s="882"/>
      <c r="AB98" s="882"/>
      <c r="AC98" s="882"/>
      <c r="AD98" s="882"/>
      <c r="AE98" s="882"/>
      <c r="AF98" s="882"/>
      <c r="AG98" s="882"/>
      <c r="AH98" s="355"/>
      <c r="AI98" s="518"/>
      <c r="AJ98" s="519"/>
      <c r="AK98" s="519"/>
      <c r="AL98" s="519"/>
      <c r="AM98" s="519"/>
      <c r="AN98" s="519"/>
      <c r="AO98" s="519"/>
      <c r="AP98" s="519"/>
      <c r="AQ98" s="519"/>
      <c r="AR98" s="519"/>
      <c r="AS98" s="519"/>
      <c r="AT98" s="520"/>
      <c r="AU98" s="259"/>
      <c r="AV98" s="259"/>
      <c r="AW98" s="259"/>
      <c r="AX98" s="259"/>
      <c r="AY98" s="247"/>
      <c r="AZ98" s="259"/>
      <c r="BA98" s="259"/>
      <c r="BB98" s="259"/>
      <c r="BC98" s="259"/>
      <c r="BD98" s="259"/>
      <c r="BE98" s="259"/>
      <c r="BF98" s="259"/>
      <c r="BG98" s="259"/>
      <c r="BH98" s="259"/>
      <c r="BI98" s="259"/>
      <c r="BJ98" s="259"/>
      <c r="BK98" s="259"/>
      <c r="BL98" s="259"/>
      <c r="BM98" s="259"/>
      <c r="BN98" s="259"/>
      <c r="BO98" s="259"/>
      <c r="BP98" s="259"/>
      <c r="BQ98" s="259"/>
      <c r="BR98" s="259"/>
      <c r="BS98" s="259"/>
      <c r="BT98" s="259"/>
      <c r="BU98" s="259"/>
      <c r="BV98" s="259"/>
      <c r="BW98" s="259"/>
      <c r="BX98" s="259"/>
      <c r="BY98" s="259"/>
      <c r="BZ98" s="259"/>
      <c r="CA98" s="259"/>
      <c r="CB98" s="259"/>
    </row>
    <row r="99" spans="2:192" ht="5.25" customHeight="1">
      <c r="B99" s="353"/>
      <c r="C99" s="882"/>
      <c r="D99" s="882"/>
      <c r="E99" s="882"/>
      <c r="F99" s="882"/>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355"/>
      <c r="AI99" s="518"/>
      <c r="AJ99" s="519"/>
      <c r="AK99" s="519"/>
      <c r="AL99" s="519"/>
      <c r="AM99" s="519"/>
      <c r="AN99" s="519"/>
      <c r="AO99" s="519"/>
      <c r="AP99" s="519"/>
      <c r="AQ99" s="519"/>
      <c r="AR99" s="519"/>
      <c r="AS99" s="519"/>
      <c r="AT99" s="520"/>
      <c r="AU99" s="259"/>
      <c r="AV99" s="259"/>
      <c r="AW99" s="259"/>
      <c r="AX99" s="259"/>
      <c r="AY99" s="247"/>
      <c r="AZ99" s="259"/>
      <c r="BA99" s="259"/>
      <c r="BB99" s="259"/>
      <c r="BC99" s="259"/>
      <c r="BD99" s="259"/>
      <c r="BE99" s="259"/>
      <c r="BF99" s="259"/>
      <c r="BG99" s="259"/>
      <c r="BH99" s="259"/>
      <c r="BI99" s="259"/>
      <c r="BJ99" s="259"/>
      <c r="BK99" s="259"/>
      <c r="BL99" s="259"/>
      <c r="BM99" s="259"/>
      <c r="BN99" s="259"/>
      <c r="BO99" s="259"/>
      <c r="BP99" s="259"/>
      <c r="BQ99" s="259"/>
      <c r="BR99" s="259"/>
      <c r="BS99" s="259"/>
      <c r="BT99" s="259"/>
      <c r="BU99" s="259"/>
      <c r="BV99" s="259"/>
      <c r="BW99" s="259"/>
      <c r="BX99" s="259"/>
      <c r="BY99" s="259"/>
      <c r="BZ99" s="259"/>
      <c r="CA99" s="259"/>
      <c r="CB99" s="259"/>
    </row>
    <row r="100" spans="2:192" ht="5.25" customHeight="1">
      <c r="B100" s="353"/>
      <c r="C100" s="882"/>
      <c r="D100" s="882"/>
      <c r="E100" s="882"/>
      <c r="F100" s="882"/>
      <c r="G100" s="882"/>
      <c r="H100" s="882"/>
      <c r="I100" s="882"/>
      <c r="J100" s="882"/>
      <c r="K100" s="882"/>
      <c r="L100" s="882"/>
      <c r="M100" s="882"/>
      <c r="N100" s="882"/>
      <c r="O100" s="882"/>
      <c r="P100" s="882"/>
      <c r="Q100" s="882"/>
      <c r="R100" s="882"/>
      <c r="S100" s="882"/>
      <c r="T100" s="882"/>
      <c r="U100" s="882"/>
      <c r="V100" s="882"/>
      <c r="W100" s="882"/>
      <c r="X100" s="882"/>
      <c r="Y100" s="882"/>
      <c r="Z100" s="882"/>
      <c r="AA100" s="882"/>
      <c r="AB100" s="882"/>
      <c r="AC100" s="882"/>
      <c r="AD100" s="882"/>
      <c r="AE100" s="882"/>
      <c r="AF100" s="882"/>
      <c r="AG100" s="882"/>
      <c r="AH100" s="355"/>
      <c r="AI100" s="518"/>
      <c r="AJ100" s="519"/>
      <c r="AK100" s="519"/>
      <c r="AL100" s="519"/>
      <c r="AM100" s="519"/>
      <c r="AN100" s="519"/>
      <c r="AO100" s="519"/>
      <c r="AP100" s="519"/>
      <c r="AQ100" s="519"/>
      <c r="AR100" s="519"/>
      <c r="AS100" s="519"/>
      <c r="AT100" s="520"/>
      <c r="AU100" s="259"/>
      <c r="AV100" s="259"/>
      <c r="AW100" s="259"/>
      <c r="AX100" s="259"/>
      <c r="AY100" s="247"/>
      <c r="AZ100" s="259"/>
      <c r="BA100" s="259"/>
      <c r="BB100" s="259"/>
      <c r="BC100" s="259"/>
      <c r="BD100" s="259"/>
      <c r="BE100" s="259"/>
      <c r="BF100" s="259"/>
      <c r="BG100" s="259"/>
      <c r="BH100" s="259"/>
      <c r="BI100" s="259"/>
      <c r="BJ100" s="259"/>
      <c r="BK100" s="259"/>
      <c r="BL100" s="259"/>
      <c r="BM100" s="259"/>
      <c r="BN100" s="259"/>
      <c r="BO100" s="259"/>
      <c r="BP100" s="259"/>
      <c r="BQ100" s="259"/>
      <c r="BR100" s="259"/>
      <c r="BS100" s="259"/>
      <c r="BT100" s="259"/>
      <c r="BU100" s="259"/>
      <c r="BV100" s="259"/>
      <c r="BW100" s="259"/>
      <c r="BX100" s="259"/>
      <c r="BY100" s="259"/>
      <c r="BZ100" s="259"/>
      <c r="CA100" s="259"/>
      <c r="CB100" s="259"/>
    </row>
    <row r="101" spans="2:192" ht="5.25" customHeight="1" thickBot="1">
      <c r="B101" s="356"/>
      <c r="C101" s="357"/>
      <c r="D101" s="357"/>
      <c r="E101" s="357"/>
      <c r="F101" s="357"/>
      <c r="G101" s="357"/>
      <c r="H101" s="357"/>
      <c r="I101" s="357"/>
      <c r="J101" s="357"/>
      <c r="K101" s="357"/>
      <c r="L101" s="357"/>
      <c r="M101" s="357"/>
      <c r="N101" s="357"/>
      <c r="O101" s="357"/>
      <c r="P101" s="357"/>
      <c r="Q101" s="357"/>
      <c r="R101" s="357"/>
      <c r="S101" s="357"/>
      <c r="T101" s="357"/>
      <c r="U101" s="357"/>
      <c r="V101" s="357"/>
      <c r="W101" s="357"/>
      <c r="X101" s="357"/>
      <c r="Y101" s="357"/>
      <c r="Z101" s="357"/>
      <c r="AA101" s="357"/>
      <c r="AB101" s="357"/>
      <c r="AC101" s="357"/>
      <c r="AD101" s="357"/>
      <c r="AE101" s="357"/>
      <c r="AF101" s="357"/>
      <c r="AG101" s="357"/>
      <c r="AH101" s="358"/>
      <c r="AI101" s="521"/>
      <c r="AJ101" s="522"/>
      <c r="AK101" s="522"/>
      <c r="AL101" s="522"/>
      <c r="AM101" s="522"/>
      <c r="AN101" s="522"/>
      <c r="AO101" s="522"/>
      <c r="AP101" s="522"/>
      <c r="AQ101" s="522"/>
      <c r="AR101" s="522"/>
      <c r="AS101" s="522"/>
      <c r="AT101" s="523"/>
      <c r="AU101" s="259"/>
      <c r="AV101" s="259"/>
      <c r="AW101" s="259"/>
      <c r="AX101" s="259"/>
      <c r="AY101" s="247"/>
      <c r="AZ101" s="259"/>
      <c r="BA101" s="259"/>
      <c r="BB101" s="259"/>
      <c r="BC101" s="259"/>
      <c r="BD101" s="259"/>
      <c r="BE101" s="259"/>
      <c r="BF101" s="259"/>
      <c r="BG101" s="259"/>
      <c r="BH101" s="259"/>
      <c r="BI101" s="259"/>
      <c r="BJ101" s="259"/>
      <c r="BK101" s="259"/>
      <c r="BL101" s="259"/>
      <c r="BM101" s="259"/>
      <c r="BN101" s="259"/>
      <c r="BO101" s="259"/>
      <c r="BP101" s="259"/>
      <c r="BQ101" s="259"/>
      <c r="BR101" s="259"/>
      <c r="BS101" s="259"/>
      <c r="BT101" s="259"/>
      <c r="BU101" s="259"/>
      <c r="BV101" s="259"/>
      <c r="BW101" s="259"/>
      <c r="BX101" s="259"/>
      <c r="BY101" s="259"/>
      <c r="BZ101" s="259"/>
      <c r="CA101" s="259"/>
      <c r="CB101" s="259"/>
      <c r="DU101" s="243"/>
      <c r="DV101" s="243"/>
      <c r="DW101" s="243"/>
      <c r="DX101" s="243"/>
      <c r="DY101" s="243"/>
      <c r="DZ101" s="243"/>
      <c r="EA101" s="243"/>
      <c r="EB101" s="243"/>
      <c r="EC101" s="243"/>
      <c r="ED101" s="243"/>
      <c r="EE101" s="243"/>
      <c r="EF101" s="243"/>
      <c r="EG101" s="243"/>
      <c r="EH101" s="243"/>
      <c r="EI101" s="243"/>
      <c r="EJ101" s="247"/>
      <c r="EK101" s="247"/>
      <c r="EL101" s="247"/>
      <c r="EM101" s="247"/>
      <c r="EN101" s="247"/>
      <c r="EO101" s="247"/>
      <c r="EP101" s="247"/>
      <c r="EQ101" s="247"/>
      <c r="ER101" s="247"/>
      <c r="ES101" s="247"/>
      <c r="ET101" s="247"/>
      <c r="EU101" s="247"/>
    </row>
    <row r="102" spans="2:192" ht="5.25" customHeight="1" thickBot="1">
      <c r="B102" s="245"/>
      <c r="C102" s="245"/>
      <c r="D102" s="247"/>
      <c r="E102" s="247"/>
      <c r="F102" s="247"/>
      <c r="G102" s="247"/>
      <c r="H102" s="247"/>
      <c r="I102" s="247"/>
      <c r="J102" s="247"/>
      <c r="K102" s="247"/>
      <c r="L102" s="247"/>
      <c r="M102" s="247"/>
      <c r="N102" s="247"/>
      <c r="O102" s="247"/>
      <c r="P102" s="247"/>
      <c r="Q102" s="247"/>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7"/>
      <c r="AN102" s="247"/>
      <c r="AO102" s="247"/>
      <c r="AP102" s="247"/>
      <c r="AQ102" s="247"/>
      <c r="AR102" s="247"/>
      <c r="AS102" s="247"/>
      <c r="AT102" s="247"/>
      <c r="AU102" s="247"/>
      <c r="AV102" s="247"/>
      <c r="AW102" s="247"/>
      <c r="AX102" s="247"/>
      <c r="AY102" s="247"/>
      <c r="AZ102" s="259"/>
      <c r="BA102" s="259"/>
      <c r="BB102" s="259"/>
      <c r="BC102" s="259"/>
      <c r="BD102" s="259"/>
      <c r="BE102" s="259"/>
      <c r="BF102" s="259"/>
      <c r="BG102" s="259"/>
      <c r="BH102" s="259"/>
      <c r="BI102" s="259"/>
      <c r="BJ102" s="259"/>
      <c r="BK102" s="259"/>
      <c r="BL102" s="259"/>
      <c r="BM102" s="259"/>
      <c r="BN102" s="259"/>
      <c r="BO102" s="259"/>
      <c r="BP102" s="259"/>
      <c r="BQ102" s="259"/>
      <c r="BR102" s="259"/>
      <c r="BS102" s="259"/>
      <c r="BT102" s="259"/>
      <c r="BU102" s="259"/>
      <c r="BV102" s="259"/>
      <c r="BW102" s="259"/>
      <c r="BX102" s="259"/>
      <c r="BY102" s="259"/>
      <c r="BZ102" s="259"/>
      <c r="CA102" s="259"/>
      <c r="CB102" s="259"/>
      <c r="DU102" s="243"/>
      <c r="DV102" s="243"/>
      <c r="DW102" s="243"/>
      <c r="DX102" s="243"/>
      <c r="DY102" s="243"/>
      <c r="DZ102" s="243"/>
      <c r="EA102" s="243"/>
      <c r="EB102" s="243"/>
      <c r="EC102" s="243"/>
      <c r="ED102" s="243"/>
      <c r="EE102" s="243"/>
      <c r="EF102" s="243"/>
      <c r="EG102" s="243"/>
      <c r="EH102" s="243"/>
      <c r="EI102" s="243"/>
      <c r="EJ102" s="247"/>
      <c r="EK102" s="247"/>
      <c r="EL102" s="247"/>
      <c r="EM102" s="247"/>
      <c r="EN102" s="247"/>
      <c r="EO102" s="247"/>
      <c r="EP102" s="247"/>
      <c r="EQ102" s="247"/>
      <c r="ER102" s="247"/>
      <c r="ES102" s="247"/>
      <c r="ET102" s="247"/>
      <c r="EU102" s="247"/>
    </row>
    <row r="103" spans="2:192" ht="5.25" customHeight="1">
      <c r="B103" s="410" t="s">
        <v>33</v>
      </c>
      <c r="C103" s="411"/>
      <c r="D103" s="414" t="s">
        <v>14</v>
      </c>
      <c r="E103" s="414"/>
      <c r="F103" s="414"/>
      <c r="G103" s="414"/>
      <c r="H103" s="414"/>
      <c r="I103" s="414"/>
      <c r="J103" s="414"/>
      <c r="K103" s="414"/>
      <c r="L103" s="414"/>
      <c r="M103" s="414"/>
      <c r="N103" s="414"/>
      <c r="O103" s="414"/>
      <c r="P103" s="414"/>
      <c r="Q103" s="414"/>
      <c r="R103" s="414"/>
      <c r="S103" s="414"/>
      <c r="T103" s="414"/>
      <c r="U103" s="414"/>
      <c r="V103" s="414"/>
      <c r="W103" s="414"/>
      <c r="X103" s="414"/>
      <c r="Y103" s="414"/>
      <c r="Z103" s="414"/>
      <c r="AA103" s="414"/>
      <c r="AB103" s="414"/>
      <c r="AC103" s="414"/>
      <c r="AD103" s="414"/>
      <c r="AE103" s="414"/>
      <c r="AF103" s="414"/>
      <c r="AG103" s="414"/>
      <c r="AH103" s="414"/>
      <c r="AI103" s="414"/>
      <c r="AJ103" s="414"/>
      <c r="AK103" s="414"/>
      <c r="AL103" s="415"/>
      <c r="AM103" s="414" t="s">
        <v>10</v>
      </c>
      <c r="AN103" s="414"/>
      <c r="AO103" s="414"/>
      <c r="AP103" s="414"/>
      <c r="AQ103" s="414"/>
      <c r="AR103" s="414"/>
      <c r="AS103" s="414"/>
      <c r="AT103" s="414"/>
      <c r="AU103" s="414"/>
      <c r="AV103" s="414"/>
      <c r="AW103" s="414"/>
      <c r="AX103" s="415"/>
      <c r="AY103" s="247"/>
      <c r="AZ103" s="259"/>
      <c r="BA103" s="259"/>
      <c r="BB103" s="259"/>
      <c r="BC103" s="259"/>
      <c r="BD103" s="259"/>
      <c r="BE103" s="259"/>
      <c r="BF103" s="259"/>
      <c r="BG103" s="259"/>
      <c r="BH103" s="259"/>
      <c r="BI103" s="259"/>
      <c r="BJ103" s="259"/>
      <c r="BK103" s="259"/>
      <c r="BL103" s="259"/>
      <c r="BM103" s="259"/>
      <c r="BN103" s="259"/>
      <c r="BO103" s="259"/>
      <c r="BP103" s="259"/>
      <c r="BQ103" s="259"/>
      <c r="BR103" s="259"/>
      <c r="BS103" s="259"/>
      <c r="BT103" s="259"/>
      <c r="BU103" s="259"/>
      <c r="BV103" s="259"/>
      <c r="BW103" s="259"/>
      <c r="BX103" s="259"/>
      <c r="BY103" s="259"/>
      <c r="BZ103" s="259"/>
      <c r="CA103" s="259"/>
      <c r="CB103" s="259"/>
      <c r="DU103" s="243"/>
      <c r="DV103" s="243"/>
      <c r="DW103" s="243"/>
      <c r="DX103" s="243"/>
      <c r="DY103" s="243"/>
      <c r="DZ103" s="243"/>
      <c r="EA103" s="243"/>
      <c r="EB103" s="243"/>
      <c r="EC103" s="243"/>
      <c r="ED103" s="243"/>
      <c r="EE103" s="243"/>
      <c r="EF103" s="243"/>
      <c r="EG103" s="243"/>
      <c r="EH103" s="243"/>
      <c r="EI103" s="243"/>
      <c r="EJ103" s="247"/>
      <c r="EK103" s="247"/>
      <c r="EL103" s="247"/>
      <c r="EM103" s="247"/>
      <c r="EN103" s="247"/>
      <c r="EO103" s="247"/>
      <c r="EP103" s="247"/>
      <c r="EQ103" s="247"/>
      <c r="ER103" s="247"/>
      <c r="ES103" s="247"/>
      <c r="ET103" s="247"/>
      <c r="EU103" s="247"/>
    </row>
    <row r="104" spans="2:192" ht="5.25" customHeight="1">
      <c r="B104" s="412"/>
      <c r="C104" s="413"/>
      <c r="D104" s="895"/>
      <c r="E104" s="895"/>
      <c r="F104" s="895"/>
      <c r="G104" s="895"/>
      <c r="H104" s="895"/>
      <c r="I104" s="895"/>
      <c r="J104" s="895"/>
      <c r="K104" s="895"/>
      <c r="L104" s="895"/>
      <c r="M104" s="895"/>
      <c r="N104" s="895"/>
      <c r="O104" s="895"/>
      <c r="P104" s="895"/>
      <c r="Q104" s="895"/>
      <c r="R104" s="895"/>
      <c r="S104" s="895"/>
      <c r="T104" s="895"/>
      <c r="U104" s="895"/>
      <c r="V104" s="895"/>
      <c r="W104" s="895"/>
      <c r="X104" s="895"/>
      <c r="Y104" s="895"/>
      <c r="Z104" s="895"/>
      <c r="AA104" s="895"/>
      <c r="AB104" s="895"/>
      <c r="AC104" s="895"/>
      <c r="AD104" s="895"/>
      <c r="AE104" s="895"/>
      <c r="AF104" s="895"/>
      <c r="AG104" s="895"/>
      <c r="AH104" s="895"/>
      <c r="AI104" s="895"/>
      <c r="AJ104" s="895"/>
      <c r="AK104" s="895"/>
      <c r="AL104" s="417"/>
      <c r="AM104" s="895"/>
      <c r="AN104" s="895"/>
      <c r="AO104" s="895"/>
      <c r="AP104" s="895"/>
      <c r="AQ104" s="895"/>
      <c r="AR104" s="895"/>
      <c r="AS104" s="895"/>
      <c r="AT104" s="895"/>
      <c r="AU104" s="895"/>
      <c r="AV104" s="895"/>
      <c r="AW104" s="895"/>
      <c r="AX104" s="417"/>
      <c r="AY104" s="247"/>
      <c r="AZ104" s="259"/>
      <c r="BA104" s="259"/>
      <c r="BB104" s="259"/>
      <c r="BC104" s="259"/>
      <c r="BD104" s="259"/>
      <c r="BE104" s="259"/>
      <c r="BF104" s="259"/>
      <c r="BG104" s="259"/>
      <c r="BH104" s="259"/>
      <c r="BI104" s="259"/>
      <c r="BJ104" s="259"/>
      <c r="BK104" s="259"/>
      <c r="BL104" s="259"/>
      <c r="BM104" s="259"/>
      <c r="BN104" s="259"/>
      <c r="BO104" s="259"/>
      <c r="BP104" s="259"/>
      <c r="BQ104" s="259"/>
      <c r="BR104" s="259"/>
      <c r="BS104" s="259"/>
      <c r="BT104" s="259"/>
      <c r="BU104" s="259"/>
      <c r="BV104" s="259"/>
      <c r="BW104" s="259"/>
      <c r="BX104" s="259"/>
      <c r="BY104" s="259"/>
      <c r="BZ104" s="259"/>
      <c r="CA104" s="259"/>
      <c r="CB104" s="259"/>
    </row>
    <row r="105" spans="2:192" ht="5.25" customHeight="1" thickBot="1">
      <c r="B105" s="412"/>
      <c r="C105" s="413"/>
      <c r="D105" s="418"/>
      <c r="E105" s="418"/>
      <c r="F105" s="418"/>
      <c r="G105" s="418"/>
      <c r="H105" s="418"/>
      <c r="I105" s="418"/>
      <c r="J105" s="418"/>
      <c r="K105" s="418"/>
      <c r="L105" s="418"/>
      <c r="M105" s="418"/>
      <c r="N105" s="418"/>
      <c r="O105" s="418"/>
      <c r="P105" s="418"/>
      <c r="Q105" s="418"/>
      <c r="R105" s="418"/>
      <c r="S105" s="418"/>
      <c r="T105" s="418"/>
      <c r="U105" s="418"/>
      <c r="V105" s="418"/>
      <c r="W105" s="418"/>
      <c r="X105" s="418"/>
      <c r="Y105" s="418"/>
      <c r="Z105" s="418"/>
      <c r="AA105" s="418"/>
      <c r="AB105" s="418"/>
      <c r="AC105" s="418"/>
      <c r="AD105" s="418"/>
      <c r="AE105" s="418"/>
      <c r="AF105" s="418"/>
      <c r="AG105" s="418"/>
      <c r="AH105" s="418"/>
      <c r="AI105" s="418"/>
      <c r="AJ105" s="418"/>
      <c r="AK105" s="418"/>
      <c r="AL105" s="419"/>
      <c r="AM105" s="418"/>
      <c r="AN105" s="418"/>
      <c r="AO105" s="418"/>
      <c r="AP105" s="418"/>
      <c r="AQ105" s="418"/>
      <c r="AR105" s="418"/>
      <c r="AS105" s="418"/>
      <c r="AT105" s="418"/>
      <c r="AU105" s="418"/>
      <c r="AV105" s="418"/>
      <c r="AW105" s="418"/>
      <c r="AX105" s="419"/>
      <c r="AY105" s="247"/>
      <c r="AZ105" s="259"/>
      <c r="BA105" s="259"/>
      <c r="BB105" s="259"/>
      <c r="BC105" s="259"/>
      <c r="BD105" s="259"/>
      <c r="BE105" s="259"/>
      <c r="BF105" s="259"/>
      <c r="BG105" s="259"/>
      <c r="BH105" s="259"/>
      <c r="BI105" s="259"/>
      <c r="BJ105" s="259"/>
      <c r="BK105" s="259"/>
      <c r="BL105" s="259"/>
      <c r="BM105" s="259"/>
      <c r="BN105" s="259"/>
      <c r="BO105" s="259"/>
      <c r="BP105" s="259"/>
      <c r="BQ105" s="259"/>
      <c r="BR105" s="259"/>
      <c r="BS105" s="259"/>
      <c r="BT105" s="259"/>
      <c r="BU105" s="259"/>
      <c r="BV105" s="259"/>
      <c r="BW105" s="259"/>
      <c r="BX105" s="259"/>
      <c r="BY105" s="259"/>
      <c r="BZ105" s="259"/>
      <c r="CA105" s="259"/>
      <c r="CB105" s="259"/>
    </row>
    <row r="106" spans="2:192" ht="5.25" customHeight="1">
      <c r="B106" s="412"/>
      <c r="C106" s="413"/>
      <c r="D106" s="483"/>
      <c r="E106" s="483"/>
      <c r="F106" s="483"/>
      <c r="G106" s="483"/>
      <c r="H106" s="483"/>
      <c r="I106" s="483"/>
      <c r="J106" s="483"/>
      <c r="K106" s="483"/>
      <c r="L106" s="483"/>
      <c r="M106" s="483"/>
      <c r="N106" s="483"/>
      <c r="O106" s="483"/>
      <c r="P106" s="483"/>
      <c r="Q106" s="483"/>
      <c r="R106" s="483"/>
      <c r="S106" s="483"/>
      <c r="T106" s="483"/>
      <c r="U106" s="483"/>
      <c r="V106" s="483"/>
      <c r="W106" s="483"/>
      <c r="X106" s="483"/>
      <c r="Y106" s="483"/>
      <c r="Z106" s="483"/>
      <c r="AA106" s="483"/>
      <c r="AB106" s="483"/>
      <c r="AC106" s="483"/>
      <c r="AD106" s="483"/>
      <c r="AE106" s="483"/>
      <c r="AF106" s="483"/>
      <c r="AG106" s="483"/>
      <c r="AH106" s="483"/>
      <c r="AI106" s="483"/>
      <c r="AJ106" s="483"/>
      <c r="AK106" s="483"/>
      <c r="AL106" s="484"/>
      <c r="AM106" s="392"/>
      <c r="AN106" s="393"/>
      <c r="AO106" s="393"/>
      <c r="AP106" s="393"/>
      <c r="AQ106" s="393"/>
      <c r="AR106" s="393"/>
      <c r="AS106" s="393"/>
      <c r="AT106" s="393"/>
      <c r="AU106" s="393"/>
      <c r="AV106" s="393"/>
      <c r="AW106" s="393"/>
      <c r="AX106" s="394"/>
      <c r="AY106" s="247"/>
      <c r="AZ106" s="410" t="s">
        <v>2</v>
      </c>
      <c r="BA106" s="485"/>
      <c r="BB106" s="457" t="s">
        <v>21</v>
      </c>
      <c r="BC106" s="457"/>
      <c r="BD106" s="459" t="s">
        <v>12</v>
      </c>
      <c r="BE106" s="460"/>
      <c r="BF106" s="460"/>
      <c r="BG106" s="460"/>
      <c r="BH106" s="460"/>
      <c r="BI106" s="460"/>
      <c r="BJ106" s="460"/>
      <c r="BK106" s="460"/>
      <c r="BL106" s="460"/>
      <c r="BM106" s="460"/>
      <c r="BN106" s="460"/>
      <c r="BO106" s="460"/>
      <c r="BP106" s="460"/>
      <c r="BQ106" s="460"/>
      <c r="BR106" s="460"/>
      <c r="BS106" s="460"/>
      <c r="BT106" s="460"/>
      <c r="BU106" s="461"/>
      <c r="BV106" s="377" t="e">
        <f ca="1">AI97</f>
        <v>#DIV/0!</v>
      </c>
      <c r="BW106" s="378"/>
      <c r="BX106" s="378"/>
      <c r="BY106" s="378"/>
      <c r="BZ106" s="378"/>
      <c r="CA106" s="378"/>
      <c r="CB106" s="378"/>
      <c r="CC106" s="378"/>
      <c r="CD106" s="378"/>
      <c r="CE106" s="378"/>
      <c r="CF106" s="378"/>
      <c r="CG106" s="378"/>
      <c r="CH106" s="378"/>
      <c r="CI106" s="378"/>
      <c r="CJ106" s="378"/>
      <c r="CK106" s="379"/>
    </row>
    <row r="107" spans="2:192" ht="5.25" customHeight="1">
      <c r="B107" s="412"/>
      <c r="C107" s="413"/>
      <c r="D107" s="883"/>
      <c r="E107" s="883"/>
      <c r="F107" s="883"/>
      <c r="G107" s="883"/>
      <c r="H107" s="883"/>
      <c r="I107" s="883"/>
      <c r="J107" s="883"/>
      <c r="K107" s="883"/>
      <c r="L107" s="883"/>
      <c r="M107" s="883"/>
      <c r="N107" s="883"/>
      <c r="O107" s="883"/>
      <c r="P107" s="883"/>
      <c r="Q107" s="883"/>
      <c r="R107" s="883"/>
      <c r="S107" s="883"/>
      <c r="T107" s="883"/>
      <c r="U107" s="883"/>
      <c r="V107" s="883"/>
      <c r="W107" s="883"/>
      <c r="X107" s="883"/>
      <c r="Y107" s="883"/>
      <c r="Z107" s="883"/>
      <c r="AA107" s="883"/>
      <c r="AB107" s="883"/>
      <c r="AC107" s="883"/>
      <c r="AD107" s="883"/>
      <c r="AE107" s="883"/>
      <c r="AF107" s="883"/>
      <c r="AG107" s="883"/>
      <c r="AH107" s="883"/>
      <c r="AI107" s="883"/>
      <c r="AJ107" s="883"/>
      <c r="AK107" s="883"/>
      <c r="AL107" s="391"/>
      <c r="AM107" s="392"/>
      <c r="AN107" s="393"/>
      <c r="AO107" s="393"/>
      <c r="AP107" s="393"/>
      <c r="AQ107" s="393"/>
      <c r="AR107" s="393"/>
      <c r="AS107" s="393"/>
      <c r="AT107" s="393"/>
      <c r="AU107" s="393"/>
      <c r="AV107" s="393"/>
      <c r="AW107" s="393"/>
      <c r="AX107" s="394"/>
      <c r="AY107" s="247"/>
      <c r="AZ107" s="412"/>
      <c r="BA107" s="901"/>
      <c r="BB107" s="458"/>
      <c r="BC107" s="458"/>
      <c r="BD107" s="462"/>
      <c r="BE107" s="897"/>
      <c r="BF107" s="897"/>
      <c r="BG107" s="897"/>
      <c r="BH107" s="897"/>
      <c r="BI107" s="897"/>
      <c r="BJ107" s="897"/>
      <c r="BK107" s="897"/>
      <c r="BL107" s="897"/>
      <c r="BM107" s="897"/>
      <c r="BN107" s="897"/>
      <c r="BO107" s="897"/>
      <c r="BP107" s="897"/>
      <c r="BQ107" s="897"/>
      <c r="BR107" s="897"/>
      <c r="BS107" s="897"/>
      <c r="BT107" s="897"/>
      <c r="BU107" s="464"/>
      <c r="BV107" s="380"/>
      <c r="BW107" s="505"/>
      <c r="BX107" s="505"/>
      <c r="BY107" s="505"/>
      <c r="BZ107" s="505"/>
      <c r="CA107" s="505"/>
      <c r="CB107" s="505"/>
      <c r="CC107" s="505"/>
      <c r="CD107" s="505"/>
      <c r="CE107" s="505"/>
      <c r="CF107" s="505"/>
      <c r="CG107" s="505"/>
      <c r="CH107" s="505"/>
      <c r="CI107" s="505"/>
      <c r="CJ107" s="505"/>
      <c r="CK107" s="382"/>
    </row>
    <row r="108" spans="2:192" ht="5.25" customHeight="1">
      <c r="B108" s="412"/>
      <c r="C108" s="413"/>
      <c r="D108" s="883"/>
      <c r="E108" s="883"/>
      <c r="F108" s="883"/>
      <c r="G108" s="883"/>
      <c r="H108" s="883"/>
      <c r="I108" s="883"/>
      <c r="J108" s="883"/>
      <c r="K108" s="883"/>
      <c r="L108" s="883"/>
      <c r="M108" s="883"/>
      <c r="N108" s="883"/>
      <c r="O108" s="883"/>
      <c r="P108" s="883"/>
      <c r="Q108" s="883"/>
      <c r="R108" s="883"/>
      <c r="S108" s="883"/>
      <c r="T108" s="883"/>
      <c r="U108" s="883"/>
      <c r="V108" s="883"/>
      <c r="W108" s="883"/>
      <c r="X108" s="883"/>
      <c r="Y108" s="883"/>
      <c r="Z108" s="883"/>
      <c r="AA108" s="883"/>
      <c r="AB108" s="883"/>
      <c r="AC108" s="883"/>
      <c r="AD108" s="883"/>
      <c r="AE108" s="883"/>
      <c r="AF108" s="883"/>
      <c r="AG108" s="883"/>
      <c r="AH108" s="883"/>
      <c r="AI108" s="883"/>
      <c r="AJ108" s="883"/>
      <c r="AK108" s="883"/>
      <c r="AL108" s="391"/>
      <c r="AM108" s="392"/>
      <c r="AN108" s="393"/>
      <c r="AO108" s="393"/>
      <c r="AP108" s="393"/>
      <c r="AQ108" s="393"/>
      <c r="AR108" s="393"/>
      <c r="AS108" s="393"/>
      <c r="AT108" s="393"/>
      <c r="AU108" s="393"/>
      <c r="AV108" s="393"/>
      <c r="AW108" s="393"/>
      <c r="AX108" s="394"/>
      <c r="AY108" s="247"/>
      <c r="AZ108" s="412"/>
      <c r="BA108" s="901"/>
      <c r="BB108" s="458"/>
      <c r="BC108" s="458"/>
      <c r="BD108" s="462"/>
      <c r="BE108" s="897"/>
      <c r="BF108" s="897"/>
      <c r="BG108" s="897"/>
      <c r="BH108" s="897"/>
      <c r="BI108" s="897"/>
      <c r="BJ108" s="897"/>
      <c r="BK108" s="897"/>
      <c r="BL108" s="897"/>
      <c r="BM108" s="897"/>
      <c r="BN108" s="897"/>
      <c r="BO108" s="897"/>
      <c r="BP108" s="897"/>
      <c r="BQ108" s="897"/>
      <c r="BR108" s="897"/>
      <c r="BS108" s="897"/>
      <c r="BT108" s="897"/>
      <c r="BU108" s="464"/>
      <c r="BV108" s="380"/>
      <c r="BW108" s="505"/>
      <c r="BX108" s="505"/>
      <c r="BY108" s="505"/>
      <c r="BZ108" s="505"/>
      <c r="CA108" s="505"/>
      <c r="CB108" s="505"/>
      <c r="CC108" s="505"/>
      <c r="CD108" s="505"/>
      <c r="CE108" s="505"/>
      <c r="CF108" s="505"/>
      <c r="CG108" s="505"/>
      <c r="CH108" s="505"/>
      <c r="CI108" s="505"/>
      <c r="CJ108" s="505"/>
      <c r="CK108" s="382"/>
      <c r="ER108" s="254"/>
      <c r="ES108" s="254"/>
      <c r="ET108" s="254"/>
      <c r="EU108" s="254"/>
      <c r="EV108" s="254"/>
      <c r="EW108" s="254"/>
      <c r="EX108" s="254"/>
      <c r="EY108" s="254"/>
      <c r="EZ108" s="254"/>
      <c r="FA108" s="254"/>
      <c r="FB108" s="254"/>
      <c r="FC108" s="254"/>
      <c r="FD108" s="254"/>
      <c r="FE108" s="254"/>
      <c r="FF108" s="254"/>
      <c r="FG108" s="254"/>
      <c r="FH108" s="254"/>
      <c r="FI108" s="254"/>
      <c r="FJ108" s="254"/>
      <c r="FK108" s="254"/>
      <c r="FL108" s="254"/>
      <c r="FM108" s="254"/>
      <c r="FN108" s="254"/>
      <c r="FO108" s="254"/>
      <c r="FP108" s="254"/>
      <c r="FQ108" s="254"/>
      <c r="FR108" s="254"/>
      <c r="FS108" s="254"/>
      <c r="FT108" s="254"/>
      <c r="FU108" s="254"/>
      <c r="FV108" s="254"/>
      <c r="FW108" s="254"/>
      <c r="FX108" s="254"/>
      <c r="FY108" s="254"/>
      <c r="FZ108" s="254"/>
      <c r="GA108" s="254"/>
      <c r="GB108" s="254"/>
      <c r="GC108" s="254"/>
      <c r="GD108" s="254"/>
      <c r="GE108" s="254"/>
      <c r="GF108" s="254"/>
      <c r="GG108" s="254"/>
      <c r="GH108" s="254"/>
      <c r="GI108" s="254"/>
      <c r="GJ108" s="254"/>
    </row>
    <row r="109" spans="2:192" ht="5.25" customHeight="1">
      <c r="B109" s="412"/>
      <c r="C109" s="41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3"/>
      <c r="AA109" s="883"/>
      <c r="AB109" s="883"/>
      <c r="AC109" s="883"/>
      <c r="AD109" s="883"/>
      <c r="AE109" s="883"/>
      <c r="AF109" s="883"/>
      <c r="AG109" s="883"/>
      <c r="AH109" s="883"/>
      <c r="AI109" s="883"/>
      <c r="AJ109" s="883"/>
      <c r="AK109" s="883"/>
      <c r="AL109" s="391"/>
      <c r="AM109" s="392"/>
      <c r="AN109" s="393"/>
      <c r="AO109" s="393"/>
      <c r="AP109" s="393"/>
      <c r="AQ109" s="393"/>
      <c r="AR109" s="393"/>
      <c r="AS109" s="393"/>
      <c r="AT109" s="393"/>
      <c r="AU109" s="393"/>
      <c r="AV109" s="393"/>
      <c r="AW109" s="393"/>
      <c r="AX109" s="394"/>
      <c r="AY109" s="247"/>
      <c r="AZ109" s="412"/>
      <c r="BA109" s="901"/>
      <c r="BB109" s="458"/>
      <c r="BC109" s="458"/>
      <c r="BD109" s="462"/>
      <c r="BE109" s="897"/>
      <c r="BF109" s="897"/>
      <c r="BG109" s="897"/>
      <c r="BH109" s="897"/>
      <c r="BI109" s="897"/>
      <c r="BJ109" s="897"/>
      <c r="BK109" s="897"/>
      <c r="BL109" s="897"/>
      <c r="BM109" s="897"/>
      <c r="BN109" s="897"/>
      <c r="BO109" s="897"/>
      <c r="BP109" s="897"/>
      <c r="BQ109" s="897"/>
      <c r="BR109" s="897"/>
      <c r="BS109" s="897"/>
      <c r="BT109" s="897"/>
      <c r="BU109" s="464"/>
      <c r="BV109" s="380"/>
      <c r="BW109" s="505"/>
      <c r="BX109" s="505"/>
      <c r="BY109" s="505"/>
      <c r="BZ109" s="505"/>
      <c r="CA109" s="505"/>
      <c r="CB109" s="505"/>
      <c r="CC109" s="505"/>
      <c r="CD109" s="505"/>
      <c r="CE109" s="505"/>
      <c r="CF109" s="505"/>
      <c r="CG109" s="505"/>
      <c r="CH109" s="505"/>
      <c r="CI109" s="505"/>
      <c r="CJ109" s="505"/>
      <c r="CK109" s="382"/>
      <c r="ER109" s="254"/>
      <c r="ES109" s="254"/>
      <c r="ET109" s="254"/>
      <c r="EU109" s="254"/>
      <c r="EV109" s="254"/>
      <c r="EW109" s="254"/>
      <c r="EX109" s="254"/>
      <c r="EY109" s="254"/>
      <c r="EZ109" s="254"/>
      <c r="FA109" s="254"/>
      <c r="FB109" s="254"/>
      <c r="FC109" s="254"/>
      <c r="FD109" s="254"/>
      <c r="FE109" s="254"/>
      <c r="FF109" s="254"/>
      <c r="FG109" s="254"/>
      <c r="FH109" s="254"/>
      <c r="FI109" s="254"/>
      <c r="FJ109" s="254"/>
      <c r="FK109" s="254"/>
      <c r="FL109" s="254"/>
      <c r="FM109" s="254"/>
      <c r="FN109" s="254"/>
      <c r="FO109" s="254"/>
      <c r="FP109" s="254"/>
      <c r="FQ109" s="254"/>
      <c r="FR109" s="254"/>
      <c r="FS109" s="254"/>
      <c r="FT109" s="254"/>
      <c r="FU109" s="254"/>
      <c r="FV109" s="254"/>
      <c r="FW109" s="254"/>
      <c r="FX109" s="254"/>
      <c r="FY109" s="254"/>
      <c r="FZ109" s="254"/>
      <c r="GA109" s="254"/>
      <c r="GB109" s="254"/>
      <c r="GC109" s="254"/>
      <c r="GD109" s="254"/>
      <c r="GE109" s="254"/>
      <c r="GF109" s="254"/>
      <c r="GG109" s="254"/>
      <c r="GH109" s="254"/>
      <c r="GI109" s="254"/>
      <c r="GJ109" s="254"/>
    </row>
    <row r="110" spans="2:192" ht="5.25" customHeight="1">
      <c r="B110" s="412"/>
      <c r="C110" s="413"/>
      <c r="D110" s="883"/>
      <c r="E110" s="883"/>
      <c r="F110" s="883"/>
      <c r="G110" s="883"/>
      <c r="H110" s="883"/>
      <c r="I110" s="883"/>
      <c r="J110" s="883"/>
      <c r="K110" s="883"/>
      <c r="L110" s="883"/>
      <c r="M110" s="883"/>
      <c r="N110" s="883"/>
      <c r="O110" s="883"/>
      <c r="P110" s="883"/>
      <c r="Q110" s="883"/>
      <c r="R110" s="883"/>
      <c r="S110" s="883"/>
      <c r="T110" s="883"/>
      <c r="U110" s="883"/>
      <c r="V110" s="883"/>
      <c r="W110" s="883"/>
      <c r="X110" s="883"/>
      <c r="Y110" s="883"/>
      <c r="Z110" s="883"/>
      <c r="AA110" s="883"/>
      <c r="AB110" s="883"/>
      <c r="AC110" s="883"/>
      <c r="AD110" s="883"/>
      <c r="AE110" s="883"/>
      <c r="AF110" s="883"/>
      <c r="AG110" s="883"/>
      <c r="AH110" s="883"/>
      <c r="AI110" s="883"/>
      <c r="AJ110" s="883"/>
      <c r="AK110" s="883"/>
      <c r="AL110" s="391"/>
      <c r="AM110" s="392"/>
      <c r="AN110" s="393"/>
      <c r="AO110" s="393"/>
      <c r="AP110" s="393"/>
      <c r="AQ110" s="393"/>
      <c r="AR110" s="393"/>
      <c r="AS110" s="393"/>
      <c r="AT110" s="393"/>
      <c r="AU110" s="393"/>
      <c r="AV110" s="393"/>
      <c r="AW110" s="393"/>
      <c r="AX110" s="394"/>
      <c r="AY110" s="247"/>
      <c r="AZ110" s="412"/>
      <c r="BA110" s="901"/>
      <c r="BB110" s="458"/>
      <c r="BC110" s="458"/>
      <c r="BD110" s="465"/>
      <c r="BE110" s="466"/>
      <c r="BF110" s="466"/>
      <c r="BG110" s="466"/>
      <c r="BH110" s="466"/>
      <c r="BI110" s="466"/>
      <c r="BJ110" s="466"/>
      <c r="BK110" s="466"/>
      <c r="BL110" s="466"/>
      <c r="BM110" s="466"/>
      <c r="BN110" s="466"/>
      <c r="BO110" s="466"/>
      <c r="BP110" s="466"/>
      <c r="BQ110" s="466"/>
      <c r="BR110" s="466"/>
      <c r="BS110" s="466"/>
      <c r="BT110" s="466"/>
      <c r="BU110" s="467"/>
      <c r="BV110" s="468"/>
      <c r="BW110" s="469"/>
      <c r="BX110" s="469"/>
      <c r="BY110" s="469"/>
      <c r="BZ110" s="469"/>
      <c r="CA110" s="469"/>
      <c r="CB110" s="469"/>
      <c r="CC110" s="469"/>
      <c r="CD110" s="469"/>
      <c r="CE110" s="469"/>
      <c r="CF110" s="469"/>
      <c r="CG110" s="469"/>
      <c r="CH110" s="469"/>
      <c r="CI110" s="469"/>
      <c r="CJ110" s="469"/>
      <c r="CK110" s="470"/>
      <c r="CL110" s="254"/>
      <c r="CM110" s="254"/>
      <c r="CN110" s="254"/>
      <c r="CO110" s="254"/>
      <c r="EO110" s="254"/>
      <c r="EP110" s="254"/>
      <c r="EQ110" s="254"/>
      <c r="ER110" s="254"/>
      <c r="ES110" s="254"/>
      <c r="ET110" s="254"/>
      <c r="EU110" s="254"/>
      <c r="EV110" s="254"/>
      <c r="EW110" s="254"/>
      <c r="EX110" s="254"/>
      <c r="EY110" s="254"/>
      <c r="EZ110" s="254"/>
      <c r="FA110" s="254"/>
      <c r="FB110" s="254"/>
      <c r="FC110" s="254"/>
      <c r="FD110" s="254"/>
      <c r="FE110" s="254"/>
      <c r="FF110" s="254"/>
      <c r="FG110" s="254"/>
      <c r="FH110" s="254"/>
      <c r="FI110" s="254"/>
      <c r="FJ110" s="254"/>
      <c r="FK110" s="254"/>
      <c r="FL110" s="254"/>
      <c r="FM110" s="254"/>
      <c r="FN110" s="254"/>
      <c r="FO110" s="254"/>
      <c r="FP110" s="254"/>
      <c r="FQ110" s="254"/>
      <c r="FR110" s="254"/>
      <c r="FS110" s="254"/>
      <c r="FT110" s="254"/>
      <c r="FU110" s="254"/>
      <c r="FV110" s="254"/>
      <c r="FW110" s="254"/>
      <c r="FX110" s="254"/>
      <c r="FY110" s="254"/>
      <c r="FZ110" s="254"/>
      <c r="GA110" s="254"/>
      <c r="GB110" s="254"/>
      <c r="GC110" s="254"/>
      <c r="GD110" s="254"/>
      <c r="GE110" s="254"/>
      <c r="GF110" s="254"/>
      <c r="GG110" s="254"/>
      <c r="GH110" s="254"/>
      <c r="GI110" s="254"/>
      <c r="GJ110" s="254"/>
    </row>
    <row r="111" spans="2:192" ht="5.25" customHeight="1">
      <c r="B111" s="412"/>
      <c r="C111" s="413"/>
      <c r="D111" s="388"/>
      <c r="E111" s="388"/>
      <c r="F111" s="388"/>
      <c r="G111" s="388"/>
      <c r="H111" s="388"/>
      <c r="I111" s="388"/>
      <c r="J111" s="388"/>
      <c r="K111" s="388"/>
      <c r="L111" s="388"/>
      <c r="M111" s="388"/>
      <c r="N111" s="388"/>
      <c r="O111" s="388"/>
      <c r="P111" s="388"/>
      <c r="Q111" s="388"/>
      <c r="R111" s="388"/>
      <c r="S111" s="388"/>
      <c r="T111" s="388"/>
      <c r="U111" s="388"/>
      <c r="V111" s="388"/>
      <c r="W111" s="388"/>
      <c r="X111" s="388"/>
      <c r="Y111" s="388"/>
      <c r="Z111" s="388"/>
      <c r="AA111" s="388"/>
      <c r="AB111" s="388"/>
      <c r="AC111" s="388"/>
      <c r="AD111" s="388"/>
      <c r="AE111" s="388"/>
      <c r="AF111" s="388"/>
      <c r="AG111" s="388"/>
      <c r="AH111" s="388"/>
      <c r="AI111" s="388"/>
      <c r="AJ111" s="388"/>
      <c r="AK111" s="388"/>
      <c r="AL111" s="389"/>
      <c r="AM111" s="392"/>
      <c r="AN111" s="393"/>
      <c r="AO111" s="393"/>
      <c r="AP111" s="393"/>
      <c r="AQ111" s="393"/>
      <c r="AR111" s="393"/>
      <c r="AS111" s="393"/>
      <c r="AT111" s="393"/>
      <c r="AU111" s="393"/>
      <c r="AV111" s="393"/>
      <c r="AW111" s="393"/>
      <c r="AX111" s="394"/>
      <c r="AY111" s="247"/>
      <c r="AZ111" s="412"/>
      <c r="BA111" s="901"/>
      <c r="BB111" s="458" t="s">
        <v>22</v>
      </c>
      <c r="BC111" s="458"/>
      <c r="BD111" s="471" t="s">
        <v>23</v>
      </c>
      <c r="BE111" s="472"/>
      <c r="BF111" s="472"/>
      <c r="BG111" s="472"/>
      <c r="BH111" s="472"/>
      <c r="BI111" s="472"/>
      <c r="BJ111" s="472"/>
      <c r="BK111" s="472"/>
      <c r="BL111" s="472"/>
      <c r="BM111" s="472"/>
      <c r="BN111" s="472"/>
      <c r="BO111" s="472"/>
      <c r="BP111" s="472"/>
      <c r="BQ111" s="472"/>
      <c r="BR111" s="472"/>
      <c r="BS111" s="472"/>
      <c r="BT111" s="472"/>
      <c r="BU111" s="473"/>
      <c r="BV111" s="497" t="e">
        <f ca="1">BV106-AE22</f>
        <v>#DIV/0!</v>
      </c>
      <c r="BW111" s="498"/>
      <c r="BX111" s="498"/>
      <c r="BY111" s="498"/>
      <c r="BZ111" s="498"/>
      <c r="CA111" s="498"/>
      <c r="CB111" s="498"/>
      <c r="CC111" s="498"/>
      <c r="CD111" s="498"/>
      <c r="CE111" s="498"/>
      <c r="CF111" s="498"/>
      <c r="CG111" s="498"/>
      <c r="CH111" s="498"/>
      <c r="CI111" s="498"/>
      <c r="CJ111" s="498"/>
      <c r="CK111" s="499"/>
      <c r="CL111" s="254"/>
      <c r="CM111" s="254"/>
      <c r="CN111" s="254"/>
      <c r="CO111" s="254"/>
      <c r="EO111" s="254"/>
      <c r="EP111" s="254"/>
      <c r="EQ111" s="254"/>
      <c r="ER111" s="254"/>
      <c r="ES111" s="254"/>
      <c r="ET111" s="254"/>
      <c r="EU111" s="254"/>
      <c r="EV111" s="254"/>
      <c r="EW111" s="254"/>
      <c r="EX111" s="254"/>
      <c r="EY111" s="254"/>
      <c r="EZ111" s="254"/>
      <c r="FA111" s="254"/>
      <c r="FB111" s="254"/>
      <c r="FC111" s="254"/>
      <c r="FD111" s="254"/>
      <c r="FE111" s="254"/>
      <c r="FF111" s="254"/>
      <c r="FG111" s="254"/>
      <c r="FH111" s="254"/>
      <c r="FI111" s="254"/>
      <c r="FJ111" s="254"/>
      <c r="FK111" s="254"/>
      <c r="FL111" s="254"/>
      <c r="FM111" s="254"/>
      <c r="FN111" s="254"/>
      <c r="FO111" s="254"/>
      <c r="FP111" s="254"/>
      <c r="FQ111" s="254"/>
      <c r="FR111" s="254"/>
      <c r="FS111" s="254"/>
      <c r="FT111" s="254"/>
      <c r="FU111" s="254"/>
      <c r="FV111" s="254"/>
      <c r="FW111" s="254"/>
      <c r="FX111" s="254"/>
      <c r="FY111" s="254"/>
      <c r="FZ111" s="254"/>
      <c r="GA111" s="254"/>
      <c r="GB111" s="254"/>
      <c r="GC111" s="254"/>
      <c r="GD111" s="254"/>
      <c r="GE111" s="254"/>
      <c r="GF111" s="254"/>
      <c r="GG111" s="254"/>
      <c r="GH111" s="254"/>
      <c r="GI111" s="254"/>
      <c r="GJ111" s="254"/>
    </row>
    <row r="112" spans="2:192" ht="5.25" customHeight="1">
      <c r="B112" s="412"/>
      <c r="C112" s="413"/>
      <c r="D112" s="883"/>
      <c r="E112" s="883"/>
      <c r="F112" s="883"/>
      <c r="G112" s="883"/>
      <c r="H112" s="883"/>
      <c r="I112" s="883"/>
      <c r="J112" s="883"/>
      <c r="K112" s="883"/>
      <c r="L112" s="883"/>
      <c r="M112" s="883"/>
      <c r="N112" s="883"/>
      <c r="O112" s="883"/>
      <c r="P112" s="883"/>
      <c r="Q112" s="883"/>
      <c r="R112" s="883"/>
      <c r="S112" s="883"/>
      <c r="T112" s="883"/>
      <c r="U112" s="883"/>
      <c r="V112" s="883"/>
      <c r="W112" s="883"/>
      <c r="X112" s="883"/>
      <c r="Y112" s="883"/>
      <c r="Z112" s="883"/>
      <c r="AA112" s="883"/>
      <c r="AB112" s="883"/>
      <c r="AC112" s="883"/>
      <c r="AD112" s="883"/>
      <c r="AE112" s="883"/>
      <c r="AF112" s="883"/>
      <c r="AG112" s="883"/>
      <c r="AH112" s="883"/>
      <c r="AI112" s="883"/>
      <c r="AJ112" s="883"/>
      <c r="AK112" s="883"/>
      <c r="AL112" s="391"/>
      <c r="AM112" s="392"/>
      <c r="AN112" s="393"/>
      <c r="AO112" s="393"/>
      <c r="AP112" s="393"/>
      <c r="AQ112" s="393"/>
      <c r="AR112" s="393"/>
      <c r="AS112" s="393"/>
      <c r="AT112" s="393"/>
      <c r="AU112" s="393"/>
      <c r="AV112" s="393"/>
      <c r="AW112" s="393"/>
      <c r="AX112" s="394"/>
      <c r="AY112" s="247"/>
      <c r="AZ112" s="412"/>
      <c r="BA112" s="901"/>
      <c r="BB112" s="458"/>
      <c r="BC112" s="458"/>
      <c r="BD112" s="462"/>
      <c r="BE112" s="897"/>
      <c r="BF112" s="897"/>
      <c r="BG112" s="897"/>
      <c r="BH112" s="897"/>
      <c r="BI112" s="897"/>
      <c r="BJ112" s="897"/>
      <c r="BK112" s="897"/>
      <c r="BL112" s="897"/>
      <c r="BM112" s="897"/>
      <c r="BN112" s="897"/>
      <c r="BO112" s="897"/>
      <c r="BP112" s="897"/>
      <c r="BQ112" s="897"/>
      <c r="BR112" s="897"/>
      <c r="BS112" s="897"/>
      <c r="BT112" s="897"/>
      <c r="BU112" s="464"/>
      <c r="BV112" s="380"/>
      <c r="BW112" s="381"/>
      <c r="BX112" s="381"/>
      <c r="BY112" s="381"/>
      <c r="BZ112" s="381"/>
      <c r="CA112" s="381"/>
      <c r="CB112" s="381"/>
      <c r="CC112" s="381"/>
      <c r="CD112" s="381"/>
      <c r="CE112" s="381"/>
      <c r="CF112" s="381"/>
      <c r="CG112" s="381"/>
      <c r="CH112" s="381"/>
      <c r="CI112" s="381"/>
      <c r="CJ112" s="381"/>
      <c r="CK112" s="382"/>
      <c r="CL112" s="254"/>
      <c r="CM112" s="254"/>
      <c r="CN112" s="254"/>
      <c r="CO112" s="254"/>
      <c r="EO112" s="254"/>
      <c r="EP112" s="254"/>
      <c r="EQ112" s="254"/>
      <c r="ER112" s="254"/>
      <c r="ES112" s="254"/>
      <c r="ET112" s="254"/>
      <c r="EU112" s="254"/>
      <c r="EV112" s="254"/>
      <c r="EW112" s="254"/>
      <c r="EX112" s="254"/>
      <c r="EY112" s="254"/>
      <c r="EZ112" s="254"/>
      <c r="FA112" s="254"/>
      <c r="FB112" s="254"/>
      <c r="FC112" s="254"/>
      <c r="FD112" s="254"/>
      <c r="FE112" s="254"/>
      <c r="FF112" s="254"/>
      <c r="FG112" s="254"/>
      <c r="FH112" s="254"/>
      <c r="FI112" s="254"/>
      <c r="FJ112" s="254"/>
      <c r="FK112" s="254"/>
      <c r="FL112" s="254"/>
      <c r="FM112" s="254"/>
      <c r="FN112" s="254"/>
      <c r="FO112" s="254"/>
      <c r="FP112" s="254"/>
      <c r="FQ112" s="254"/>
      <c r="FR112" s="254"/>
      <c r="FS112" s="254"/>
      <c r="FT112" s="254"/>
      <c r="FU112" s="254"/>
      <c r="FV112" s="254"/>
      <c r="FW112" s="254"/>
      <c r="FX112" s="254"/>
      <c r="FY112" s="254"/>
      <c r="FZ112" s="254"/>
      <c r="GA112" s="254"/>
      <c r="GB112" s="254"/>
      <c r="GC112" s="254"/>
      <c r="GD112" s="254"/>
      <c r="GE112" s="254"/>
      <c r="GF112" s="254"/>
      <c r="GG112" s="254"/>
      <c r="GH112" s="254"/>
      <c r="GI112" s="254"/>
      <c r="GJ112" s="254"/>
    </row>
    <row r="113" spans="2:192" ht="5.25" customHeight="1">
      <c r="B113" s="412"/>
      <c r="C113" s="413"/>
      <c r="D113" s="883"/>
      <c r="E113" s="883"/>
      <c r="F113" s="883"/>
      <c r="G113" s="883"/>
      <c r="H113" s="883"/>
      <c r="I113" s="883"/>
      <c r="J113" s="883"/>
      <c r="K113" s="883"/>
      <c r="L113" s="883"/>
      <c r="M113" s="883"/>
      <c r="N113" s="883"/>
      <c r="O113" s="883"/>
      <c r="P113" s="883"/>
      <c r="Q113" s="883"/>
      <c r="R113" s="883"/>
      <c r="S113" s="883"/>
      <c r="T113" s="883"/>
      <c r="U113" s="883"/>
      <c r="V113" s="883"/>
      <c r="W113" s="883"/>
      <c r="X113" s="883"/>
      <c r="Y113" s="883"/>
      <c r="Z113" s="883"/>
      <c r="AA113" s="883"/>
      <c r="AB113" s="883"/>
      <c r="AC113" s="883"/>
      <c r="AD113" s="883"/>
      <c r="AE113" s="883"/>
      <c r="AF113" s="883"/>
      <c r="AG113" s="883"/>
      <c r="AH113" s="883"/>
      <c r="AI113" s="883"/>
      <c r="AJ113" s="883"/>
      <c r="AK113" s="883"/>
      <c r="AL113" s="391"/>
      <c r="AM113" s="392"/>
      <c r="AN113" s="393"/>
      <c r="AO113" s="393"/>
      <c r="AP113" s="393"/>
      <c r="AQ113" s="393"/>
      <c r="AR113" s="393"/>
      <c r="AS113" s="393"/>
      <c r="AT113" s="393"/>
      <c r="AU113" s="393"/>
      <c r="AV113" s="393"/>
      <c r="AW113" s="393"/>
      <c r="AX113" s="394"/>
      <c r="AY113" s="247"/>
      <c r="AZ113" s="412"/>
      <c r="BA113" s="901"/>
      <c r="BB113" s="458"/>
      <c r="BC113" s="458"/>
      <c r="BD113" s="462"/>
      <c r="BE113" s="897"/>
      <c r="BF113" s="897"/>
      <c r="BG113" s="897"/>
      <c r="BH113" s="897"/>
      <c r="BI113" s="897"/>
      <c r="BJ113" s="897"/>
      <c r="BK113" s="897"/>
      <c r="BL113" s="897"/>
      <c r="BM113" s="897"/>
      <c r="BN113" s="897"/>
      <c r="BO113" s="897"/>
      <c r="BP113" s="897"/>
      <c r="BQ113" s="897"/>
      <c r="BR113" s="897"/>
      <c r="BS113" s="897"/>
      <c r="BT113" s="897"/>
      <c r="BU113" s="464"/>
      <c r="BV113" s="380"/>
      <c r="BW113" s="381"/>
      <c r="BX113" s="381"/>
      <c r="BY113" s="381"/>
      <c r="BZ113" s="381"/>
      <c r="CA113" s="381"/>
      <c r="CB113" s="381"/>
      <c r="CC113" s="381"/>
      <c r="CD113" s="381"/>
      <c r="CE113" s="381"/>
      <c r="CF113" s="381"/>
      <c r="CG113" s="381"/>
      <c r="CH113" s="381"/>
      <c r="CI113" s="381"/>
      <c r="CJ113" s="381"/>
      <c r="CK113" s="382"/>
      <c r="CL113" s="254"/>
      <c r="CM113" s="254"/>
      <c r="CN113" s="254"/>
      <c r="ER113" s="254"/>
      <c r="ES113" s="254"/>
      <c r="ET113" s="254"/>
      <c r="EU113" s="254"/>
      <c r="EV113" s="254"/>
      <c r="EW113" s="254"/>
      <c r="EX113" s="254"/>
      <c r="EY113" s="254"/>
      <c r="EZ113" s="254"/>
      <c r="FA113" s="254"/>
      <c r="FB113" s="254"/>
      <c r="FC113" s="254"/>
      <c r="FD113" s="254"/>
      <c r="FE113" s="254"/>
      <c r="FF113" s="254"/>
      <c r="FG113" s="254"/>
      <c r="FH113" s="254"/>
      <c r="FI113" s="254"/>
      <c r="FJ113" s="254"/>
      <c r="FK113" s="254"/>
      <c r="FL113" s="254"/>
      <c r="FM113" s="254"/>
      <c r="FN113" s="254"/>
      <c r="FO113" s="254"/>
      <c r="FP113" s="254"/>
      <c r="FQ113" s="254"/>
      <c r="FR113" s="254"/>
      <c r="FS113" s="254"/>
      <c r="FT113" s="254"/>
      <c r="FU113" s="254"/>
      <c r="FV113" s="254"/>
      <c r="FW113" s="254"/>
      <c r="FX113" s="254"/>
      <c r="FY113" s="254"/>
      <c r="FZ113" s="254"/>
      <c r="GA113" s="254"/>
      <c r="GB113" s="254"/>
      <c r="GC113" s="254"/>
      <c r="GD113" s="254"/>
      <c r="GE113" s="254"/>
      <c r="GF113" s="254"/>
      <c r="GG113" s="254"/>
      <c r="GH113" s="254"/>
      <c r="GI113" s="254"/>
      <c r="GJ113" s="254"/>
    </row>
    <row r="114" spans="2:192" ht="5.25" customHeight="1">
      <c r="B114" s="412"/>
      <c r="C114" s="413"/>
      <c r="D114" s="883"/>
      <c r="E114" s="883"/>
      <c r="F114" s="883"/>
      <c r="G114" s="883"/>
      <c r="H114" s="883"/>
      <c r="I114" s="883"/>
      <c r="J114" s="883"/>
      <c r="K114" s="883"/>
      <c r="L114" s="883"/>
      <c r="M114" s="883"/>
      <c r="N114" s="883"/>
      <c r="O114" s="883"/>
      <c r="P114" s="883"/>
      <c r="Q114" s="883"/>
      <c r="R114" s="883"/>
      <c r="S114" s="883"/>
      <c r="T114" s="883"/>
      <c r="U114" s="883"/>
      <c r="V114" s="883"/>
      <c r="W114" s="883"/>
      <c r="X114" s="883"/>
      <c r="Y114" s="883"/>
      <c r="Z114" s="883"/>
      <c r="AA114" s="883"/>
      <c r="AB114" s="883"/>
      <c r="AC114" s="883"/>
      <c r="AD114" s="883"/>
      <c r="AE114" s="883"/>
      <c r="AF114" s="883"/>
      <c r="AG114" s="883"/>
      <c r="AH114" s="883"/>
      <c r="AI114" s="883"/>
      <c r="AJ114" s="883"/>
      <c r="AK114" s="883"/>
      <c r="AL114" s="391"/>
      <c r="AM114" s="392"/>
      <c r="AN114" s="393"/>
      <c r="AO114" s="393"/>
      <c r="AP114" s="393"/>
      <c r="AQ114" s="393"/>
      <c r="AR114" s="393"/>
      <c r="AS114" s="393"/>
      <c r="AT114" s="393"/>
      <c r="AU114" s="393"/>
      <c r="AV114" s="393"/>
      <c r="AW114" s="393"/>
      <c r="AX114" s="394"/>
      <c r="AY114" s="247"/>
      <c r="AZ114" s="412"/>
      <c r="BA114" s="901"/>
      <c r="BB114" s="458"/>
      <c r="BC114" s="458"/>
      <c r="BD114" s="462"/>
      <c r="BE114" s="897"/>
      <c r="BF114" s="897"/>
      <c r="BG114" s="897"/>
      <c r="BH114" s="897"/>
      <c r="BI114" s="897"/>
      <c r="BJ114" s="897"/>
      <c r="BK114" s="897"/>
      <c r="BL114" s="897"/>
      <c r="BM114" s="897"/>
      <c r="BN114" s="897"/>
      <c r="BO114" s="897"/>
      <c r="BP114" s="897"/>
      <c r="BQ114" s="897"/>
      <c r="BR114" s="897"/>
      <c r="BS114" s="897"/>
      <c r="BT114" s="897"/>
      <c r="BU114" s="464"/>
      <c r="BV114" s="380"/>
      <c r="BW114" s="381"/>
      <c r="BX114" s="381"/>
      <c r="BY114" s="381"/>
      <c r="BZ114" s="381"/>
      <c r="CA114" s="381"/>
      <c r="CB114" s="381"/>
      <c r="CC114" s="381"/>
      <c r="CD114" s="381"/>
      <c r="CE114" s="381"/>
      <c r="CF114" s="381"/>
      <c r="CG114" s="381"/>
      <c r="CH114" s="381"/>
      <c r="CI114" s="381"/>
      <c r="CJ114" s="381"/>
      <c r="CK114" s="382"/>
      <c r="CL114" s="254"/>
      <c r="CM114" s="254"/>
      <c r="CN114" s="254"/>
      <c r="CO114" s="254"/>
      <c r="CP114" s="254"/>
      <c r="CQ114" s="254"/>
      <c r="CR114" s="254"/>
      <c r="CS114" s="254"/>
      <c r="CT114" s="254"/>
      <c r="CU114" s="254"/>
      <c r="ER114" s="254"/>
      <c r="ES114" s="254"/>
      <c r="ET114" s="254"/>
      <c r="EU114" s="254"/>
      <c r="EV114" s="254"/>
      <c r="EW114" s="254"/>
      <c r="EX114" s="254"/>
      <c r="EY114" s="254"/>
      <c r="EZ114" s="254"/>
      <c r="FA114" s="254"/>
      <c r="FB114" s="254"/>
      <c r="FC114" s="254"/>
      <c r="FD114" s="254"/>
      <c r="FE114" s="254"/>
      <c r="FF114" s="254"/>
      <c r="FG114" s="254"/>
      <c r="FH114" s="254"/>
      <c r="FI114" s="254"/>
      <c r="FJ114" s="254"/>
      <c r="FK114" s="254"/>
      <c r="FL114" s="254"/>
      <c r="FM114" s="254"/>
      <c r="FN114" s="254"/>
      <c r="FO114" s="254"/>
      <c r="FP114" s="254"/>
      <c r="FQ114" s="254"/>
      <c r="FR114" s="254"/>
      <c r="FS114" s="254"/>
      <c r="FT114" s="254"/>
      <c r="FU114" s="254"/>
      <c r="FV114" s="254"/>
      <c r="FW114" s="254"/>
      <c r="FX114" s="254"/>
      <c r="FY114" s="254"/>
      <c r="FZ114" s="254"/>
      <c r="GA114" s="254"/>
      <c r="GB114" s="254"/>
      <c r="GC114" s="254"/>
      <c r="GD114" s="254"/>
      <c r="GE114" s="254"/>
      <c r="GF114" s="254"/>
      <c r="GG114" s="254"/>
      <c r="GH114" s="254"/>
      <c r="GI114" s="254"/>
      <c r="GJ114" s="254"/>
    </row>
    <row r="115" spans="2:192" ht="5.25" customHeight="1">
      <c r="B115" s="412"/>
      <c r="C115" s="413"/>
      <c r="D115" s="883"/>
      <c r="E115" s="883"/>
      <c r="F115" s="883"/>
      <c r="G115" s="883"/>
      <c r="H115" s="883"/>
      <c r="I115" s="883"/>
      <c r="J115" s="883"/>
      <c r="K115" s="883"/>
      <c r="L115" s="883"/>
      <c r="M115" s="883"/>
      <c r="N115" s="883"/>
      <c r="O115" s="883"/>
      <c r="P115" s="883"/>
      <c r="Q115" s="883"/>
      <c r="R115" s="883"/>
      <c r="S115" s="883"/>
      <c r="T115" s="883"/>
      <c r="U115" s="883"/>
      <c r="V115" s="883"/>
      <c r="W115" s="883"/>
      <c r="X115" s="883"/>
      <c r="Y115" s="883"/>
      <c r="Z115" s="883"/>
      <c r="AA115" s="883"/>
      <c r="AB115" s="883"/>
      <c r="AC115" s="883"/>
      <c r="AD115" s="883"/>
      <c r="AE115" s="883"/>
      <c r="AF115" s="883"/>
      <c r="AG115" s="883"/>
      <c r="AH115" s="883"/>
      <c r="AI115" s="883"/>
      <c r="AJ115" s="883"/>
      <c r="AK115" s="883"/>
      <c r="AL115" s="391"/>
      <c r="AM115" s="392"/>
      <c r="AN115" s="393"/>
      <c r="AO115" s="393"/>
      <c r="AP115" s="393"/>
      <c r="AQ115" s="393"/>
      <c r="AR115" s="393"/>
      <c r="AS115" s="393"/>
      <c r="AT115" s="393"/>
      <c r="AU115" s="393"/>
      <c r="AV115" s="393"/>
      <c r="AW115" s="393"/>
      <c r="AX115" s="394"/>
      <c r="AY115" s="247"/>
      <c r="AZ115" s="412"/>
      <c r="BA115" s="901"/>
      <c r="BB115" s="458"/>
      <c r="BC115" s="458"/>
      <c r="BD115" s="465"/>
      <c r="BE115" s="466"/>
      <c r="BF115" s="466"/>
      <c r="BG115" s="466"/>
      <c r="BH115" s="466"/>
      <c r="BI115" s="466"/>
      <c r="BJ115" s="466"/>
      <c r="BK115" s="466"/>
      <c r="BL115" s="466"/>
      <c r="BM115" s="466"/>
      <c r="BN115" s="466"/>
      <c r="BO115" s="466"/>
      <c r="BP115" s="466"/>
      <c r="BQ115" s="466"/>
      <c r="BR115" s="466"/>
      <c r="BS115" s="466"/>
      <c r="BT115" s="466"/>
      <c r="BU115" s="467"/>
      <c r="BV115" s="468"/>
      <c r="BW115" s="469"/>
      <c r="BX115" s="469"/>
      <c r="BY115" s="469"/>
      <c r="BZ115" s="469"/>
      <c r="CA115" s="469"/>
      <c r="CB115" s="469"/>
      <c r="CC115" s="469"/>
      <c r="CD115" s="469"/>
      <c r="CE115" s="469"/>
      <c r="CF115" s="469"/>
      <c r="CG115" s="469"/>
      <c r="CH115" s="469"/>
      <c r="CI115" s="469"/>
      <c r="CJ115" s="469"/>
      <c r="CK115" s="470"/>
      <c r="CL115" s="254"/>
      <c r="CM115" s="254"/>
      <c r="CN115" s="254"/>
      <c r="CO115" s="254"/>
      <c r="ER115" s="254"/>
      <c r="ES115" s="254"/>
      <c r="ET115" s="254"/>
      <c r="EU115" s="254"/>
      <c r="EV115" s="254"/>
      <c r="EW115" s="254"/>
      <c r="EX115" s="254"/>
      <c r="EY115" s="254"/>
      <c r="EZ115" s="254"/>
      <c r="FA115" s="254"/>
      <c r="FB115" s="254"/>
      <c r="FC115" s="254"/>
      <c r="FD115" s="254"/>
      <c r="FE115" s="254"/>
      <c r="FF115" s="254"/>
      <c r="FG115" s="254"/>
      <c r="FH115" s="254"/>
      <c r="FI115" s="254"/>
      <c r="FJ115" s="254"/>
      <c r="FK115" s="254"/>
      <c r="FL115" s="254"/>
      <c r="FM115" s="254"/>
      <c r="FN115" s="254"/>
      <c r="FO115" s="254"/>
      <c r="FP115" s="254"/>
      <c r="FQ115" s="254"/>
      <c r="FR115" s="254"/>
      <c r="FS115" s="254"/>
      <c r="FT115" s="254"/>
      <c r="FU115" s="254"/>
      <c r="FV115" s="254"/>
      <c r="FW115" s="254"/>
      <c r="FX115" s="254"/>
      <c r="FY115" s="254"/>
      <c r="FZ115" s="254"/>
      <c r="GA115" s="254"/>
      <c r="GB115" s="254"/>
      <c r="GC115" s="254"/>
      <c r="GD115" s="254"/>
      <c r="GE115" s="254"/>
      <c r="GF115" s="254"/>
      <c r="GG115" s="254"/>
      <c r="GH115" s="254"/>
      <c r="GI115" s="254"/>
      <c r="GJ115" s="254"/>
    </row>
    <row r="116" spans="2:192" ht="5.25" customHeight="1">
      <c r="B116" s="412"/>
      <c r="C116" s="413"/>
      <c r="D116" s="388"/>
      <c r="E116" s="388"/>
      <c r="F116" s="388"/>
      <c r="G116" s="388"/>
      <c r="H116" s="388"/>
      <c r="I116" s="388"/>
      <c r="J116" s="388"/>
      <c r="K116" s="388"/>
      <c r="L116" s="388"/>
      <c r="M116" s="388"/>
      <c r="N116" s="388"/>
      <c r="O116" s="388"/>
      <c r="P116" s="388"/>
      <c r="Q116" s="388"/>
      <c r="R116" s="388"/>
      <c r="S116" s="388"/>
      <c r="T116" s="388"/>
      <c r="U116" s="388"/>
      <c r="V116" s="388"/>
      <c r="W116" s="388"/>
      <c r="X116" s="388"/>
      <c r="Y116" s="388"/>
      <c r="Z116" s="388"/>
      <c r="AA116" s="388"/>
      <c r="AB116" s="388"/>
      <c r="AC116" s="388"/>
      <c r="AD116" s="388"/>
      <c r="AE116" s="388"/>
      <c r="AF116" s="388"/>
      <c r="AG116" s="388"/>
      <c r="AH116" s="388"/>
      <c r="AI116" s="388"/>
      <c r="AJ116" s="388"/>
      <c r="AK116" s="388"/>
      <c r="AL116" s="389"/>
      <c r="AM116" s="392"/>
      <c r="AN116" s="393"/>
      <c r="AO116" s="393"/>
      <c r="AP116" s="393"/>
      <c r="AQ116" s="393"/>
      <c r="AR116" s="393"/>
      <c r="AS116" s="393"/>
      <c r="AT116" s="393"/>
      <c r="AU116" s="393"/>
      <c r="AV116" s="393"/>
      <c r="AW116" s="393"/>
      <c r="AX116" s="394"/>
      <c r="AY116" s="247"/>
      <c r="AZ116" s="412"/>
      <c r="BA116" s="901"/>
      <c r="BB116" s="458" t="s">
        <v>18</v>
      </c>
      <c r="BC116" s="458"/>
      <c r="BD116" s="488" t="s">
        <v>32</v>
      </c>
      <c r="BE116" s="489"/>
      <c r="BF116" s="489"/>
      <c r="BG116" s="489"/>
      <c r="BH116" s="489"/>
      <c r="BI116" s="489"/>
      <c r="BJ116" s="489"/>
      <c r="BK116" s="489"/>
      <c r="BL116" s="489"/>
      <c r="BM116" s="489"/>
      <c r="BN116" s="489"/>
      <c r="BO116" s="489"/>
      <c r="BP116" s="489"/>
      <c r="BQ116" s="489"/>
      <c r="BR116" s="489"/>
      <c r="BS116" s="489"/>
      <c r="BT116" s="489"/>
      <c r="BU116" s="490"/>
      <c r="BV116" s="497">
        <f>AM141</f>
        <v>0</v>
      </c>
      <c r="BW116" s="498"/>
      <c r="BX116" s="498"/>
      <c r="BY116" s="498"/>
      <c r="BZ116" s="498"/>
      <c r="CA116" s="498"/>
      <c r="CB116" s="498"/>
      <c r="CC116" s="498"/>
      <c r="CD116" s="498"/>
      <c r="CE116" s="498"/>
      <c r="CF116" s="498"/>
      <c r="CG116" s="498"/>
      <c r="CH116" s="498"/>
      <c r="CI116" s="498"/>
      <c r="CJ116" s="498"/>
      <c r="CK116" s="499"/>
      <c r="CL116" s="254"/>
      <c r="CM116" s="254"/>
      <c r="CN116" s="254"/>
      <c r="ER116" s="254"/>
      <c r="ES116" s="254"/>
      <c r="ET116" s="254"/>
      <c r="EU116" s="254"/>
      <c r="EV116" s="254"/>
      <c r="EW116" s="254"/>
      <c r="EX116" s="254"/>
      <c r="EY116" s="254"/>
      <c r="EZ116" s="254"/>
      <c r="FA116" s="254"/>
      <c r="FB116" s="254"/>
      <c r="FC116" s="254"/>
      <c r="FD116" s="254"/>
      <c r="FE116" s="254"/>
      <c r="FF116" s="254"/>
      <c r="FG116" s="254"/>
      <c r="FH116" s="254"/>
      <c r="FI116" s="254"/>
      <c r="FJ116" s="254"/>
      <c r="FK116" s="254"/>
      <c r="FL116" s="254"/>
      <c r="FM116" s="254"/>
      <c r="FN116" s="254"/>
      <c r="FO116" s="254"/>
      <c r="FP116" s="254"/>
      <c r="FQ116" s="254"/>
      <c r="FR116" s="254"/>
      <c r="FS116" s="254"/>
      <c r="FT116" s="254"/>
      <c r="FU116" s="254"/>
      <c r="FV116" s="254"/>
      <c r="FW116" s="254"/>
      <c r="FX116" s="254"/>
      <c r="FY116" s="254"/>
      <c r="FZ116" s="254"/>
      <c r="GA116" s="254"/>
      <c r="GB116" s="254"/>
      <c r="GC116" s="254"/>
      <c r="GD116" s="254"/>
      <c r="GE116" s="254"/>
      <c r="GF116" s="254"/>
      <c r="GG116" s="254"/>
      <c r="GH116" s="254"/>
      <c r="GI116" s="254"/>
      <c r="GJ116" s="254"/>
    </row>
    <row r="117" spans="2:192" ht="5.25" customHeight="1">
      <c r="B117" s="412"/>
      <c r="C117" s="41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83"/>
      <c r="Z117" s="883"/>
      <c r="AA117" s="883"/>
      <c r="AB117" s="883"/>
      <c r="AC117" s="883"/>
      <c r="AD117" s="883"/>
      <c r="AE117" s="883"/>
      <c r="AF117" s="883"/>
      <c r="AG117" s="883"/>
      <c r="AH117" s="883"/>
      <c r="AI117" s="883"/>
      <c r="AJ117" s="883"/>
      <c r="AK117" s="883"/>
      <c r="AL117" s="391"/>
      <c r="AM117" s="392"/>
      <c r="AN117" s="393"/>
      <c r="AO117" s="393"/>
      <c r="AP117" s="393"/>
      <c r="AQ117" s="393"/>
      <c r="AR117" s="393"/>
      <c r="AS117" s="393"/>
      <c r="AT117" s="393"/>
      <c r="AU117" s="393"/>
      <c r="AV117" s="393"/>
      <c r="AW117" s="393"/>
      <c r="AX117" s="394"/>
      <c r="AY117" s="247"/>
      <c r="AZ117" s="412"/>
      <c r="BA117" s="901"/>
      <c r="BB117" s="458"/>
      <c r="BC117" s="458"/>
      <c r="BD117" s="491"/>
      <c r="BE117" s="899"/>
      <c r="BF117" s="899"/>
      <c r="BG117" s="899"/>
      <c r="BH117" s="899"/>
      <c r="BI117" s="899"/>
      <c r="BJ117" s="899"/>
      <c r="BK117" s="899"/>
      <c r="BL117" s="899"/>
      <c r="BM117" s="899"/>
      <c r="BN117" s="899"/>
      <c r="BO117" s="899"/>
      <c r="BP117" s="899"/>
      <c r="BQ117" s="899"/>
      <c r="BR117" s="899"/>
      <c r="BS117" s="899"/>
      <c r="BT117" s="899"/>
      <c r="BU117" s="493"/>
      <c r="BV117" s="380"/>
      <c r="BW117" s="505"/>
      <c r="BX117" s="505"/>
      <c r="BY117" s="505"/>
      <c r="BZ117" s="505"/>
      <c r="CA117" s="505"/>
      <c r="CB117" s="505"/>
      <c r="CC117" s="505"/>
      <c r="CD117" s="505"/>
      <c r="CE117" s="505"/>
      <c r="CF117" s="505"/>
      <c r="CG117" s="505"/>
      <c r="CH117" s="505"/>
      <c r="CI117" s="505"/>
      <c r="CJ117" s="505"/>
      <c r="CK117" s="382"/>
      <c r="CL117" s="254"/>
      <c r="CM117" s="254"/>
      <c r="CN117" s="254"/>
      <c r="ER117" s="254"/>
      <c r="ES117" s="254"/>
      <c r="ET117" s="254"/>
      <c r="EU117" s="254"/>
      <c r="EV117" s="254"/>
      <c r="EW117" s="254"/>
      <c r="EX117" s="254"/>
      <c r="EY117" s="254"/>
      <c r="EZ117" s="254"/>
      <c r="FA117" s="254"/>
      <c r="FB117" s="254"/>
      <c r="FC117" s="254"/>
      <c r="FD117" s="254"/>
      <c r="FE117" s="254"/>
      <c r="FF117" s="254"/>
      <c r="FG117" s="254"/>
      <c r="FH117" s="254"/>
      <c r="FI117" s="254"/>
      <c r="FJ117" s="254"/>
      <c r="FK117" s="254"/>
      <c r="FL117" s="255"/>
      <c r="FM117" s="255"/>
      <c r="FN117" s="255"/>
      <c r="FO117" s="255"/>
      <c r="FP117" s="255"/>
      <c r="FQ117" s="254"/>
      <c r="FR117" s="254"/>
      <c r="FS117" s="254"/>
      <c r="FT117" s="254"/>
      <c r="FU117" s="254"/>
      <c r="FV117" s="254"/>
      <c r="FW117" s="254"/>
      <c r="FX117" s="254"/>
      <c r="FY117" s="254"/>
      <c r="FZ117" s="254"/>
      <c r="GA117" s="254"/>
      <c r="GB117" s="254"/>
      <c r="GC117" s="254"/>
      <c r="GD117" s="254"/>
      <c r="GE117" s="254"/>
      <c r="GF117" s="254"/>
      <c r="GG117" s="254"/>
      <c r="GH117" s="254"/>
      <c r="GI117" s="254"/>
      <c r="GJ117" s="254"/>
    </row>
    <row r="118" spans="2:192" ht="5.25" customHeight="1">
      <c r="B118" s="412"/>
      <c r="C118" s="41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3"/>
      <c r="AA118" s="883"/>
      <c r="AB118" s="883"/>
      <c r="AC118" s="883"/>
      <c r="AD118" s="883"/>
      <c r="AE118" s="883"/>
      <c r="AF118" s="883"/>
      <c r="AG118" s="883"/>
      <c r="AH118" s="883"/>
      <c r="AI118" s="883"/>
      <c r="AJ118" s="883"/>
      <c r="AK118" s="883"/>
      <c r="AL118" s="391"/>
      <c r="AM118" s="392"/>
      <c r="AN118" s="393"/>
      <c r="AO118" s="393"/>
      <c r="AP118" s="393"/>
      <c r="AQ118" s="393"/>
      <c r="AR118" s="393"/>
      <c r="AS118" s="393"/>
      <c r="AT118" s="393"/>
      <c r="AU118" s="393"/>
      <c r="AV118" s="393"/>
      <c r="AW118" s="393"/>
      <c r="AX118" s="394"/>
      <c r="AY118" s="247"/>
      <c r="AZ118" s="412"/>
      <c r="BA118" s="901"/>
      <c r="BB118" s="458"/>
      <c r="BC118" s="458"/>
      <c r="BD118" s="491"/>
      <c r="BE118" s="899"/>
      <c r="BF118" s="899"/>
      <c r="BG118" s="899"/>
      <c r="BH118" s="899"/>
      <c r="BI118" s="899"/>
      <c r="BJ118" s="899"/>
      <c r="BK118" s="899"/>
      <c r="BL118" s="899"/>
      <c r="BM118" s="899"/>
      <c r="BN118" s="899"/>
      <c r="BO118" s="899"/>
      <c r="BP118" s="899"/>
      <c r="BQ118" s="899"/>
      <c r="BR118" s="899"/>
      <c r="BS118" s="899"/>
      <c r="BT118" s="899"/>
      <c r="BU118" s="493"/>
      <c r="BV118" s="380"/>
      <c r="BW118" s="505"/>
      <c r="BX118" s="505"/>
      <c r="BY118" s="505"/>
      <c r="BZ118" s="505"/>
      <c r="CA118" s="505"/>
      <c r="CB118" s="505"/>
      <c r="CC118" s="505"/>
      <c r="CD118" s="505"/>
      <c r="CE118" s="505"/>
      <c r="CF118" s="505"/>
      <c r="CG118" s="505"/>
      <c r="CH118" s="505"/>
      <c r="CI118" s="505"/>
      <c r="CJ118" s="505"/>
      <c r="CK118" s="382"/>
      <c r="CL118" s="254"/>
      <c r="CM118" s="254"/>
      <c r="CN118" s="254"/>
      <c r="ER118" s="254"/>
      <c r="ES118" s="254"/>
      <c r="ET118" s="254"/>
      <c r="EU118" s="254"/>
      <c r="EV118" s="254"/>
      <c r="EW118" s="254"/>
      <c r="EX118" s="254"/>
      <c r="EY118" s="254"/>
      <c r="EZ118" s="254"/>
      <c r="FA118" s="254"/>
      <c r="FB118" s="254"/>
      <c r="FC118" s="254"/>
      <c r="FD118" s="254"/>
      <c r="FE118" s="254"/>
      <c r="FF118" s="254"/>
      <c r="FG118" s="254"/>
      <c r="FH118" s="254"/>
      <c r="FI118" s="254"/>
      <c r="FJ118" s="254"/>
      <c r="FK118" s="254"/>
      <c r="FL118" s="254"/>
      <c r="FM118" s="254"/>
      <c r="FN118" s="254"/>
      <c r="FO118" s="254"/>
      <c r="FP118" s="254"/>
      <c r="FQ118" s="254"/>
      <c r="FR118" s="254"/>
      <c r="FS118" s="254"/>
      <c r="FT118" s="254"/>
      <c r="FU118" s="254"/>
      <c r="FV118" s="254"/>
      <c r="FW118" s="254"/>
      <c r="FX118" s="254"/>
      <c r="FY118" s="254"/>
      <c r="FZ118" s="254"/>
      <c r="GA118" s="254"/>
      <c r="GB118" s="254"/>
      <c r="GC118" s="254"/>
      <c r="GD118" s="254"/>
      <c r="GE118" s="254"/>
      <c r="GF118" s="254"/>
      <c r="GG118" s="254"/>
      <c r="GH118" s="254"/>
      <c r="GI118" s="254"/>
      <c r="GJ118" s="254"/>
    </row>
    <row r="119" spans="2:192" ht="5.25" customHeight="1">
      <c r="B119" s="412"/>
      <c r="C119" s="413"/>
      <c r="D119" s="883"/>
      <c r="E119" s="883"/>
      <c r="F119" s="883"/>
      <c r="G119" s="883"/>
      <c r="H119" s="883"/>
      <c r="I119" s="883"/>
      <c r="J119" s="883"/>
      <c r="K119" s="883"/>
      <c r="L119" s="883"/>
      <c r="M119" s="883"/>
      <c r="N119" s="883"/>
      <c r="O119" s="883"/>
      <c r="P119" s="883"/>
      <c r="Q119" s="883"/>
      <c r="R119" s="883"/>
      <c r="S119" s="883"/>
      <c r="T119" s="883"/>
      <c r="U119" s="883"/>
      <c r="V119" s="883"/>
      <c r="W119" s="883"/>
      <c r="X119" s="883"/>
      <c r="Y119" s="883"/>
      <c r="Z119" s="883"/>
      <c r="AA119" s="883"/>
      <c r="AB119" s="883"/>
      <c r="AC119" s="883"/>
      <c r="AD119" s="883"/>
      <c r="AE119" s="883"/>
      <c r="AF119" s="883"/>
      <c r="AG119" s="883"/>
      <c r="AH119" s="883"/>
      <c r="AI119" s="883"/>
      <c r="AJ119" s="883"/>
      <c r="AK119" s="883"/>
      <c r="AL119" s="391"/>
      <c r="AM119" s="392"/>
      <c r="AN119" s="393"/>
      <c r="AO119" s="393"/>
      <c r="AP119" s="393"/>
      <c r="AQ119" s="393"/>
      <c r="AR119" s="393"/>
      <c r="AS119" s="393"/>
      <c r="AT119" s="393"/>
      <c r="AU119" s="393"/>
      <c r="AV119" s="393"/>
      <c r="AW119" s="393"/>
      <c r="AX119" s="394"/>
      <c r="AY119" s="247"/>
      <c r="AZ119" s="412"/>
      <c r="BA119" s="901"/>
      <c r="BB119" s="458"/>
      <c r="BC119" s="458"/>
      <c r="BD119" s="491"/>
      <c r="BE119" s="899"/>
      <c r="BF119" s="899"/>
      <c r="BG119" s="899"/>
      <c r="BH119" s="899"/>
      <c r="BI119" s="899"/>
      <c r="BJ119" s="899"/>
      <c r="BK119" s="899"/>
      <c r="BL119" s="899"/>
      <c r="BM119" s="899"/>
      <c r="BN119" s="899"/>
      <c r="BO119" s="899"/>
      <c r="BP119" s="899"/>
      <c r="BQ119" s="899"/>
      <c r="BR119" s="899"/>
      <c r="BS119" s="899"/>
      <c r="BT119" s="899"/>
      <c r="BU119" s="493"/>
      <c r="BV119" s="380"/>
      <c r="BW119" s="505"/>
      <c r="BX119" s="505"/>
      <c r="BY119" s="505"/>
      <c r="BZ119" s="505"/>
      <c r="CA119" s="505"/>
      <c r="CB119" s="505"/>
      <c r="CC119" s="505"/>
      <c r="CD119" s="505"/>
      <c r="CE119" s="505"/>
      <c r="CF119" s="505"/>
      <c r="CG119" s="505"/>
      <c r="CH119" s="505"/>
      <c r="CI119" s="505"/>
      <c r="CJ119" s="505"/>
      <c r="CK119" s="382"/>
      <c r="CL119" s="254"/>
      <c r="CM119" s="254"/>
      <c r="CN119" s="254"/>
      <c r="ER119" s="254"/>
      <c r="ES119" s="254"/>
      <c r="ET119" s="254"/>
      <c r="EU119" s="254"/>
      <c r="EV119" s="254"/>
      <c r="EW119" s="254"/>
      <c r="EX119" s="254"/>
      <c r="EY119" s="254"/>
      <c r="EZ119" s="254"/>
      <c r="FA119" s="254"/>
      <c r="FB119" s="254"/>
      <c r="FC119" s="254"/>
      <c r="FD119" s="254"/>
      <c r="FE119" s="254"/>
      <c r="FF119" s="254"/>
      <c r="FG119" s="254"/>
      <c r="FH119" s="254"/>
      <c r="FI119" s="254"/>
      <c r="FJ119" s="254"/>
      <c r="FK119" s="254"/>
      <c r="FL119" s="254"/>
      <c r="FM119" s="254"/>
      <c r="FN119" s="254"/>
      <c r="FO119" s="254"/>
      <c r="FP119" s="254"/>
      <c r="FQ119" s="254"/>
      <c r="FR119" s="254"/>
      <c r="FS119" s="254"/>
      <c r="FT119" s="254"/>
      <c r="FU119" s="254"/>
      <c r="FV119" s="254"/>
      <c r="FW119" s="254"/>
      <c r="FX119" s="254"/>
      <c r="FY119" s="254"/>
      <c r="FZ119" s="254"/>
      <c r="GA119" s="254"/>
      <c r="GB119" s="254"/>
      <c r="GC119" s="254"/>
      <c r="GD119" s="254"/>
      <c r="GE119" s="254"/>
      <c r="GF119" s="254"/>
      <c r="GG119" s="254"/>
      <c r="GH119" s="254"/>
      <c r="GI119" s="254"/>
      <c r="GJ119" s="254"/>
    </row>
    <row r="120" spans="2:192" ht="5.25" customHeight="1">
      <c r="B120" s="412"/>
      <c r="C120" s="413"/>
      <c r="D120" s="883"/>
      <c r="E120" s="883"/>
      <c r="F120" s="883"/>
      <c r="G120" s="883"/>
      <c r="H120" s="883"/>
      <c r="I120" s="883"/>
      <c r="J120" s="883"/>
      <c r="K120" s="883"/>
      <c r="L120" s="883"/>
      <c r="M120" s="883"/>
      <c r="N120" s="883"/>
      <c r="O120" s="883"/>
      <c r="P120" s="883"/>
      <c r="Q120" s="883"/>
      <c r="R120" s="883"/>
      <c r="S120" s="883"/>
      <c r="T120" s="883"/>
      <c r="U120" s="883"/>
      <c r="V120" s="883"/>
      <c r="W120" s="883"/>
      <c r="X120" s="883"/>
      <c r="Y120" s="883"/>
      <c r="Z120" s="883"/>
      <c r="AA120" s="883"/>
      <c r="AB120" s="883"/>
      <c r="AC120" s="883"/>
      <c r="AD120" s="883"/>
      <c r="AE120" s="883"/>
      <c r="AF120" s="883"/>
      <c r="AG120" s="883"/>
      <c r="AH120" s="883"/>
      <c r="AI120" s="883"/>
      <c r="AJ120" s="883"/>
      <c r="AK120" s="883"/>
      <c r="AL120" s="391"/>
      <c r="AM120" s="392"/>
      <c r="AN120" s="393"/>
      <c r="AO120" s="393"/>
      <c r="AP120" s="393"/>
      <c r="AQ120" s="393"/>
      <c r="AR120" s="393"/>
      <c r="AS120" s="393"/>
      <c r="AT120" s="393"/>
      <c r="AU120" s="393"/>
      <c r="AV120" s="393"/>
      <c r="AW120" s="393"/>
      <c r="AX120" s="394"/>
      <c r="AY120" s="247"/>
      <c r="AZ120" s="412"/>
      <c r="BA120" s="901"/>
      <c r="BB120" s="458"/>
      <c r="BC120" s="458"/>
      <c r="BD120" s="494"/>
      <c r="BE120" s="495"/>
      <c r="BF120" s="495"/>
      <c r="BG120" s="495"/>
      <c r="BH120" s="495"/>
      <c r="BI120" s="495"/>
      <c r="BJ120" s="495"/>
      <c r="BK120" s="495"/>
      <c r="BL120" s="495"/>
      <c r="BM120" s="495"/>
      <c r="BN120" s="495"/>
      <c r="BO120" s="495"/>
      <c r="BP120" s="495"/>
      <c r="BQ120" s="495"/>
      <c r="BR120" s="495"/>
      <c r="BS120" s="495"/>
      <c r="BT120" s="495"/>
      <c r="BU120" s="496"/>
      <c r="BV120" s="468"/>
      <c r="BW120" s="469"/>
      <c r="BX120" s="469"/>
      <c r="BY120" s="469"/>
      <c r="BZ120" s="469"/>
      <c r="CA120" s="469"/>
      <c r="CB120" s="469"/>
      <c r="CC120" s="469"/>
      <c r="CD120" s="469"/>
      <c r="CE120" s="469"/>
      <c r="CF120" s="469"/>
      <c r="CG120" s="469"/>
      <c r="CH120" s="469"/>
      <c r="CI120" s="469"/>
      <c r="CJ120" s="469"/>
      <c r="CK120" s="470"/>
      <c r="CL120" s="254"/>
      <c r="CM120" s="254"/>
      <c r="CN120" s="254"/>
      <c r="ER120" s="254"/>
      <c r="ES120" s="254"/>
      <c r="ET120" s="254"/>
      <c r="EU120" s="254"/>
      <c r="EV120" s="254"/>
      <c r="EW120" s="254"/>
      <c r="EX120" s="254"/>
      <c r="EY120" s="254"/>
      <c r="EZ120" s="254"/>
      <c r="FA120" s="254"/>
      <c r="FB120" s="254"/>
      <c r="FC120" s="254"/>
      <c r="FD120" s="254"/>
      <c r="FE120" s="254"/>
      <c r="FF120" s="254"/>
      <c r="FG120" s="254"/>
      <c r="FH120" s="254"/>
      <c r="FI120" s="254"/>
      <c r="FJ120" s="254"/>
      <c r="FK120" s="254"/>
      <c r="FL120" s="256"/>
      <c r="FM120" s="256"/>
      <c r="FN120" s="256"/>
      <c r="FO120" s="256"/>
      <c r="FP120" s="256"/>
      <c r="FQ120" s="254"/>
      <c r="FR120" s="254"/>
      <c r="FS120" s="254"/>
      <c r="FT120" s="254"/>
      <c r="FU120" s="254"/>
      <c r="FV120" s="254"/>
      <c r="FW120" s="254"/>
      <c r="FX120" s="254"/>
      <c r="FY120" s="254"/>
      <c r="FZ120" s="254"/>
      <c r="GA120" s="254"/>
      <c r="GB120" s="254"/>
      <c r="GC120" s="254"/>
      <c r="GD120" s="254"/>
      <c r="GE120" s="254"/>
      <c r="GF120" s="254"/>
      <c r="GG120" s="254"/>
      <c r="GH120" s="254"/>
      <c r="GI120" s="254"/>
      <c r="GJ120" s="254"/>
    </row>
    <row r="121" spans="2:192" ht="5.25" customHeight="1">
      <c r="B121" s="412"/>
      <c r="C121" s="413"/>
      <c r="D121" s="388"/>
      <c r="E121" s="388"/>
      <c r="F121" s="388"/>
      <c r="G121" s="388"/>
      <c r="H121" s="388"/>
      <c r="I121" s="388"/>
      <c r="J121" s="388"/>
      <c r="K121" s="388"/>
      <c r="L121" s="388"/>
      <c r="M121" s="388"/>
      <c r="N121" s="388"/>
      <c r="O121" s="388"/>
      <c r="P121" s="388"/>
      <c r="Q121" s="388"/>
      <c r="R121" s="388"/>
      <c r="S121" s="388"/>
      <c r="T121" s="388"/>
      <c r="U121" s="388"/>
      <c r="V121" s="388"/>
      <c r="W121" s="388"/>
      <c r="X121" s="388"/>
      <c r="Y121" s="388"/>
      <c r="Z121" s="388"/>
      <c r="AA121" s="388"/>
      <c r="AB121" s="388"/>
      <c r="AC121" s="388"/>
      <c r="AD121" s="388"/>
      <c r="AE121" s="388"/>
      <c r="AF121" s="388"/>
      <c r="AG121" s="388"/>
      <c r="AH121" s="388"/>
      <c r="AI121" s="388"/>
      <c r="AJ121" s="388"/>
      <c r="AK121" s="388"/>
      <c r="AL121" s="389"/>
      <c r="AM121" s="392"/>
      <c r="AN121" s="393"/>
      <c r="AO121" s="393"/>
      <c r="AP121" s="393"/>
      <c r="AQ121" s="393"/>
      <c r="AR121" s="393"/>
      <c r="AS121" s="393"/>
      <c r="AT121" s="393"/>
      <c r="AU121" s="393"/>
      <c r="AV121" s="393"/>
      <c r="AW121" s="393"/>
      <c r="AX121" s="394"/>
      <c r="AY121" s="247"/>
      <c r="AZ121" s="412"/>
      <c r="BA121" s="901"/>
      <c r="BB121" s="431" t="s">
        <v>29</v>
      </c>
      <c r="BC121" s="431"/>
      <c r="BD121" s="432" t="s">
        <v>28</v>
      </c>
      <c r="BE121" s="433"/>
      <c r="BF121" s="433"/>
      <c r="BG121" s="433"/>
      <c r="BH121" s="433"/>
      <c r="BI121" s="433"/>
      <c r="BJ121" s="433"/>
      <c r="BK121" s="433"/>
      <c r="BL121" s="433"/>
      <c r="BM121" s="433"/>
      <c r="BN121" s="433"/>
      <c r="BO121" s="433"/>
      <c r="BP121" s="433"/>
      <c r="BQ121" s="433"/>
      <c r="BR121" s="433"/>
      <c r="BS121" s="433"/>
      <c r="BT121" s="433"/>
      <c r="BU121" s="434"/>
      <c r="BV121" s="441"/>
      <c r="BW121" s="442"/>
      <c r="BX121" s="442"/>
      <c r="BY121" s="442"/>
      <c r="BZ121" s="442"/>
      <c r="CA121" s="442"/>
      <c r="CB121" s="442"/>
      <c r="CC121" s="442"/>
      <c r="CD121" s="442"/>
      <c r="CE121" s="442"/>
      <c r="CF121" s="442"/>
      <c r="CG121" s="442"/>
      <c r="CH121" s="442"/>
      <c r="CI121" s="442"/>
      <c r="CJ121" s="442"/>
      <c r="CK121" s="443"/>
      <c r="CL121" s="254"/>
      <c r="CM121" s="254"/>
      <c r="CN121" s="254"/>
      <c r="ER121" s="254"/>
      <c r="ES121" s="254"/>
      <c r="ET121" s="254"/>
      <c r="EU121" s="254"/>
      <c r="EV121" s="254"/>
      <c r="EW121" s="254"/>
      <c r="EX121" s="254"/>
      <c r="EY121" s="254"/>
      <c r="EZ121" s="254"/>
      <c r="FA121" s="254"/>
      <c r="FB121" s="254"/>
      <c r="FC121" s="254"/>
      <c r="FD121" s="254"/>
      <c r="FE121" s="254"/>
      <c r="FF121" s="254"/>
      <c r="FG121" s="254"/>
      <c r="FH121" s="254"/>
      <c r="FI121" s="254"/>
      <c r="FJ121" s="254"/>
      <c r="FK121" s="254"/>
      <c r="FL121" s="254"/>
      <c r="FM121" s="254"/>
      <c r="FN121" s="254"/>
      <c r="FO121" s="254"/>
      <c r="FP121" s="254"/>
      <c r="FQ121" s="254"/>
      <c r="FR121" s="254"/>
      <c r="FS121" s="254"/>
      <c r="FT121" s="254"/>
      <c r="FU121" s="254"/>
      <c r="FV121" s="254"/>
      <c r="FW121" s="254"/>
      <c r="FX121" s="254"/>
      <c r="FY121" s="254"/>
      <c r="FZ121" s="254"/>
      <c r="GA121" s="254"/>
      <c r="GB121" s="254"/>
      <c r="GC121" s="254"/>
      <c r="GD121" s="254"/>
      <c r="GE121" s="254"/>
      <c r="GF121" s="254"/>
      <c r="GG121" s="254"/>
      <c r="GH121" s="254"/>
      <c r="GI121" s="254"/>
      <c r="GJ121" s="254"/>
    </row>
    <row r="122" spans="2:192" ht="5.25" customHeight="1">
      <c r="B122" s="412"/>
      <c r="C122" s="413"/>
      <c r="D122" s="883"/>
      <c r="E122" s="883"/>
      <c r="F122" s="883"/>
      <c r="G122" s="883"/>
      <c r="H122" s="883"/>
      <c r="I122" s="883"/>
      <c r="J122" s="883"/>
      <c r="K122" s="883"/>
      <c r="L122" s="883"/>
      <c r="M122" s="883"/>
      <c r="N122" s="883"/>
      <c r="O122" s="883"/>
      <c r="P122" s="883"/>
      <c r="Q122" s="883"/>
      <c r="R122" s="883"/>
      <c r="S122" s="883"/>
      <c r="T122" s="883"/>
      <c r="U122" s="883"/>
      <c r="V122" s="883"/>
      <c r="W122" s="883"/>
      <c r="X122" s="883"/>
      <c r="Y122" s="883"/>
      <c r="Z122" s="883"/>
      <c r="AA122" s="883"/>
      <c r="AB122" s="883"/>
      <c r="AC122" s="883"/>
      <c r="AD122" s="883"/>
      <c r="AE122" s="883"/>
      <c r="AF122" s="883"/>
      <c r="AG122" s="883"/>
      <c r="AH122" s="883"/>
      <c r="AI122" s="883"/>
      <c r="AJ122" s="883"/>
      <c r="AK122" s="883"/>
      <c r="AL122" s="391"/>
      <c r="AM122" s="392"/>
      <c r="AN122" s="393"/>
      <c r="AO122" s="393"/>
      <c r="AP122" s="393"/>
      <c r="AQ122" s="393"/>
      <c r="AR122" s="393"/>
      <c r="AS122" s="393"/>
      <c r="AT122" s="393"/>
      <c r="AU122" s="393"/>
      <c r="AV122" s="393"/>
      <c r="AW122" s="393"/>
      <c r="AX122" s="394"/>
      <c r="AY122" s="247"/>
      <c r="AZ122" s="412"/>
      <c r="BA122" s="901"/>
      <c r="BB122" s="431"/>
      <c r="BC122" s="431"/>
      <c r="BD122" s="435"/>
      <c r="BE122" s="900"/>
      <c r="BF122" s="900"/>
      <c r="BG122" s="900"/>
      <c r="BH122" s="900"/>
      <c r="BI122" s="900"/>
      <c r="BJ122" s="900"/>
      <c r="BK122" s="900"/>
      <c r="BL122" s="900"/>
      <c r="BM122" s="900"/>
      <c r="BN122" s="900"/>
      <c r="BO122" s="900"/>
      <c r="BP122" s="900"/>
      <c r="BQ122" s="900"/>
      <c r="BR122" s="900"/>
      <c r="BS122" s="900"/>
      <c r="BT122" s="900"/>
      <c r="BU122" s="437"/>
      <c r="BV122" s="444"/>
      <c r="BW122" s="902"/>
      <c r="BX122" s="902"/>
      <c r="BY122" s="902"/>
      <c r="BZ122" s="902"/>
      <c r="CA122" s="902"/>
      <c r="CB122" s="902"/>
      <c r="CC122" s="902"/>
      <c r="CD122" s="902"/>
      <c r="CE122" s="902"/>
      <c r="CF122" s="902"/>
      <c r="CG122" s="902"/>
      <c r="CH122" s="902"/>
      <c r="CI122" s="902"/>
      <c r="CJ122" s="902"/>
      <c r="CK122" s="446"/>
      <c r="CL122" s="254"/>
      <c r="CM122" s="254"/>
      <c r="CN122" s="254"/>
      <c r="CO122" s="254"/>
      <c r="CP122" s="254"/>
      <c r="CQ122" s="254"/>
      <c r="CR122" s="254"/>
      <c r="CS122" s="254"/>
      <c r="CT122" s="254"/>
      <c r="CU122" s="254"/>
      <c r="ER122" s="254"/>
      <c r="ES122" s="243"/>
      <c r="ET122" s="243"/>
      <c r="EU122" s="243"/>
      <c r="EV122" s="243"/>
      <c r="EW122" s="243"/>
      <c r="EX122" s="243"/>
      <c r="EY122" s="243"/>
      <c r="EZ122" s="243"/>
      <c r="FA122" s="243"/>
      <c r="FB122" s="243"/>
      <c r="FC122" s="243"/>
      <c r="FD122" s="243"/>
      <c r="FE122" s="243"/>
      <c r="FF122" s="243"/>
      <c r="FG122" s="243"/>
      <c r="FH122" s="243"/>
      <c r="FI122" s="243"/>
      <c r="FJ122" s="243"/>
      <c r="FK122" s="243"/>
      <c r="FL122" s="243"/>
      <c r="FM122" s="243"/>
      <c r="FN122" s="254"/>
      <c r="FO122" s="254"/>
      <c r="FP122" s="254"/>
      <c r="FQ122" s="254"/>
      <c r="FR122" s="254"/>
      <c r="FS122" s="254"/>
      <c r="FT122" s="254"/>
      <c r="FU122" s="254"/>
      <c r="FV122" s="254"/>
      <c r="FW122" s="254"/>
      <c r="FX122" s="254"/>
      <c r="FY122" s="254"/>
      <c r="FZ122" s="254"/>
      <c r="GA122" s="254"/>
      <c r="GB122" s="254"/>
      <c r="GC122" s="254"/>
      <c r="GD122" s="254"/>
      <c r="GE122" s="254"/>
      <c r="GF122" s="254"/>
      <c r="GG122" s="254"/>
      <c r="GH122" s="254"/>
      <c r="GI122" s="254"/>
      <c r="GJ122" s="254"/>
    </row>
    <row r="123" spans="2:192" ht="5.25" customHeight="1">
      <c r="B123" s="412"/>
      <c r="C123" s="413"/>
      <c r="D123" s="883"/>
      <c r="E123" s="883"/>
      <c r="F123" s="883"/>
      <c r="G123" s="883"/>
      <c r="H123" s="883"/>
      <c r="I123" s="883"/>
      <c r="J123" s="883"/>
      <c r="K123" s="883"/>
      <c r="L123" s="883"/>
      <c r="M123" s="883"/>
      <c r="N123" s="883"/>
      <c r="O123" s="883"/>
      <c r="P123" s="883"/>
      <c r="Q123" s="883"/>
      <c r="R123" s="883"/>
      <c r="S123" s="883"/>
      <c r="T123" s="883"/>
      <c r="U123" s="883"/>
      <c r="V123" s="883"/>
      <c r="W123" s="883"/>
      <c r="X123" s="883"/>
      <c r="Y123" s="883"/>
      <c r="Z123" s="883"/>
      <c r="AA123" s="883"/>
      <c r="AB123" s="883"/>
      <c r="AC123" s="883"/>
      <c r="AD123" s="883"/>
      <c r="AE123" s="883"/>
      <c r="AF123" s="883"/>
      <c r="AG123" s="883"/>
      <c r="AH123" s="883"/>
      <c r="AI123" s="883"/>
      <c r="AJ123" s="883"/>
      <c r="AK123" s="883"/>
      <c r="AL123" s="391"/>
      <c r="AM123" s="392"/>
      <c r="AN123" s="393"/>
      <c r="AO123" s="393"/>
      <c r="AP123" s="393"/>
      <c r="AQ123" s="393"/>
      <c r="AR123" s="393"/>
      <c r="AS123" s="393"/>
      <c r="AT123" s="393"/>
      <c r="AU123" s="393"/>
      <c r="AV123" s="393"/>
      <c r="AW123" s="393"/>
      <c r="AX123" s="394"/>
      <c r="AY123" s="247"/>
      <c r="AZ123" s="412"/>
      <c r="BA123" s="901"/>
      <c r="BB123" s="431"/>
      <c r="BC123" s="431"/>
      <c r="BD123" s="435"/>
      <c r="BE123" s="900"/>
      <c r="BF123" s="900"/>
      <c r="BG123" s="900"/>
      <c r="BH123" s="900"/>
      <c r="BI123" s="900"/>
      <c r="BJ123" s="900"/>
      <c r="BK123" s="900"/>
      <c r="BL123" s="900"/>
      <c r="BM123" s="900"/>
      <c r="BN123" s="900"/>
      <c r="BO123" s="900"/>
      <c r="BP123" s="900"/>
      <c r="BQ123" s="900"/>
      <c r="BR123" s="900"/>
      <c r="BS123" s="900"/>
      <c r="BT123" s="900"/>
      <c r="BU123" s="437"/>
      <c r="BV123" s="444"/>
      <c r="BW123" s="902"/>
      <c r="BX123" s="902"/>
      <c r="BY123" s="902"/>
      <c r="BZ123" s="902"/>
      <c r="CA123" s="902"/>
      <c r="CB123" s="902"/>
      <c r="CC123" s="902"/>
      <c r="CD123" s="902"/>
      <c r="CE123" s="902"/>
      <c r="CF123" s="902"/>
      <c r="CG123" s="902"/>
      <c r="CH123" s="902"/>
      <c r="CI123" s="902"/>
      <c r="CJ123" s="902"/>
      <c r="CK123" s="446"/>
      <c r="CL123" s="254"/>
      <c r="CM123" s="254"/>
      <c r="CN123" s="254"/>
      <c r="CO123" s="254"/>
      <c r="CP123" s="254"/>
      <c r="CQ123" s="254"/>
      <c r="CR123" s="254"/>
      <c r="CS123" s="254"/>
      <c r="CT123" s="254"/>
      <c r="CU123" s="254"/>
      <c r="ER123" s="254"/>
      <c r="ES123" s="243"/>
      <c r="ET123" s="243"/>
      <c r="EU123" s="243"/>
      <c r="EV123" s="243"/>
      <c r="EW123" s="243"/>
      <c r="EX123" s="243"/>
      <c r="EY123" s="243"/>
      <c r="EZ123" s="243"/>
      <c r="FA123" s="243"/>
      <c r="FB123" s="243"/>
      <c r="FC123" s="243"/>
      <c r="FD123" s="243"/>
      <c r="FE123" s="243"/>
      <c r="FF123" s="243"/>
      <c r="FG123" s="243"/>
      <c r="FH123" s="243"/>
      <c r="FI123" s="243"/>
      <c r="FJ123" s="243"/>
      <c r="FK123" s="243"/>
      <c r="FL123" s="243"/>
      <c r="FM123" s="243"/>
      <c r="FN123" s="254"/>
      <c r="FO123" s="254"/>
      <c r="FP123" s="254"/>
      <c r="FQ123" s="254"/>
      <c r="FR123" s="254"/>
      <c r="FS123" s="254"/>
      <c r="FT123" s="254"/>
      <c r="FU123" s="254"/>
      <c r="FV123" s="254"/>
      <c r="FW123" s="254"/>
      <c r="FX123" s="254"/>
      <c r="FY123" s="254"/>
      <c r="FZ123" s="254"/>
      <c r="GA123" s="254"/>
      <c r="GB123" s="254"/>
      <c r="GC123" s="254"/>
      <c r="GD123" s="254"/>
      <c r="GE123" s="254"/>
      <c r="GF123" s="254"/>
      <c r="GG123" s="254"/>
      <c r="GH123" s="254"/>
      <c r="GI123" s="254"/>
      <c r="GJ123" s="254"/>
    </row>
    <row r="124" spans="2:192" ht="5.25" customHeight="1">
      <c r="B124" s="412"/>
      <c r="C124" s="413"/>
      <c r="D124" s="883"/>
      <c r="E124" s="883"/>
      <c r="F124" s="883"/>
      <c r="G124" s="883"/>
      <c r="H124" s="883"/>
      <c r="I124" s="883"/>
      <c r="J124" s="883"/>
      <c r="K124" s="883"/>
      <c r="L124" s="883"/>
      <c r="M124" s="883"/>
      <c r="N124" s="883"/>
      <c r="O124" s="883"/>
      <c r="P124" s="883"/>
      <c r="Q124" s="883"/>
      <c r="R124" s="883"/>
      <c r="S124" s="883"/>
      <c r="T124" s="883"/>
      <c r="U124" s="883"/>
      <c r="V124" s="883"/>
      <c r="W124" s="883"/>
      <c r="X124" s="883"/>
      <c r="Y124" s="883"/>
      <c r="Z124" s="883"/>
      <c r="AA124" s="883"/>
      <c r="AB124" s="883"/>
      <c r="AC124" s="883"/>
      <c r="AD124" s="883"/>
      <c r="AE124" s="883"/>
      <c r="AF124" s="883"/>
      <c r="AG124" s="883"/>
      <c r="AH124" s="883"/>
      <c r="AI124" s="883"/>
      <c r="AJ124" s="883"/>
      <c r="AK124" s="883"/>
      <c r="AL124" s="391"/>
      <c r="AM124" s="392"/>
      <c r="AN124" s="393"/>
      <c r="AO124" s="393"/>
      <c r="AP124" s="393"/>
      <c r="AQ124" s="393"/>
      <c r="AR124" s="393"/>
      <c r="AS124" s="393"/>
      <c r="AT124" s="393"/>
      <c r="AU124" s="393"/>
      <c r="AV124" s="393"/>
      <c r="AW124" s="393"/>
      <c r="AX124" s="394"/>
      <c r="AY124" s="247"/>
      <c r="AZ124" s="412"/>
      <c r="BA124" s="901"/>
      <c r="BB124" s="431"/>
      <c r="BC124" s="431"/>
      <c r="BD124" s="435"/>
      <c r="BE124" s="900"/>
      <c r="BF124" s="900"/>
      <c r="BG124" s="900"/>
      <c r="BH124" s="900"/>
      <c r="BI124" s="900"/>
      <c r="BJ124" s="900"/>
      <c r="BK124" s="900"/>
      <c r="BL124" s="900"/>
      <c r="BM124" s="900"/>
      <c r="BN124" s="900"/>
      <c r="BO124" s="900"/>
      <c r="BP124" s="900"/>
      <c r="BQ124" s="900"/>
      <c r="BR124" s="900"/>
      <c r="BS124" s="900"/>
      <c r="BT124" s="900"/>
      <c r="BU124" s="437"/>
      <c r="BV124" s="444"/>
      <c r="BW124" s="902"/>
      <c r="BX124" s="902"/>
      <c r="BY124" s="902"/>
      <c r="BZ124" s="902"/>
      <c r="CA124" s="902"/>
      <c r="CB124" s="902"/>
      <c r="CC124" s="902"/>
      <c r="CD124" s="902"/>
      <c r="CE124" s="902"/>
      <c r="CF124" s="902"/>
      <c r="CG124" s="902"/>
      <c r="CH124" s="902"/>
      <c r="CI124" s="902"/>
      <c r="CJ124" s="902"/>
      <c r="CK124" s="446"/>
      <c r="CL124" s="254"/>
      <c r="CM124" s="254"/>
      <c r="CN124" s="254"/>
      <c r="CO124" s="254"/>
      <c r="CP124" s="254"/>
      <c r="CQ124" s="254"/>
      <c r="CR124" s="254"/>
      <c r="CS124" s="254"/>
      <c r="CT124" s="254"/>
      <c r="CU124" s="254"/>
      <c r="ER124" s="254"/>
      <c r="ES124" s="243"/>
      <c r="ET124" s="243"/>
      <c r="EU124" s="243"/>
      <c r="EV124" s="243"/>
      <c r="EW124" s="243"/>
      <c r="EX124" s="243"/>
      <c r="EY124" s="243"/>
      <c r="EZ124" s="243"/>
      <c r="FA124" s="243"/>
      <c r="FB124" s="243"/>
      <c r="FC124" s="243"/>
      <c r="FD124" s="243"/>
      <c r="FE124" s="243"/>
      <c r="FF124" s="243"/>
      <c r="FG124" s="243"/>
      <c r="FH124" s="243"/>
      <c r="FI124" s="243"/>
      <c r="FJ124" s="243"/>
      <c r="FK124" s="243"/>
      <c r="FL124" s="243"/>
      <c r="FM124" s="243"/>
      <c r="FN124" s="254"/>
      <c r="FO124" s="254"/>
      <c r="FP124" s="254"/>
      <c r="FQ124" s="254"/>
      <c r="FR124" s="254"/>
      <c r="FS124" s="254"/>
      <c r="FT124" s="254"/>
      <c r="FU124" s="254"/>
      <c r="FV124" s="254"/>
      <c r="FW124" s="254"/>
      <c r="FX124" s="254"/>
      <c r="FY124" s="254"/>
      <c r="FZ124" s="254"/>
      <c r="GA124" s="254"/>
      <c r="GB124" s="254"/>
      <c r="GC124" s="254"/>
      <c r="GD124" s="254"/>
      <c r="GE124" s="254"/>
      <c r="GF124" s="254"/>
      <c r="GG124" s="254"/>
      <c r="GH124" s="254"/>
      <c r="GI124" s="254"/>
      <c r="GJ124" s="254"/>
    </row>
    <row r="125" spans="2:192" ht="5.25" customHeight="1">
      <c r="B125" s="412"/>
      <c r="C125" s="413"/>
      <c r="D125" s="883"/>
      <c r="E125" s="883"/>
      <c r="F125" s="883"/>
      <c r="G125" s="883"/>
      <c r="H125" s="883"/>
      <c r="I125" s="883"/>
      <c r="J125" s="883"/>
      <c r="K125" s="883"/>
      <c r="L125" s="883"/>
      <c r="M125" s="883"/>
      <c r="N125" s="883"/>
      <c r="O125" s="883"/>
      <c r="P125" s="883"/>
      <c r="Q125" s="883"/>
      <c r="R125" s="883"/>
      <c r="S125" s="883"/>
      <c r="T125" s="883"/>
      <c r="U125" s="883"/>
      <c r="V125" s="883"/>
      <c r="W125" s="883"/>
      <c r="X125" s="883"/>
      <c r="Y125" s="883"/>
      <c r="Z125" s="883"/>
      <c r="AA125" s="883"/>
      <c r="AB125" s="883"/>
      <c r="AC125" s="883"/>
      <c r="AD125" s="883"/>
      <c r="AE125" s="883"/>
      <c r="AF125" s="883"/>
      <c r="AG125" s="883"/>
      <c r="AH125" s="883"/>
      <c r="AI125" s="883"/>
      <c r="AJ125" s="883"/>
      <c r="AK125" s="883"/>
      <c r="AL125" s="391"/>
      <c r="AM125" s="392"/>
      <c r="AN125" s="393"/>
      <c r="AO125" s="393"/>
      <c r="AP125" s="393"/>
      <c r="AQ125" s="393"/>
      <c r="AR125" s="393"/>
      <c r="AS125" s="393"/>
      <c r="AT125" s="393"/>
      <c r="AU125" s="393"/>
      <c r="AV125" s="393"/>
      <c r="AW125" s="393"/>
      <c r="AX125" s="394"/>
      <c r="AY125" s="244"/>
      <c r="AZ125" s="412"/>
      <c r="BA125" s="901"/>
      <c r="BB125" s="431"/>
      <c r="BC125" s="431"/>
      <c r="BD125" s="438"/>
      <c r="BE125" s="439"/>
      <c r="BF125" s="439"/>
      <c r="BG125" s="439"/>
      <c r="BH125" s="439"/>
      <c r="BI125" s="439"/>
      <c r="BJ125" s="439"/>
      <c r="BK125" s="439"/>
      <c r="BL125" s="439"/>
      <c r="BM125" s="439"/>
      <c r="BN125" s="439"/>
      <c r="BO125" s="439"/>
      <c r="BP125" s="439"/>
      <c r="BQ125" s="439"/>
      <c r="BR125" s="439"/>
      <c r="BS125" s="439"/>
      <c r="BT125" s="439"/>
      <c r="BU125" s="440"/>
      <c r="BV125" s="447"/>
      <c r="BW125" s="448"/>
      <c r="BX125" s="448"/>
      <c r="BY125" s="448"/>
      <c r="BZ125" s="448"/>
      <c r="CA125" s="448"/>
      <c r="CB125" s="448"/>
      <c r="CC125" s="448"/>
      <c r="CD125" s="448"/>
      <c r="CE125" s="448"/>
      <c r="CF125" s="448"/>
      <c r="CG125" s="448"/>
      <c r="CH125" s="448"/>
      <c r="CI125" s="448"/>
      <c r="CJ125" s="448"/>
      <c r="CK125" s="449"/>
      <c r="CL125" s="254"/>
      <c r="CM125" s="254"/>
      <c r="CN125" s="254"/>
      <c r="CO125" s="254"/>
      <c r="CP125" s="254"/>
      <c r="CQ125" s="254"/>
      <c r="CR125" s="254"/>
      <c r="CS125" s="254"/>
      <c r="CT125" s="254"/>
      <c r="CU125" s="254"/>
      <c r="ES125" s="244"/>
      <c r="ET125" s="244"/>
      <c r="EU125" s="244"/>
      <c r="EV125" s="244"/>
      <c r="EW125" s="244"/>
      <c r="EX125" s="244"/>
      <c r="EY125" s="244"/>
      <c r="EZ125" s="244"/>
      <c r="FA125" s="244"/>
      <c r="FB125" s="244"/>
      <c r="FC125" s="244"/>
      <c r="FD125" s="244"/>
      <c r="FE125" s="244"/>
      <c r="FF125" s="244"/>
      <c r="FG125" s="244"/>
      <c r="FH125" s="244"/>
      <c r="FI125" s="244"/>
      <c r="FJ125" s="244"/>
      <c r="FK125" s="244"/>
      <c r="FL125" s="244"/>
      <c r="FM125" s="244"/>
    </row>
    <row r="126" spans="2:192" ht="5.25" customHeight="1">
      <c r="B126" s="412"/>
      <c r="C126" s="413"/>
      <c r="D126" s="388"/>
      <c r="E126" s="388"/>
      <c r="F126" s="388"/>
      <c r="G126" s="388"/>
      <c r="H126" s="388"/>
      <c r="I126" s="388"/>
      <c r="J126" s="388"/>
      <c r="K126" s="388"/>
      <c r="L126" s="388"/>
      <c r="M126" s="388"/>
      <c r="N126" s="388"/>
      <c r="O126" s="388"/>
      <c r="P126" s="388"/>
      <c r="Q126" s="388"/>
      <c r="R126" s="388"/>
      <c r="S126" s="388"/>
      <c r="T126" s="388"/>
      <c r="U126" s="388"/>
      <c r="V126" s="388"/>
      <c r="W126" s="388"/>
      <c r="X126" s="388"/>
      <c r="Y126" s="388"/>
      <c r="Z126" s="388"/>
      <c r="AA126" s="388"/>
      <c r="AB126" s="388"/>
      <c r="AC126" s="388"/>
      <c r="AD126" s="388"/>
      <c r="AE126" s="388"/>
      <c r="AF126" s="388"/>
      <c r="AG126" s="388"/>
      <c r="AH126" s="388"/>
      <c r="AI126" s="388"/>
      <c r="AJ126" s="388"/>
      <c r="AK126" s="388"/>
      <c r="AL126" s="389"/>
      <c r="AM126" s="392"/>
      <c r="AN126" s="393"/>
      <c r="AO126" s="393"/>
      <c r="AP126" s="393"/>
      <c r="AQ126" s="393"/>
      <c r="AR126" s="393"/>
      <c r="AS126" s="393"/>
      <c r="AT126" s="393"/>
      <c r="AU126" s="393"/>
      <c r="AV126" s="393"/>
      <c r="AW126" s="393"/>
      <c r="AX126" s="394"/>
      <c r="AY126" s="247"/>
      <c r="AZ126" s="412"/>
      <c r="BA126" s="901"/>
      <c r="BB126" s="450" t="s">
        <v>30</v>
      </c>
      <c r="BC126" s="451"/>
      <c r="BD126" s="453"/>
      <c r="BE126" s="454"/>
      <c r="BF126" s="454"/>
      <c r="BG126" s="454"/>
      <c r="BH126" s="454"/>
      <c r="BI126" s="454"/>
      <c r="BJ126" s="454"/>
      <c r="BK126" s="454"/>
      <c r="BL126" s="454"/>
      <c r="BM126" s="454"/>
      <c r="BN126" s="454"/>
      <c r="BO126" s="454"/>
      <c r="BP126" s="454"/>
      <c r="BQ126" s="454"/>
      <c r="BR126" s="454"/>
      <c r="BS126" s="454"/>
      <c r="BT126" s="454"/>
      <c r="BU126" s="455"/>
      <c r="BV126" s="903"/>
      <c r="BW126" s="904"/>
      <c r="BX126" s="904"/>
      <c r="BY126" s="904"/>
      <c r="BZ126" s="904"/>
      <c r="CA126" s="904"/>
      <c r="CB126" s="904"/>
      <c r="CC126" s="904"/>
      <c r="CD126" s="904"/>
      <c r="CE126" s="904"/>
      <c r="CF126" s="904"/>
      <c r="CG126" s="904"/>
      <c r="CH126" s="904"/>
      <c r="CI126" s="904"/>
      <c r="CJ126" s="904"/>
      <c r="CK126" s="905"/>
      <c r="CL126" s="249"/>
      <c r="CM126" s="196"/>
      <c r="CN126" s="196"/>
      <c r="CO126" s="196"/>
      <c r="CP126" s="196"/>
      <c r="CQ126" s="196"/>
      <c r="CR126" s="196"/>
      <c r="CS126" s="196"/>
      <c r="CT126" s="196"/>
      <c r="CU126" s="196"/>
      <c r="CV126" s="245"/>
      <c r="CW126" s="245"/>
      <c r="CX126" s="247"/>
      <c r="CY126" s="247"/>
      <c r="CZ126" s="247"/>
      <c r="DA126" s="247"/>
      <c r="DB126" s="247"/>
      <c r="DC126" s="247"/>
      <c r="DD126" s="247"/>
      <c r="DE126" s="247"/>
      <c r="DF126" s="247"/>
      <c r="DG126" s="247"/>
      <c r="DH126" s="247"/>
      <c r="DI126" s="247"/>
      <c r="DJ126" s="247"/>
      <c r="DK126" s="247"/>
      <c r="DL126" s="247"/>
      <c r="DM126" s="247"/>
      <c r="DN126" s="247"/>
      <c r="DO126" s="247"/>
      <c r="DP126" s="247"/>
      <c r="DQ126" s="247"/>
      <c r="DR126" s="247"/>
      <c r="DS126" s="247"/>
      <c r="DT126" s="247"/>
      <c r="DU126" s="247"/>
      <c r="DV126" s="247"/>
      <c r="DW126" s="247"/>
      <c r="DX126" s="247"/>
      <c r="DY126" s="247"/>
      <c r="DZ126" s="247"/>
      <c r="EA126" s="247"/>
      <c r="EB126" s="247"/>
      <c r="EC126" s="247"/>
      <c r="ED126" s="247"/>
      <c r="EE126" s="247"/>
      <c r="EF126" s="247"/>
      <c r="EG126" s="247"/>
      <c r="EH126" s="247"/>
      <c r="EI126" s="247"/>
      <c r="EJ126" s="247"/>
      <c r="EK126" s="247"/>
      <c r="EL126" s="247"/>
      <c r="EM126" s="247"/>
      <c r="EN126" s="247"/>
      <c r="EO126" s="247"/>
      <c r="EP126" s="247"/>
      <c r="EQ126" s="247"/>
      <c r="ER126" s="247"/>
      <c r="ES126" s="247"/>
      <c r="ET126" s="257"/>
      <c r="EU126" s="257"/>
      <c r="EV126" s="257"/>
      <c r="EW126" s="257"/>
      <c r="EX126" s="247"/>
      <c r="EY126" s="247"/>
      <c r="EZ126" s="247"/>
      <c r="FA126" s="247"/>
      <c r="FB126" s="247"/>
      <c r="FC126" s="247"/>
      <c r="FD126" s="247"/>
      <c r="FE126" s="247"/>
      <c r="FF126" s="247"/>
      <c r="FG126" s="247"/>
      <c r="FH126" s="247"/>
      <c r="FI126" s="247"/>
      <c r="FJ126" s="244"/>
      <c r="FK126" s="244"/>
      <c r="FL126" s="244"/>
      <c r="FM126" s="244"/>
    </row>
    <row r="127" spans="2:192" ht="5.25" customHeight="1">
      <c r="B127" s="412"/>
      <c r="C127" s="413"/>
      <c r="D127" s="883"/>
      <c r="E127" s="883"/>
      <c r="F127" s="883"/>
      <c r="G127" s="883"/>
      <c r="H127" s="883"/>
      <c r="I127" s="883"/>
      <c r="J127" s="883"/>
      <c r="K127" s="883"/>
      <c r="L127" s="883"/>
      <c r="M127" s="883"/>
      <c r="N127" s="883"/>
      <c r="O127" s="883"/>
      <c r="P127" s="883"/>
      <c r="Q127" s="883"/>
      <c r="R127" s="883"/>
      <c r="S127" s="883"/>
      <c r="T127" s="883"/>
      <c r="U127" s="883"/>
      <c r="V127" s="883"/>
      <c r="W127" s="883"/>
      <c r="X127" s="883"/>
      <c r="Y127" s="883"/>
      <c r="Z127" s="883"/>
      <c r="AA127" s="883"/>
      <c r="AB127" s="883"/>
      <c r="AC127" s="883"/>
      <c r="AD127" s="883"/>
      <c r="AE127" s="883"/>
      <c r="AF127" s="883"/>
      <c r="AG127" s="883"/>
      <c r="AH127" s="883"/>
      <c r="AI127" s="883"/>
      <c r="AJ127" s="883"/>
      <c r="AK127" s="883"/>
      <c r="AL127" s="391"/>
      <c r="AM127" s="392"/>
      <c r="AN127" s="393"/>
      <c r="AO127" s="393"/>
      <c r="AP127" s="393"/>
      <c r="AQ127" s="393"/>
      <c r="AR127" s="393"/>
      <c r="AS127" s="393"/>
      <c r="AT127" s="393"/>
      <c r="AU127" s="393"/>
      <c r="AV127" s="393"/>
      <c r="AW127" s="393"/>
      <c r="AX127" s="394"/>
      <c r="AY127" s="247"/>
      <c r="AZ127" s="412"/>
      <c r="BA127" s="901"/>
      <c r="BB127" s="401"/>
      <c r="BC127" s="452"/>
      <c r="BD127" s="425"/>
      <c r="BE127" s="898"/>
      <c r="BF127" s="898"/>
      <c r="BG127" s="898"/>
      <c r="BH127" s="898"/>
      <c r="BI127" s="898"/>
      <c r="BJ127" s="898"/>
      <c r="BK127" s="898"/>
      <c r="BL127" s="898"/>
      <c r="BM127" s="898"/>
      <c r="BN127" s="898"/>
      <c r="BO127" s="898"/>
      <c r="BP127" s="898"/>
      <c r="BQ127" s="898"/>
      <c r="BR127" s="898"/>
      <c r="BS127" s="898"/>
      <c r="BT127" s="898"/>
      <c r="BU127" s="427"/>
      <c r="BV127" s="906"/>
      <c r="BW127" s="907"/>
      <c r="BX127" s="907"/>
      <c r="BY127" s="907"/>
      <c r="BZ127" s="907"/>
      <c r="CA127" s="907"/>
      <c r="CB127" s="907"/>
      <c r="CC127" s="907"/>
      <c r="CD127" s="907"/>
      <c r="CE127" s="907"/>
      <c r="CF127" s="907"/>
      <c r="CG127" s="907"/>
      <c r="CH127" s="907"/>
      <c r="CI127" s="907"/>
      <c r="CJ127" s="907"/>
      <c r="CK127" s="908"/>
      <c r="CL127" s="249"/>
      <c r="CM127" s="196"/>
      <c r="CN127" s="196"/>
      <c r="CO127" s="196"/>
      <c r="CP127" s="196"/>
      <c r="CQ127" s="196"/>
      <c r="CR127" s="196"/>
      <c r="CS127" s="196"/>
      <c r="CT127" s="196"/>
      <c r="CU127" s="196"/>
      <c r="CV127" s="245"/>
      <c r="CW127" s="245"/>
      <c r="CX127" s="247"/>
      <c r="CY127" s="247"/>
      <c r="CZ127" s="247"/>
      <c r="DA127" s="247"/>
      <c r="DB127" s="247"/>
      <c r="DC127" s="247"/>
      <c r="DD127" s="247"/>
      <c r="DE127" s="247"/>
      <c r="DF127" s="247"/>
      <c r="DG127" s="247"/>
      <c r="DH127" s="247"/>
      <c r="DI127" s="247"/>
      <c r="DJ127" s="247"/>
      <c r="DK127" s="247"/>
      <c r="DL127" s="247"/>
      <c r="DM127" s="247"/>
      <c r="DN127" s="247"/>
      <c r="DO127" s="247"/>
      <c r="DP127" s="247"/>
      <c r="DQ127" s="247"/>
      <c r="DR127" s="247"/>
      <c r="DS127" s="247"/>
      <c r="DT127" s="247"/>
      <c r="DU127" s="247"/>
      <c r="DV127" s="247"/>
      <c r="DW127" s="247"/>
      <c r="DX127" s="247"/>
      <c r="DY127" s="247"/>
      <c r="DZ127" s="247"/>
      <c r="EA127" s="247"/>
      <c r="EB127" s="247"/>
      <c r="EC127" s="247"/>
      <c r="ED127" s="247"/>
      <c r="EE127" s="247"/>
      <c r="EF127" s="247"/>
      <c r="EG127" s="247"/>
      <c r="EH127" s="247"/>
      <c r="EI127" s="247"/>
      <c r="EJ127" s="247"/>
      <c r="EK127" s="247"/>
      <c r="EL127" s="247"/>
      <c r="EM127" s="247"/>
      <c r="EN127" s="247"/>
      <c r="EO127" s="247"/>
      <c r="EP127" s="247"/>
      <c r="EQ127" s="247"/>
      <c r="ER127" s="247"/>
      <c r="ES127" s="247"/>
      <c r="ET127" s="257"/>
      <c r="EU127" s="257"/>
      <c r="EV127" s="257"/>
      <c r="EW127" s="257"/>
      <c r="EX127" s="247"/>
      <c r="EY127" s="247"/>
      <c r="EZ127" s="247"/>
      <c r="FA127" s="247"/>
      <c r="FB127" s="247"/>
      <c r="FC127" s="247"/>
      <c r="FD127" s="247"/>
      <c r="FE127" s="247"/>
      <c r="FF127" s="247"/>
      <c r="FG127" s="247"/>
      <c r="FH127" s="247"/>
      <c r="FI127" s="247"/>
      <c r="FJ127" s="244"/>
      <c r="FK127" s="244"/>
      <c r="FL127" s="244"/>
      <c r="FM127" s="244"/>
    </row>
    <row r="128" spans="2:192" ht="5.25" customHeight="1">
      <c r="B128" s="412"/>
      <c r="C128" s="413"/>
      <c r="D128" s="883"/>
      <c r="E128" s="883"/>
      <c r="F128" s="883"/>
      <c r="G128" s="883"/>
      <c r="H128" s="883"/>
      <c r="I128" s="883"/>
      <c r="J128" s="883"/>
      <c r="K128" s="883"/>
      <c r="L128" s="883"/>
      <c r="M128" s="883"/>
      <c r="N128" s="883"/>
      <c r="O128" s="883"/>
      <c r="P128" s="883"/>
      <c r="Q128" s="883"/>
      <c r="R128" s="883"/>
      <c r="S128" s="883"/>
      <c r="T128" s="883"/>
      <c r="U128" s="883"/>
      <c r="V128" s="883"/>
      <c r="W128" s="883"/>
      <c r="X128" s="883"/>
      <c r="Y128" s="883"/>
      <c r="Z128" s="883"/>
      <c r="AA128" s="883"/>
      <c r="AB128" s="883"/>
      <c r="AC128" s="883"/>
      <c r="AD128" s="883"/>
      <c r="AE128" s="883"/>
      <c r="AF128" s="883"/>
      <c r="AG128" s="883"/>
      <c r="AH128" s="883"/>
      <c r="AI128" s="883"/>
      <c r="AJ128" s="883"/>
      <c r="AK128" s="883"/>
      <c r="AL128" s="391"/>
      <c r="AM128" s="392"/>
      <c r="AN128" s="393"/>
      <c r="AO128" s="393"/>
      <c r="AP128" s="393"/>
      <c r="AQ128" s="393"/>
      <c r="AR128" s="393"/>
      <c r="AS128" s="393"/>
      <c r="AT128" s="393"/>
      <c r="AU128" s="393"/>
      <c r="AV128" s="393"/>
      <c r="AW128" s="393"/>
      <c r="AX128" s="394"/>
      <c r="AY128" s="247"/>
      <c r="AZ128" s="412"/>
      <c r="BA128" s="901"/>
      <c r="BB128" s="401"/>
      <c r="BC128" s="452"/>
      <c r="BD128" s="425"/>
      <c r="BE128" s="898"/>
      <c r="BF128" s="898"/>
      <c r="BG128" s="898"/>
      <c r="BH128" s="898"/>
      <c r="BI128" s="898"/>
      <c r="BJ128" s="898"/>
      <c r="BK128" s="898"/>
      <c r="BL128" s="898"/>
      <c r="BM128" s="898"/>
      <c r="BN128" s="898"/>
      <c r="BO128" s="898"/>
      <c r="BP128" s="898"/>
      <c r="BQ128" s="898"/>
      <c r="BR128" s="898"/>
      <c r="BS128" s="898"/>
      <c r="BT128" s="898"/>
      <c r="BU128" s="427"/>
      <c r="BV128" s="906"/>
      <c r="BW128" s="907"/>
      <c r="BX128" s="907"/>
      <c r="BY128" s="907"/>
      <c r="BZ128" s="907"/>
      <c r="CA128" s="907"/>
      <c r="CB128" s="907"/>
      <c r="CC128" s="907"/>
      <c r="CD128" s="907"/>
      <c r="CE128" s="907"/>
      <c r="CF128" s="907"/>
      <c r="CG128" s="907"/>
      <c r="CH128" s="907"/>
      <c r="CI128" s="907"/>
      <c r="CJ128" s="907"/>
      <c r="CK128" s="908"/>
      <c r="CL128" s="249"/>
      <c r="CM128" s="196"/>
      <c r="CN128" s="196"/>
      <c r="CO128" s="196"/>
      <c r="CP128" s="196"/>
      <c r="CQ128" s="196"/>
      <c r="CR128" s="196"/>
      <c r="CS128" s="196"/>
      <c r="CT128" s="196"/>
      <c r="CU128" s="196"/>
      <c r="DO128" s="247"/>
      <c r="DP128" s="247"/>
      <c r="DQ128" s="247"/>
      <c r="DR128" s="247"/>
      <c r="DS128" s="247"/>
      <c r="DT128" s="247"/>
      <c r="DU128" s="247"/>
      <c r="DV128" s="247"/>
      <c r="DW128" s="247"/>
      <c r="DX128" s="247"/>
      <c r="DY128" s="247"/>
      <c r="DZ128" s="247"/>
      <c r="EA128" s="247"/>
      <c r="EB128" s="247"/>
      <c r="EC128" s="247"/>
      <c r="ED128" s="247"/>
      <c r="EE128" s="247"/>
      <c r="EF128" s="247"/>
      <c r="EG128" s="247"/>
      <c r="EH128" s="247"/>
      <c r="EI128" s="247"/>
      <c r="EJ128" s="247"/>
      <c r="EK128" s="247"/>
      <c r="EL128" s="247"/>
      <c r="EM128" s="247"/>
      <c r="EN128" s="247"/>
      <c r="EO128" s="247"/>
      <c r="EP128" s="247"/>
      <c r="EQ128" s="247"/>
      <c r="ER128" s="247"/>
      <c r="ES128" s="247"/>
      <c r="ET128" s="257"/>
      <c r="EU128" s="257"/>
      <c r="EV128" s="257"/>
      <c r="EW128" s="257"/>
      <c r="EX128" s="247"/>
      <c r="EY128" s="247"/>
      <c r="EZ128" s="247"/>
      <c r="FA128" s="247"/>
      <c r="FB128" s="247"/>
      <c r="FC128" s="247"/>
      <c r="FD128" s="247"/>
      <c r="FE128" s="247"/>
      <c r="FF128" s="247"/>
      <c r="FG128" s="247"/>
      <c r="FH128" s="247"/>
      <c r="FI128" s="247"/>
      <c r="FJ128" s="244"/>
      <c r="FK128" s="244"/>
      <c r="FL128" s="244"/>
      <c r="FM128" s="244"/>
    </row>
    <row r="129" spans="2:169" ht="5.25" customHeight="1">
      <c r="B129" s="412"/>
      <c r="C129" s="413"/>
      <c r="D129" s="883"/>
      <c r="E129" s="883"/>
      <c r="F129" s="883"/>
      <c r="G129" s="883"/>
      <c r="H129" s="883"/>
      <c r="I129" s="883"/>
      <c r="J129" s="883"/>
      <c r="K129" s="883"/>
      <c r="L129" s="883"/>
      <c r="M129" s="883"/>
      <c r="N129" s="883"/>
      <c r="O129" s="883"/>
      <c r="P129" s="883"/>
      <c r="Q129" s="883"/>
      <c r="R129" s="883"/>
      <c r="S129" s="883"/>
      <c r="T129" s="883"/>
      <c r="U129" s="883"/>
      <c r="V129" s="883"/>
      <c r="W129" s="883"/>
      <c r="X129" s="883"/>
      <c r="Y129" s="883"/>
      <c r="Z129" s="883"/>
      <c r="AA129" s="883"/>
      <c r="AB129" s="883"/>
      <c r="AC129" s="883"/>
      <c r="AD129" s="883"/>
      <c r="AE129" s="883"/>
      <c r="AF129" s="883"/>
      <c r="AG129" s="883"/>
      <c r="AH129" s="883"/>
      <c r="AI129" s="883"/>
      <c r="AJ129" s="883"/>
      <c r="AK129" s="883"/>
      <c r="AL129" s="391"/>
      <c r="AM129" s="392"/>
      <c r="AN129" s="393"/>
      <c r="AO129" s="393"/>
      <c r="AP129" s="393"/>
      <c r="AQ129" s="393"/>
      <c r="AR129" s="393"/>
      <c r="AS129" s="393"/>
      <c r="AT129" s="393"/>
      <c r="AU129" s="393"/>
      <c r="AV129" s="393"/>
      <c r="AW129" s="393"/>
      <c r="AX129" s="394"/>
      <c r="AY129" s="247"/>
      <c r="AZ129" s="412"/>
      <c r="BA129" s="901"/>
      <c r="BB129" s="401"/>
      <c r="BC129" s="452"/>
      <c r="BD129" s="425"/>
      <c r="BE129" s="898"/>
      <c r="BF129" s="898"/>
      <c r="BG129" s="898"/>
      <c r="BH129" s="898"/>
      <c r="BI129" s="898"/>
      <c r="BJ129" s="898"/>
      <c r="BK129" s="898"/>
      <c r="BL129" s="898"/>
      <c r="BM129" s="898"/>
      <c r="BN129" s="898"/>
      <c r="BO129" s="898"/>
      <c r="BP129" s="898"/>
      <c r="BQ129" s="898"/>
      <c r="BR129" s="898"/>
      <c r="BS129" s="898"/>
      <c r="BT129" s="898"/>
      <c r="BU129" s="427"/>
      <c r="BV129" s="906"/>
      <c r="BW129" s="907"/>
      <c r="BX129" s="907"/>
      <c r="BY129" s="907"/>
      <c r="BZ129" s="907"/>
      <c r="CA129" s="907"/>
      <c r="CB129" s="907"/>
      <c r="CC129" s="907"/>
      <c r="CD129" s="907"/>
      <c r="CE129" s="907"/>
      <c r="CF129" s="907"/>
      <c r="CG129" s="907"/>
      <c r="CH129" s="907"/>
      <c r="CI129" s="907"/>
      <c r="CJ129" s="907"/>
      <c r="CK129" s="908"/>
      <c r="CL129" s="249"/>
      <c r="CM129" s="196"/>
      <c r="CN129" s="196"/>
      <c r="CO129" s="196"/>
      <c r="CP129" s="196"/>
      <c r="CQ129" s="196"/>
      <c r="CR129" s="196"/>
      <c r="CS129" s="196"/>
      <c r="CT129" s="196"/>
      <c r="CU129" s="196"/>
      <c r="DO129" s="247"/>
      <c r="DP129" s="247"/>
      <c r="DQ129" s="247"/>
      <c r="DR129" s="247"/>
      <c r="DS129" s="247"/>
      <c r="DT129" s="247"/>
      <c r="DU129" s="247"/>
      <c r="DV129" s="247"/>
      <c r="DW129" s="247"/>
      <c r="DX129" s="247"/>
      <c r="DY129" s="247"/>
      <c r="DZ129" s="247"/>
      <c r="EA129" s="247"/>
      <c r="EB129" s="247"/>
      <c r="EC129" s="247"/>
      <c r="ED129" s="247"/>
      <c r="EE129" s="247"/>
      <c r="EF129" s="247"/>
      <c r="EG129" s="247"/>
      <c r="EH129" s="247"/>
      <c r="EI129" s="247"/>
      <c r="EJ129" s="247"/>
      <c r="EK129" s="247"/>
      <c r="EL129" s="247"/>
      <c r="EM129" s="247"/>
      <c r="EN129" s="247"/>
      <c r="EO129" s="247"/>
      <c r="EP129" s="247"/>
      <c r="EQ129" s="247"/>
      <c r="ER129" s="247"/>
      <c r="ES129" s="247"/>
      <c r="ET129" s="257"/>
      <c r="EU129" s="257"/>
      <c r="EV129" s="257"/>
      <c r="EW129" s="257"/>
      <c r="EX129" s="247"/>
      <c r="EY129" s="247"/>
      <c r="EZ129" s="247"/>
      <c r="FA129" s="247"/>
      <c r="FB129" s="247"/>
      <c r="FC129" s="247"/>
      <c r="FD129" s="247"/>
      <c r="FE129" s="247"/>
      <c r="FF129" s="247"/>
      <c r="FG129" s="247"/>
      <c r="FH129" s="247"/>
      <c r="FI129" s="247"/>
      <c r="FJ129" s="244"/>
      <c r="FK129" s="244"/>
      <c r="FL129" s="244"/>
      <c r="FM129" s="244"/>
    </row>
    <row r="130" spans="2:169" ht="5.25" customHeight="1">
      <c r="B130" s="412"/>
      <c r="C130" s="413"/>
      <c r="D130" s="883"/>
      <c r="E130" s="883"/>
      <c r="F130" s="883"/>
      <c r="G130" s="883"/>
      <c r="H130" s="883"/>
      <c r="I130" s="883"/>
      <c r="J130" s="883"/>
      <c r="K130" s="883"/>
      <c r="L130" s="883"/>
      <c r="M130" s="883"/>
      <c r="N130" s="883"/>
      <c r="O130" s="883"/>
      <c r="P130" s="883"/>
      <c r="Q130" s="883"/>
      <c r="R130" s="883"/>
      <c r="S130" s="883"/>
      <c r="T130" s="883"/>
      <c r="U130" s="883"/>
      <c r="V130" s="883"/>
      <c r="W130" s="883"/>
      <c r="X130" s="883"/>
      <c r="Y130" s="883"/>
      <c r="Z130" s="883"/>
      <c r="AA130" s="883"/>
      <c r="AB130" s="883"/>
      <c r="AC130" s="883"/>
      <c r="AD130" s="883"/>
      <c r="AE130" s="883"/>
      <c r="AF130" s="883"/>
      <c r="AG130" s="883"/>
      <c r="AH130" s="883"/>
      <c r="AI130" s="883"/>
      <c r="AJ130" s="883"/>
      <c r="AK130" s="883"/>
      <c r="AL130" s="391"/>
      <c r="AM130" s="392"/>
      <c r="AN130" s="393"/>
      <c r="AO130" s="393"/>
      <c r="AP130" s="393"/>
      <c r="AQ130" s="393"/>
      <c r="AR130" s="393"/>
      <c r="AS130" s="393"/>
      <c r="AT130" s="393"/>
      <c r="AU130" s="393"/>
      <c r="AV130" s="393"/>
      <c r="AW130" s="393"/>
      <c r="AX130" s="394"/>
      <c r="AY130" s="247"/>
      <c r="AZ130" s="412"/>
      <c r="BA130" s="901"/>
      <c r="BB130" s="401"/>
      <c r="BC130" s="452"/>
      <c r="BD130" s="428"/>
      <c r="BE130" s="429"/>
      <c r="BF130" s="429"/>
      <c r="BG130" s="429"/>
      <c r="BH130" s="429"/>
      <c r="BI130" s="429"/>
      <c r="BJ130" s="429"/>
      <c r="BK130" s="429"/>
      <c r="BL130" s="429"/>
      <c r="BM130" s="429"/>
      <c r="BN130" s="429"/>
      <c r="BO130" s="429"/>
      <c r="BP130" s="429"/>
      <c r="BQ130" s="429"/>
      <c r="BR130" s="429"/>
      <c r="BS130" s="429"/>
      <c r="BT130" s="429"/>
      <c r="BU130" s="430"/>
      <c r="BV130" s="909"/>
      <c r="BW130" s="910"/>
      <c r="BX130" s="910"/>
      <c r="BY130" s="910"/>
      <c r="BZ130" s="910"/>
      <c r="CA130" s="910"/>
      <c r="CB130" s="910"/>
      <c r="CC130" s="910"/>
      <c r="CD130" s="910"/>
      <c r="CE130" s="910"/>
      <c r="CF130" s="910"/>
      <c r="CG130" s="910"/>
      <c r="CH130" s="910"/>
      <c r="CI130" s="910"/>
      <c r="CJ130" s="910"/>
      <c r="CK130" s="911"/>
      <c r="CL130" s="249"/>
      <c r="CM130" s="196"/>
      <c r="CN130" s="196"/>
      <c r="CO130" s="196"/>
      <c r="CP130" s="196"/>
      <c r="CQ130" s="196"/>
      <c r="CR130" s="196"/>
      <c r="CS130" s="196"/>
      <c r="CT130" s="196"/>
      <c r="CU130" s="196"/>
      <c r="DO130" s="247"/>
      <c r="DP130" s="247"/>
      <c r="DQ130" s="247"/>
      <c r="DR130" s="247"/>
      <c r="DS130" s="247"/>
      <c r="DT130" s="247"/>
      <c r="DU130" s="247"/>
      <c r="DV130" s="247"/>
      <c r="DW130" s="247"/>
      <c r="DX130" s="247"/>
      <c r="DY130" s="247"/>
      <c r="DZ130" s="247"/>
      <c r="EA130" s="247"/>
      <c r="EB130" s="247"/>
      <c r="EC130" s="247"/>
      <c r="ED130" s="247"/>
      <c r="EE130" s="247"/>
      <c r="EF130" s="247"/>
      <c r="EG130" s="247"/>
      <c r="EH130" s="247"/>
      <c r="EI130" s="247"/>
      <c r="EJ130" s="247"/>
      <c r="EK130" s="247"/>
      <c r="EL130" s="247"/>
      <c r="EM130" s="247"/>
      <c r="EN130" s="247"/>
      <c r="EO130" s="247"/>
      <c r="EP130" s="247"/>
      <c r="EQ130" s="247"/>
      <c r="ER130" s="247"/>
      <c r="ES130" s="247"/>
      <c r="ET130" s="257"/>
      <c r="EU130" s="257"/>
      <c r="EV130" s="257"/>
      <c r="EW130" s="257"/>
      <c r="EX130" s="247"/>
      <c r="EY130" s="247"/>
      <c r="EZ130" s="247"/>
      <c r="FA130" s="247"/>
      <c r="FB130" s="247"/>
      <c r="FC130" s="247"/>
      <c r="FD130" s="247"/>
      <c r="FE130" s="247"/>
      <c r="FF130" s="247"/>
      <c r="FG130" s="247"/>
      <c r="FH130" s="247"/>
      <c r="FI130" s="247"/>
      <c r="FJ130" s="244"/>
      <c r="FK130" s="244"/>
      <c r="FL130" s="244"/>
      <c r="FM130" s="244"/>
    </row>
    <row r="131" spans="2:169" ht="5.25" customHeight="1">
      <c r="B131" s="412"/>
      <c r="C131" s="413"/>
      <c r="D131" s="388"/>
      <c r="E131" s="388"/>
      <c r="F131" s="388"/>
      <c r="G131" s="388"/>
      <c r="H131" s="388"/>
      <c r="I131" s="388"/>
      <c r="J131" s="388"/>
      <c r="K131" s="388"/>
      <c r="L131" s="388"/>
      <c r="M131" s="388"/>
      <c r="N131" s="388"/>
      <c r="O131" s="388"/>
      <c r="P131" s="388"/>
      <c r="Q131" s="388"/>
      <c r="R131" s="388"/>
      <c r="S131" s="388"/>
      <c r="T131" s="388"/>
      <c r="U131" s="388"/>
      <c r="V131" s="388"/>
      <c r="W131" s="388"/>
      <c r="X131" s="388"/>
      <c r="Y131" s="388"/>
      <c r="Z131" s="388"/>
      <c r="AA131" s="388"/>
      <c r="AB131" s="388"/>
      <c r="AC131" s="388"/>
      <c r="AD131" s="388"/>
      <c r="AE131" s="388"/>
      <c r="AF131" s="388"/>
      <c r="AG131" s="388"/>
      <c r="AH131" s="388"/>
      <c r="AI131" s="388"/>
      <c r="AJ131" s="388"/>
      <c r="AK131" s="388"/>
      <c r="AL131" s="389"/>
      <c r="AM131" s="392"/>
      <c r="AN131" s="393"/>
      <c r="AO131" s="393"/>
      <c r="AP131" s="393"/>
      <c r="AQ131" s="393"/>
      <c r="AR131" s="393"/>
      <c r="AS131" s="393"/>
      <c r="AT131" s="393"/>
      <c r="AU131" s="393"/>
      <c r="AV131" s="393"/>
      <c r="AW131" s="393"/>
      <c r="AX131" s="394"/>
      <c r="AY131" s="247"/>
      <c r="AZ131" s="412"/>
      <c r="BA131" s="901"/>
      <c r="BB131" s="401"/>
      <c r="BC131" s="452"/>
      <c r="BD131" s="422"/>
      <c r="BE131" s="423"/>
      <c r="BF131" s="423"/>
      <c r="BG131" s="423"/>
      <c r="BH131" s="423"/>
      <c r="BI131" s="423"/>
      <c r="BJ131" s="423"/>
      <c r="BK131" s="423"/>
      <c r="BL131" s="423"/>
      <c r="BM131" s="423"/>
      <c r="BN131" s="423"/>
      <c r="BO131" s="423"/>
      <c r="BP131" s="423"/>
      <c r="BQ131" s="423"/>
      <c r="BR131" s="423"/>
      <c r="BS131" s="423"/>
      <c r="BT131" s="423"/>
      <c r="BU131" s="424"/>
      <c r="BV131" s="912"/>
      <c r="BW131" s="913"/>
      <c r="BX131" s="913"/>
      <c r="BY131" s="913"/>
      <c r="BZ131" s="913"/>
      <c r="CA131" s="913"/>
      <c r="CB131" s="913"/>
      <c r="CC131" s="913"/>
      <c r="CD131" s="913"/>
      <c r="CE131" s="913"/>
      <c r="CF131" s="913"/>
      <c r="CG131" s="913"/>
      <c r="CH131" s="913"/>
      <c r="CI131" s="913"/>
      <c r="CJ131" s="913"/>
      <c r="CK131" s="914"/>
      <c r="DD131" s="255"/>
      <c r="DE131" s="255"/>
      <c r="DF131" s="255"/>
      <c r="DG131" s="255"/>
      <c r="DH131" s="255"/>
      <c r="DI131" s="255"/>
      <c r="DJ131" s="255"/>
      <c r="DK131" s="255"/>
      <c r="DL131" s="255"/>
      <c r="DM131" s="255"/>
      <c r="DN131" s="255"/>
      <c r="DO131" s="255"/>
      <c r="DP131" s="255"/>
      <c r="DQ131" s="255"/>
      <c r="DR131" s="255"/>
      <c r="DS131" s="255"/>
      <c r="DT131" s="255"/>
    </row>
    <row r="132" spans="2:169" ht="5.25" customHeight="1">
      <c r="B132" s="412"/>
      <c r="C132" s="413"/>
      <c r="D132" s="883"/>
      <c r="E132" s="883"/>
      <c r="F132" s="883"/>
      <c r="G132" s="883"/>
      <c r="H132" s="883"/>
      <c r="I132" s="883"/>
      <c r="J132" s="883"/>
      <c r="K132" s="883"/>
      <c r="L132" s="883"/>
      <c r="M132" s="883"/>
      <c r="N132" s="883"/>
      <c r="O132" s="883"/>
      <c r="P132" s="883"/>
      <c r="Q132" s="883"/>
      <c r="R132" s="883"/>
      <c r="S132" s="883"/>
      <c r="T132" s="883"/>
      <c r="U132" s="883"/>
      <c r="V132" s="883"/>
      <c r="W132" s="883"/>
      <c r="X132" s="883"/>
      <c r="Y132" s="883"/>
      <c r="Z132" s="883"/>
      <c r="AA132" s="883"/>
      <c r="AB132" s="883"/>
      <c r="AC132" s="883"/>
      <c r="AD132" s="883"/>
      <c r="AE132" s="883"/>
      <c r="AF132" s="883"/>
      <c r="AG132" s="883"/>
      <c r="AH132" s="883"/>
      <c r="AI132" s="883"/>
      <c r="AJ132" s="883"/>
      <c r="AK132" s="883"/>
      <c r="AL132" s="391"/>
      <c r="AM132" s="392"/>
      <c r="AN132" s="393"/>
      <c r="AO132" s="393"/>
      <c r="AP132" s="393"/>
      <c r="AQ132" s="393"/>
      <c r="AR132" s="393"/>
      <c r="AS132" s="393"/>
      <c r="AT132" s="393"/>
      <c r="AU132" s="393"/>
      <c r="AV132" s="393"/>
      <c r="AW132" s="393"/>
      <c r="AX132" s="394"/>
      <c r="AY132" s="247"/>
      <c r="AZ132" s="412"/>
      <c r="BA132" s="901"/>
      <c r="BB132" s="401"/>
      <c r="BC132" s="452"/>
      <c r="BD132" s="425"/>
      <c r="BE132" s="898"/>
      <c r="BF132" s="898"/>
      <c r="BG132" s="898"/>
      <c r="BH132" s="898"/>
      <c r="BI132" s="898"/>
      <c r="BJ132" s="898"/>
      <c r="BK132" s="898"/>
      <c r="BL132" s="898"/>
      <c r="BM132" s="898"/>
      <c r="BN132" s="898"/>
      <c r="BO132" s="898"/>
      <c r="BP132" s="898"/>
      <c r="BQ132" s="898"/>
      <c r="BR132" s="898"/>
      <c r="BS132" s="898"/>
      <c r="BT132" s="898"/>
      <c r="BU132" s="427"/>
      <c r="BV132" s="906"/>
      <c r="BW132" s="907"/>
      <c r="BX132" s="907"/>
      <c r="BY132" s="907"/>
      <c r="BZ132" s="907"/>
      <c r="CA132" s="907"/>
      <c r="CB132" s="907"/>
      <c r="CC132" s="907"/>
      <c r="CD132" s="907"/>
      <c r="CE132" s="907"/>
      <c r="CF132" s="907"/>
      <c r="CG132" s="907"/>
      <c r="CH132" s="907"/>
      <c r="CI132" s="907"/>
      <c r="CJ132" s="907"/>
      <c r="CK132" s="908"/>
      <c r="DD132" s="233"/>
      <c r="DE132" s="233"/>
      <c r="DF132" s="233"/>
      <c r="DG132" s="233"/>
      <c r="DH132" s="233"/>
      <c r="DI132" s="233"/>
      <c r="DJ132" s="233"/>
      <c r="DK132" s="233"/>
      <c r="DL132" s="233"/>
      <c r="DM132" s="233"/>
      <c r="DN132" s="233"/>
      <c r="DO132" s="233"/>
      <c r="DP132" s="233"/>
      <c r="DQ132" s="233"/>
      <c r="DR132" s="233"/>
      <c r="DS132" s="233"/>
      <c r="DT132" s="233"/>
    </row>
    <row r="133" spans="2:169" ht="5.25" customHeight="1">
      <c r="B133" s="412"/>
      <c r="C133" s="413"/>
      <c r="D133" s="883"/>
      <c r="E133" s="883"/>
      <c r="F133" s="883"/>
      <c r="G133" s="883"/>
      <c r="H133" s="883"/>
      <c r="I133" s="883"/>
      <c r="J133" s="883"/>
      <c r="K133" s="883"/>
      <c r="L133" s="883"/>
      <c r="M133" s="883"/>
      <c r="N133" s="883"/>
      <c r="O133" s="883"/>
      <c r="P133" s="883"/>
      <c r="Q133" s="883"/>
      <c r="R133" s="883"/>
      <c r="S133" s="883"/>
      <c r="T133" s="883"/>
      <c r="U133" s="883"/>
      <c r="V133" s="883"/>
      <c r="W133" s="883"/>
      <c r="X133" s="883"/>
      <c r="Y133" s="883"/>
      <c r="Z133" s="883"/>
      <c r="AA133" s="883"/>
      <c r="AB133" s="883"/>
      <c r="AC133" s="883"/>
      <c r="AD133" s="883"/>
      <c r="AE133" s="883"/>
      <c r="AF133" s="883"/>
      <c r="AG133" s="883"/>
      <c r="AH133" s="883"/>
      <c r="AI133" s="883"/>
      <c r="AJ133" s="883"/>
      <c r="AK133" s="883"/>
      <c r="AL133" s="391"/>
      <c r="AM133" s="392"/>
      <c r="AN133" s="393"/>
      <c r="AO133" s="393"/>
      <c r="AP133" s="393"/>
      <c r="AQ133" s="393"/>
      <c r="AR133" s="393"/>
      <c r="AS133" s="393"/>
      <c r="AT133" s="393"/>
      <c r="AU133" s="393"/>
      <c r="AV133" s="393"/>
      <c r="AW133" s="393"/>
      <c r="AX133" s="394"/>
      <c r="AY133" s="247"/>
      <c r="AZ133" s="412"/>
      <c r="BA133" s="901"/>
      <c r="BB133" s="401"/>
      <c r="BC133" s="452"/>
      <c r="BD133" s="425"/>
      <c r="BE133" s="898"/>
      <c r="BF133" s="898"/>
      <c r="BG133" s="898"/>
      <c r="BH133" s="898"/>
      <c r="BI133" s="898"/>
      <c r="BJ133" s="898"/>
      <c r="BK133" s="898"/>
      <c r="BL133" s="898"/>
      <c r="BM133" s="898"/>
      <c r="BN133" s="898"/>
      <c r="BO133" s="898"/>
      <c r="BP133" s="898"/>
      <c r="BQ133" s="898"/>
      <c r="BR133" s="898"/>
      <c r="BS133" s="898"/>
      <c r="BT133" s="898"/>
      <c r="BU133" s="427"/>
      <c r="BV133" s="906"/>
      <c r="BW133" s="907"/>
      <c r="BX133" s="907"/>
      <c r="BY133" s="907"/>
      <c r="BZ133" s="907"/>
      <c r="CA133" s="907"/>
      <c r="CB133" s="907"/>
      <c r="CC133" s="907"/>
      <c r="CD133" s="907"/>
      <c r="CE133" s="907"/>
      <c r="CF133" s="907"/>
      <c r="CG133" s="907"/>
      <c r="CH133" s="907"/>
      <c r="CI133" s="907"/>
      <c r="CJ133" s="907"/>
      <c r="CK133" s="908"/>
    </row>
    <row r="134" spans="2:169" ht="5.25" customHeight="1">
      <c r="B134" s="412"/>
      <c r="C134" s="413"/>
      <c r="D134" s="883"/>
      <c r="E134" s="883"/>
      <c r="F134" s="883"/>
      <c r="G134" s="883"/>
      <c r="H134" s="883"/>
      <c r="I134" s="883"/>
      <c r="J134" s="883"/>
      <c r="K134" s="883"/>
      <c r="L134" s="883"/>
      <c r="M134" s="883"/>
      <c r="N134" s="883"/>
      <c r="O134" s="883"/>
      <c r="P134" s="883"/>
      <c r="Q134" s="883"/>
      <c r="R134" s="883"/>
      <c r="S134" s="883"/>
      <c r="T134" s="883"/>
      <c r="U134" s="883"/>
      <c r="V134" s="883"/>
      <c r="W134" s="883"/>
      <c r="X134" s="883"/>
      <c r="Y134" s="883"/>
      <c r="Z134" s="883"/>
      <c r="AA134" s="883"/>
      <c r="AB134" s="883"/>
      <c r="AC134" s="883"/>
      <c r="AD134" s="883"/>
      <c r="AE134" s="883"/>
      <c r="AF134" s="883"/>
      <c r="AG134" s="883"/>
      <c r="AH134" s="883"/>
      <c r="AI134" s="883"/>
      <c r="AJ134" s="883"/>
      <c r="AK134" s="883"/>
      <c r="AL134" s="391"/>
      <c r="AM134" s="392"/>
      <c r="AN134" s="393"/>
      <c r="AO134" s="393"/>
      <c r="AP134" s="393"/>
      <c r="AQ134" s="393"/>
      <c r="AR134" s="393"/>
      <c r="AS134" s="393"/>
      <c r="AT134" s="393"/>
      <c r="AU134" s="393"/>
      <c r="AV134" s="393"/>
      <c r="AW134" s="393"/>
      <c r="AX134" s="394"/>
      <c r="AY134" s="247"/>
      <c r="AZ134" s="412"/>
      <c r="BA134" s="901"/>
      <c r="BB134" s="401"/>
      <c r="BC134" s="452"/>
      <c r="BD134" s="425"/>
      <c r="BE134" s="898"/>
      <c r="BF134" s="898"/>
      <c r="BG134" s="898"/>
      <c r="BH134" s="898"/>
      <c r="BI134" s="898"/>
      <c r="BJ134" s="898"/>
      <c r="BK134" s="898"/>
      <c r="BL134" s="898"/>
      <c r="BM134" s="898"/>
      <c r="BN134" s="898"/>
      <c r="BO134" s="898"/>
      <c r="BP134" s="898"/>
      <c r="BQ134" s="898"/>
      <c r="BR134" s="898"/>
      <c r="BS134" s="898"/>
      <c r="BT134" s="898"/>
      <c r="BU134" s="427"/>
      <c r="BV134" s="906"/>
      <c r="BW134" s="907"/>
      <c r="BX134" s="907"/>
      <c r="BY134" s="907"/>
      <c r="BZ134" s="907"/>
      <c r="CA134" s="907"/>
      <c r="CB134" s="907"/>
      <c r="CC134" s="907"/>
      <c r="CD134" s="907"/>
      <c r="CE134" s="907"/>
      <c r="CF134" s="907"/>
      <c r="CG134" s="907"/>
      <c r="CH134" s="907"/>
      <c r="CI134" s="907"/>
      <c r="CJ134" s="907"/>
      <c r="CK134" s="908"/>
    </row>
    <row r="135" spans="2:169" ht="5.25" customHeight="1">
      <c r="B135" s="412"/>
      <c r="C135" s="413"/>
      <c r="D135" s="883"/>
      <c r="E135" s="883"/>
      <c r="F135" s="883"/>
      <c r="G135" s="883"/>
      <c r="H135" s="883"/>
      <c r="I135" s="883"/>
      <c r="J135" s="883"/>
      <c r="K135" s="883"/>
      <c r="L135" s="883"/>
      <c r="M135" s="883"/>
      <c r="N135" s="883"/>
      <c r="O135" s="883"/>
      <c r="P135" s="883"/>
      <c r="Q135" s="883"/>
      <c r="R135" s="883"/>
      <c r="S135" s="883"/>
      <c r="T135" s="883"/>
      <c r="U135" s="883"/>
      <c r="V135" s="883"/>
      <c r="W135" s="883"/>
      <c r="X135" s="883"/>
      <c r="Y135" s="883"/>
      <c r="Z135" s="883"/>
      <c r="AA135" s="883"/>
      <c r="AB135" s="883"/>
      <c r="AC135" s="883"/>
      <c r="AD135" s="883"/>
      <c r="AE135" s="883"/>
      <c r="AF135" s="883"/>
      <c r="AG135" s="883"/>
      <c r="AH135" s="883"/>
      <c r="AI135" s="883"/>
      <c r="AJ135" s="883"/>
      <c r="AK135" s="883"/>
      <c r="AL135" s="391"/>
      <c r="AM135" s="392"/>
      <c r="AN135" s="393"/>
      <c r="AO135" s="393"/>
      <c r="AP135" s="393"/>
      <c r="AQ135" s="393"/>
      <c r="AR135" s="393"/>
      <c r="AS135" s="393"/>
      <c r="AT135" s="393"/>
      <c r="AU135" s="393"/>
      <c r="AV135" s="393"/>
      <c r="AW135" s="393"/>
      <c r="AX135" s="394"/>
      <c r="AY135" s="247"/>
      <c r="AZ135" s="412"/>
      <c r="BA135" s="901"/>
      <c r="BB135" s="401"/>
      <c r="BC135" s="452"/>
      <c r="BD135" s="428"/>
      <c r="BE135" s="429"/>
      <c r="BF135" s="429"/>
      <c r="BG135" s="429"/>
      <c r="BH135" s="429"/>
      <c r="BI135" s="429"/>
      <c r="BJ135" s="429"/>
      <c r="BK135" s="429"/>
      <c r="BL135" s="429"/>
      <c r="BM135" s="429"/>
      <c r="BN135" s="429"/>
      <c r="BO135" s="429"/>
      <c r="BP135" s="429"/>
      <c r="BQ135" s="429"/>
      <c r="BR135" s="429"/>
      <c r="BS135" s="429"/>
      <c r="BT135" s="429"/>
      <c r="BU135" s="430"/>
      <c r="BV135" s="909"/>
      <c r="BW135" s="910"/>
      <c r="BX135" s="910"/>
      <c r="BY135" s="910"/>
      <c r="BZ135" s="910"/>
      <c r="CA135" s="910"/>
      <c r="CB135" s="910"/>
      <c r="CC135" s="910"/>
      <c r="CD135" s="910"/>
      <c r="CE135" s="910"/>
      <c r="CF135" s="910"/>
      <c r="CG135" s="910"/>
      <c r="CH135" s="910"/>
      <c r="CI135" s="910"/>
      <c r="CJ135" s="910"/>
      <c r="CK135" s="911"/>
    </row>
    <row r="136" spans="2:169" ht="5.25" customHeight="1">
      <c r="B136" s="412"/>
      <c r="C136" s="413"/>
      <c r="D136" s="388"/>
      <c r="E136" s="388"/>
      <c r="F136" s="388"/>
      <c r="G136" s="388"/>
      <c r="H136" s="388"/>
      <c r="I136" s="388"/>
      <c r="J136" s="388"/>
      <c r="K136" s="388"/>
      <c r="L136" s="388"/>
      <c r="M136" s="388"/>
      <c r="N136" s="388"/>
      <c r="O136" s="388"/>
      <c r="P136" s="388"/>
      <c r="Q136" s="388"/>
      <c r="R136" s="388"/>
      <c r="S136" s="388"/>
      <c r="T136" s="388"/>
      <c r="U136" s="388"/>
      <c r="V136" s="388"/>
      <c r="W136" s="388"/>
      <c r="X136" s="388"/>
      <c r="Y136" s="388"/>
      <c r="Z136" s="388"/>
      <c r="AA136" s="388"/>
      <c r="AB136" s="388"/>
      <c r="AC136" s="388"/>
      <c r="AD136" s="388"/>
      <c r="AE136" s="388"/>
      <c r="AF136" s="388"/>
      <c r="AG136" s="388"/>
      <c r="AH136" s="388"/>
      <c r="AI136" s="388"/>
      <c r="AJ136" s="388"/>
      <c r="AK136" s="388"/>
      <c r="AL136" s="389"/>
      <c r="AM136" s="392"/>
      <c r="AN136" s="393"/>
      <c r="AO136" s="393"/>
      <c r="AP136" s="393"/>
      <c r="AQ136" s="393"/>
      <c r="AR136" s="393"/>
      <c r="AS136" s="393"/>
      <c r="AT136" s="393"/>
      <c r="AU136" s="393"/>
      <c r="AV136" s="393"/>
      <c r="AW136" s="393"/>
      <c r="AX136" s="394"/>
      <c r="AY136" s="247"/>
      <c r="AZ136" s="412"/>
      <c r="BA136" s="901"/>
      <c r="BB136" s="401"/>
      <c r="BC136" s="452"/>
      <c r="BD136" s="398"/>
      <c r="BE136" s="399"/>
      <c r="BF136" s="399"/>
      <c r="BG136" s="399"/>
      <c r="BH136" s="399"/>
      <c r="BI136" s="399"/>
      <c r="BJ136" s="399"/>
      <c r="BK136" s="399"/>
      <c r="BL136" s="399"/>
      <c r="BM136" s="399"/>
      <c r="BN136" s="399"/>
      <c r="BO136" s="399"/>
      <c r="BP136" s="399"/>
      <c r="BQ136" s="399"/>
      <c r="BR136" s="399"/>
      <c r="BS136" s="399"/>
      <c r="BT136" s="399"/>
      <c r="BU136" s="400"/>
      <c r="BV136" s="912"/>
      <c r="BW136" s="913"/>
      <c r="BX136" s="913"/>
      <c r="BY136" s="913"/>
      <c r="BZ136" s="913"/>
      <c r="CA136" s="913"/>
      <c r="CB136" s="913"/>
      <c r="CC136" s="913"/>
      <c r="CD136" s="913"/>
      <c r="CE136" s="913"/>
      <c r="CF136" s="913"/>
      <c r="CG136" s="913"/>
      <c r="CH136" s="913"/>
      <c r="CI136" s="913"/>
      <c r="CJ136" s="913"/>
      <c r="CK136" s="914"/>
    </row>
    <row r="137" spans="2:169" ht="5.25" customHeight="1">
      <c r="B137" s="412"/>
      <c r="C137" s="413"/>
      <c r="D137" s="883"/>
      <c r="E137" s="883"/>
      <c r="F137" s="883"/>
      <c r="G137" s="883"/>
      <c r="H137" s="883"/>
      <c r="I137" s="883"/>
      <c r="J137" s="883"/>
      <c r="K137" s="883"/>
      <c r="L137" s="883"/>
      <c r="M137" s="883"/>
      <c r="N137" s="883"/>
      <c r="O137" s="883"/>
      <c r="P137" s="883"/>
      <c r="Q137" s="883"/>
      <c r="R137" s="883"/>
      <c r="S137" s="883"/>
      <c r="T137" s="883"/>
      <c r="U137" s="883"/>
      <c r="V137" s="883"/>
      <c r="W137" s="883"/>
      <c r="X137" s="883"/>
      <c r="Y137" s="883"/>
      <c r="Z137" s="883"/>
      <c r="AA137" s="883"/>
      <c r="AB137" s="883"/>
      <c r="AC137" s="883"/>
      <c r="AD137" s="883"/>
      <c r="AE137" s="883"/>
      <c r="AF137" s="883"/>
      <c r="AG137" s="883"/>
      <c r="AH137" s="883"/>
      <c r="AI137" s="883"/>
      <c r="AJ137" s="883"/>
      <c r="AK137" s="883"/>
      <c r="AL137" s="391"/>
      <c r="AM137" s="392"/>
      <c r="AN137" s="393"/>
      <c r="AO137" s="393"/>
      <c r="AP137" s="393"/>
      <c r="AQ137" s="393"/>
      <c r="AR137" s="393"/>
      <c r="AS137" s="393"/>
      <c r="AT137" s="393"/>
      <c r="AU137" s="393"/>
      <c r="AV137" s="393"/>
      <c r="AW137" s="393"/>
      <c r="AX137" s="394"/>
      <c r="AY137" s="247"/>
      <c r="AZ137" s="412"/>
      <c r="BA137" s="901"/>
      <c r="BB137" s="401"/>
      <c r="BC137" s="452"/>
      <c r="BD137" s="401"/>
      <c r="BE137" s="896"/>
      <c r="BF137" s="896"/>
      <c r="BG137" s="896"/>
      <c r="BH137" s="896"/>
      <c r="BI137" s="896"/>
      <c r="BJ137" s="896"/>
      <c r="BK137" s="896"/>
      <c r="BL137" s="896"/>
      <c r="BM137" s="896"/>
      <c r="BN137" s="896"/>
      <c r="BO137" s="896"/>
      <c r="BP137" s="896"/>
      <c r="BQ137" s="896"/>
      <c r="BR137" s="896"/>
      <c r="BS137" s="896"/>
      <c r="BT137" s="896"/>
      <c r="BU137" s="403"/>
      <c r="BV137" s="906"/>
      <c r="BW137" s="907"/>
      <c r="BX137" s="907"/>
      <c r="BY137" s="907"/>
      <c r="BZ137" s="907"/>
      <c r="CA137" s="907"/>
      <c r="CB137" s="907"/>
      <c r="CC137" s="907"/>
      <c r="CD137" s="907"/>
      <c r="CE137" s="907"/>
      <c r="CF137" s="907"/>
      <c r="CG137" s="907"/>
      <c r="CH137" s="907"/>
      <c r="CI137" s="907"/>
      <c r="CJ137" s="907"/>
      <c r="CK137" s="908"/>
    </row>
    <row r="138" spans="2:169" ht="5.25" customHeight="1">
      <c r="B138" s="412"/>
      <c r="C138" s="413"/>
      <c r="D138" s="883"/>
      <c r="E138" s="883"/>
      <c r="F138" s="883"/>
      <c r="G138" s="883"/>
      <c r="H138" s="883"/>
      <c r="I138" s="883"/>
      <c r="J138" s="883"/>
      <c r="K138" s="883"/>
      <c r="L138" s="883"/>
      <c r="M138" s="883"/>
      <c r="N138" s="883"/>
      <c r="O138" s="883"/>
      <c r="P138" s="883"/>
      <c r="Q138" s="883"/>
      <c r="R138" s="883"/>
      <c r="S138" s="883"/>
      <c r="T138" s="883"/>
      <c r="U138" s="883"/>
      <c r="V138" s="883"/>
      <c r="W138" s="883"/>
      <c r="X138" s="883"/>
      <c r="Y138" s="883"/>
      <c r="Z138" s="883"/>
      <c r="AA138" s="883"/>
      <c r="AB138" s="883"/>
      <c r="AC138" s="883"/>
      <c r="AD138" s="883"/>
      <c r="AE138" s="883"/>
      <c r="AF138" s="883"/>
      <c r="AG138" s="883"/>
      <c r="AH138" s="883"/>
      <c r="AI138" s="883"/>
      <c r="AJ138" s="883"/>
      <c r="AK138" s="883"/>
      <c r="AL138" s="391"/>
      <c r="AM138" s="392"/>
      <c r="AN138" s="393"/>
      <c r="AO138" s="393"/>
      <c r="AP138" s="393"/>
      <c r="AQ138" s="393"/>
      <c r="AR138" s="393"/>
      <c r="AS138" s="393"/>
      <c r="AT138" s="393"/>
      <c r="AU138" s="393"/>
      <c r="AV138" s="393"/>
      <c r="AW138" s="393"/>
      <c r="AX138" s="394"/>
      <c r="AY138" s="247"/>
      <c r="AZ138" s="412"/>
      <c r="BA138" s="901"/>
      <c r="BB138" s="401"/>
      <c r="BC138" s="452"/>
      <c r="BD138" s="401"/>
      <c r="BE138" s="896"/>
      <c r="BF138" s="896"/>
      <c r="BG138" s="896"/>
      <c r="BH138" s="896"/>
      <c r="BI138" s="896"/>
      <c r="BJ138" s="896"/>
      <c r="BK138" s="896"/>
      <c r="BL138" s="896"/>
      <c r="BM138" s="896"/>
      <c r="BN138" s="896"/>
      <c r="BO138" s="896"/>
      <c r="BP138" s="896"/>
      <c r="BQ138" s="896"/>
      <c r="BR138" s="896"/>
      <c r="BS138" s="896"/>
      <c r="BT138" s="896"/>
      <c r="BU138" s="403"/>
      <c r="BV138" s="906"/>
      <c r="BW138" s="907"/>
      <c r="BX138" s="907"/>
      <c r="BY138" s="907"/>
      <c r="BZ138" s="907"/>
      <c r="CA138" s="907"/>
      <c r="CB138" s="907"/>
      <c r="CC138" s="907"/>
      <c r="CD138" s="907"/>
      <c r="CE138" s="907"/>
      <c r="CF138" s="907"/>
      <c r="CG138" s="907"/>
      <c r="CH138" s="907"/>
      <c r="CI138" s="907"/>
      <c r="CJ138" s="907"/>
      <c r="CK138" s="908"/>
    </row>
    <row r="139" spans="2:169" ht="5.25" customHeight="1">
      <c r="B139" s="412"/>
      <c r="C139" s="413"/>
      <c r="D139" s="883"/>
      <c r="E139" s="883"/>
      <c r="F139" s="883"/>
      <c r="G139" s="883"/>
      <c r="H139" s="883"/>
      <c r="I139" s="883"/>
      <c r="J139" s="883"/>
      <c r="K139" s="883"/>
      <c r="L139" s="883"/>
      <c r="M139" s="883"/>
      <c r="N139" s="883"/>
      <c r="O139" s="883"/>
      <c r="P139" s="883"/>
      <c r="Q139" s="883"/>
      <c r="R139" s="883"/>
      <c r="S139" s="883"/>
      <c r="T139" s="883"/>
      <c r="U139" s="883"/>
      <c r="V139" s="883"/>
      <c r="W139" s="883"/>
      <c r="X139" s="883"/>
      <c r="Y139" s="883"/>
      <c r="Z139" s="883"/>
      <c r="AA139" s="883"/>
      <c r="AB139" s="883"/>
      <c r="AC139" s="883"/>
      <c r="AD139" s="883"/>
      <c r="AE139" s="883"/>
      <c r="AF139" s="883"/>
      <c r="AG139" s="883"/>
      <c r="AH139" s="883"/>
      <c r="AI139" s="883"/>
      <c r="AJ139" s="883"/>
      <c r="AK139" s="883"/>
      <c r="AL139" s="391"/>
      <c r="AM139" s="392"/>
      <c r="AN139" s="393"/>
      <c r="AO139" s="393"/>
      <c r="AP139" s="393"/>
      <c r="AQ139" s="393"/>
      <c r="AR139" s="393"/>
      <c r="AS139" s="393"/>
      <c r="AT139" s="393"/>
      <c r="AU139" s="393"/>
      <c r="AV139" s="393"/>
      <c r="AW139" s="393"/>
      <c r="AX139" s="394"/>
      <c r="AY139" s="247"/>
      <c r="AZ139" s="412"/>
      <c r="BA139" s="901"/>
      <c r="BB139" s="401"/>
      <c r="BC139" s="452"/>
      <c r="BD139" s="401"/>
      <c r="BE139" s="896"/>
      <c r="BF139" s="896"/>
      <c r="BG139" s="896"/>
      <c r="BH139" s="896"/>
      <c r="BI139" s="896"/>
      <c r="BJ139" s="896"/>
      <c r="BK139" s="896"/>
      <c r="BL139" s="896"/>
      <c r="BM139" s="896"/>
      <c r="BN139" s="896"/>
      <c r="BO139" s="896"/>
      <c r="BP139" s="896"/>
      <c r="BQ139" s="896"/>
      <c r="BR139" s="896"/>
      <c r="BS139" s="896"/>
      <c r="BT139" s="896"/>
      <c r="BU139" s="403"/>
      <c r="BV139" s="906"/>
      <c r="BW139" s="907"/>
      <c r="BX139" s="907"/>
      <c r="BY139" s="907"/>
      <c r="BZ139" s="907"/>
      <c r="CA139" s="907"/>
      <c r="CB139" s="907"/>
      <c r="CC139" s="907"/>
      <c r="CD139" s="907"/>
      <c r="CE139" s="907"/>
      <c r="CF139" s="907"/>
      <c r="CG139" s="907"/>
      <c r="CH139" s="907"/>
      <c r="CI139" s="907"/>
      <c r="CJ139" s="907"/>
      <c r="CK139" s="908"/>
    </row>
    <row r="140" spans="2:169" ht="5.25" customHeight="1" thickBot="1">
      <c r="B140" s="412"/>
      <c r="C140" s="413"/>
      <c r="D140" s="883"/>
      <c r="E140" s="883"/>
      <c r="F140" s="883"/>
      <c r="G140" s="883"/>
      <c r="H140" s="883"/>
      <c r="I140" s="883"/>
      <c r="J140" s="883"/>
      <c r="K140" s="883"/>
      <c r="L140" s="883"/>
      <c r="M140" s="883"/>
      <c r="N140" s="883"/>
      <c r="O140" s="883"/>
      <c r="P140" s="883"/>
      <c r="Q140" s="883"/>
      <c r="R140" s="883"/>
      <c r="S140" s="883"/>
      <c r="T140" s="883"/>
      <c r="U140" s="883"/>
      <c r="V140" s="883"/>
      <c r="W140" s="883"/>
      <c r="X140" s="883"/>
      <c r="Y140" s="883"/>
      <c r="Z140" s="883"/>
      <c r="AA140" s="883"/>
      <c r="AB140" s="883"/>
      <c r="AC140" s="883"/>
      <c r="AD140" s="883"/>
      <c r="AE140" s="883"/>
      <c r="AF140" s="883"/>
      <c r="AG140" s="883"/>
      <c r="AH140" s="883"/>
      <c r="AI140" s="883"/>
      <c r="AJ140" s="883"/>
      <c r="AK140" s="883"/>
      <c r="AL140" s="391"/>
      <c r="AM140" s="395"/>
      <c r="AN140" s="396"/>
      <c r="AO140" s="396"/>
      <c r="AP140" s="396"/>
      <c r="AQ140" s="396"/>
      <c r="AR140" s="396"/>
      <c r="AS140" s="396"/>
      <c r="AT140" s="396"/>
      <c r="AU140" s="396"/>
      <c r="AV140" s="396"/>
      <c r="AW140" s="396"/>
      <c r="AX140" s="397"/>
      <c r="AY140" s="247"/>
      <c r="AZ140" s="412"/>
      <c r="BA140" s="901"/>
      <c r="BB140" s="401"/>
      <c r="BC140" s="452"/>
      <c r="BD140" s="404"/>
      <c r="BE140" s="405"/>
      <c r="BF140" s="405"/>
      <c r="BG140" s="405"/>
      <c r="BH140" s="405"/>
      <c r="BI140" s="405"/>
      <c r="BJ140" s="405"/>
      <c r="BK140" s="405"/>
      <c r="BL140" s="405"/>
      <c r="BM140" s="405"/>
      <c r="BN140" s="405"/>
      <c r="BO140" s="405"/>
      <c r="BP140" s="405"/>
      <c r="BQ140" s="405"/>
      <c r="BR140" s="405"/>
      <c r="BS140" s="405"/>
      <c r="BT140" s="405"/>
      <c r="BU140" s="406"/>
      <c r="BV140" s="915"/>
      <c r="BW140" s="916"/>
      <c r="BX140" s="916"/>
      <c r="BY140" s="916"/>
      <c r="BZ140" s="916"/>
      <c r="CA140" s="916"/>
      <c r="CB140" s="916"/>
      <c r="CC140" s="916"/>
      <c r="CD140" s="916"/>
      <c r="CE140" s="916"/>
      <c r="CF140" s="916"/>
      <c r="CG140" s="916"/>
      <c r="CH140" s="916"/>
      <c r="CI140" s="916"/>
      <c r="CJ140" s="916"/>
      <c r="CK140" s="917"/>
    </row>
    <row r="141" spans="2:169" ht="5.25" customHeight="1">
      <c r="B141" s="350" t="s">
        <v>31</v>
      </c>
      <c r="C141" s="351"/>
      <c r="D141" s="351"/>
      <c r="E141" s="351"/>
      <c r="F141" s="351"/>
      <c r="G141" s="351"/>
      <c r="H141" s="351"/>
      <c r="I141" s="351"/>
      <c r="J141" s="351"/>
      <c r="K141" s="351"/>
      <c r="L141" s="351"/>
      <c r="M141" s="351"/>
      <c r="N141" s="351"/>
      <c r="O141" s="351"/>
      <c r="P141" s="351"/>
      <c r="Q141" s="351"/>
      <c r="R141" s="351"/>
      <c r="S141" s="351"/>
      <c r="T141" s="351"/>
      <c r="U141" s="351"/>
      <c r="V141" s="351"/>
      <c r="W141" s="351"/>
      <c r="X141" s="351"/>
      <c r="Y141" s="351"/>
      <c r="Z141" s="351"/>
      <c r="AA141" s="351"/>
      <c r="AB141" s="351"/>
      <c r="AC141" s="351"/>
      <c r="AD141" s="351"/>
      <c r="AE141" s="351"/>
      <c r="AF141" s="351"/>
      <c r="AG141" s="351"/>
      <c r="AH141" s="351"/>
      <c r="AI141" s="351"/>
      <c r="AJ141" s="351"/>
      <c r="AK141" s="351"/>
      <c r="AL141" s="352"/>
      <c r="AM141" s="885">
        <f>SUM(AM106:AX140)</f>
        <v>0</v>
      </c>
      <c r="AN141" s="886"/>
      <c r="AO141" s="886"/>
      <c r="AP141" s="886"/>
      <c r="AQ141" s="886"/>
      <c r="AR141" s="886"/>
      <c r="AS141" s="886"/>
      <c r="AT141" s="886"/>
      <c r="AU141" s="886"/>
      <c r="AV141" s="886"/>
      <c r="AW141" s="886"/>
      <c r="AX141" s="887"/>
      <c r="AY141" s="247"/>
      <c r="AZ141" s="368" t="s">
        <v>267</v>
      </c>
      <c r="BA141" s="369"/>
      <c r="BB141" s="369"/>
      <c r="BC141" s="369"/>
      <c r="BD141" s="369"/>
      <c r="BE141" s="369"/>
      <c r="BF141" s="369"/>
      <c r="BG141" s="369"/>
      <c r="BH141" s="369"/>
      <c r="BI141" s="369"/>
      <c r="BJ141" s="369"/>
      <c r="BK141" s="369"/>
      <c r="BL141" s="369"/>
      <c r="BM141" s="369"/>
      <c r="BN141" s="369"/>
      <c r="BO141" s="369"/>
      <c r="BP141" s="369"/>
      <c r="BQ141" s="369"/>
      <c r="BR141" s="369"/>
      <c r="BS141" s="369"/>
      <c r="BT141" s="369"/>
      <c r="BU141" s="370"/>
      <c r="BV141" s="377" t="e">
        <f ca="1">SUM(BV111:CK125)</f>
        <v>#DIV/0!</v>
      </c>
      <c r="BW141" s="378"/>
      <c r="BX141" s="378"/>
      <c r="BY141" s="378"/>
      <c r="BZ141" s="378"/>
      <c r="CA141" s="378"/>
      <c r="CB141" s="378"/>
      <c r="CC141" s="378"/>
      <c r="CD141" s="378"/>
      <c r="CE141" s="378"/>
      <c r="CF141" s="378"/>
      <c r="CG141" s="378"/>
      <c r="CH141" s="378"/>
      <c r="CI141" s="378"/>
      <c r="CJ141" s="378"/>
      <c r="CK141" s="379"/>
    </row>
    <row r="142" spans="2:169" ht="5.25" customHeight="1">
      <c r="B142" s="353"/>
      <c r="C142" s="882"/>
      <c r="D142" s="882"/>
      <c r="E142" s="882"/>
      <c r="F142" s="882"/>
      <c r="G142" s="882"/>
      <c r="H142" s="882"/>
      <c r="I142" s="882"/>
      <c r="J142" s="882"/>
      <c r="K142" s="882"/>
      <c r="L142" s="882"/>
      <c r="M142" s="882"/>
      <c r="N142" s="882"/>
      <c r="O142" s="882"/>
      <c r="P142" s="882"/>
      <c r="Q142" s="882"/>
      <c r="R142" s="882"/>
      <c r="S142" s="882"/>
      <c r="T142" s="882"/>
      <c r="U142" s="882"/>
      <c r="V142" s="882"/>
      <c r="W142" s="882"/>
      <c r="X142" s="882"/>
      <c r="Y142" s="882"/>
      <c r="Z142" s="882"/>
      <c r="AA142" s="882"/>
      <c r="AB142" s="882"/>
      <c r="AC142" s="882"/>
      <c r="AD142" s="882"/>
      <c r="AE142" s="882"/>
      <c r="AF142" s="882"/>
      <c r="AG142" s="882"/>
      <c r="AH142" s="882"/>
      <c r="AI142" s="882"/>
      <c r="AJ142" s="882"/>
      <c r="AK142" s="882"/>
      <c r="AL142" s="355"/>
      <c r="AM142" s="888"/>
      <c r="AN142" s="889"/>
      <c r="AO142" s="889"/>
      <c r="AP142" s="889"/>
      <c r="AQ142" s="889"/>
      <c r="AR142" s="889"/>
      <c r="AS142" s="889"/>
      <c r="AT142" s="889"/>
      <c r="AU142" s="889"/>
      <c r="AV142" s="889"/>
      <c r="AW142" s="889"/>
      <c r="AX142" s="890"/>
      <c r="AY142" s="247"/>
      <c r="AZ142" s="371"/>
      <c r="BA142" s="894"/>
      <c r="BB142" s="894"/>
      <c r="BC142" s="894"/>
      <c r="BD142" s="894"/>
      <c r="BE142" s="894"/>
      <c r="BF142" s="894"/>
      <c r="BG142" s="894"/>
      <c r="BH142" s="894"/>
      <c r="BI142" s="894"/>
      <c r="BJ142" s="894"/>
      <c r="BK142" s="894"/>
      <c r="BL142" s="894"/>
      <c r="BM142" s="894"/>
      <c r="BN142" s="894"/>
      <c r="BO142" s="894"/>
      <c r="BP142" s="894"/>
      <c r="BQ142" s="894"/>
      <c r="BR142" s="894"/>
      <c r="BS142" s="894"/>
      <c r="BT142" s="894"/>
      <c r="BU142" s="373"/>
      <c r="BV142" s="380"/>
      <c r="BW142" s="505"/>
      <c r="BX142" s="505"/>
      <c r="BY142" s="505"/>
      <c r="BZ142" s="505"/>
      <c r="CA142" s="505"/>
      <c r="CB142" s="505"/>
      <c r="CC142" s="505"/>
      <c r="CD142" s="505"/>
      <c r="CE142" s="505"/>
      <c r="CF142" s="505"/>
      <c r="CG142" s="505"/>
      <c r="CH142" s="505"/>
      <c r="CI142" s="505"/>
      <c r="CJ142" s="505"/>
      <c r="CK142" s="382"/>
    </row>
    <row r="143" spans="2:169" ht="5.25" customHeight="1">
      <c r="B143" s="353"/>
      <c r="C143" s="882"/>
      <c r="D143" s="882"/>
      <c r="E143" s="882"/>
      <c r="F143" s="882"/>
      <c r="G143" s="882"/>
      <c r="H143" s="882"/>
      <c r="I143" s="882"/>
      <c r="J143" s="882"/>
      <c r="K143" s="882"/>
      <c r="L143" s="882"/>
      <c r="M143" s="882"/>
      <c r="N143" s="882"/>
      <c r="O143" s="882"/>
      <c r="P143" s="882"/>
      <c r="Q143" s="882"/>
      <c r="R143" s="882"/>
      <c r="S143" s="882"/>
      <c r="T143" s="882"/>
      <c r="U143" s="882"/>
      <c r="V143" s="882"/>
      <c r="W143" s="882"/>
      <c r="X143" s="882"/>
      <c r="Y143" s="882"/>
      <c r="Z143" s="882"/>
      <c r="AA143" s="882"/>
      <c r="AB143" s="882"/>
      <c r="AC143" s="882"/>
      <c r="AD143" s="882"/>
      <c r="AE143" s="882"/>
      <c r="AF143" s="882"/>
      <c r="AG143" s="882"/>
      <c r="AH143" s="882"/>
      <c r="AI143" s="882"/>
      <c r="AJ143" s="882"/>
      <c r="AK143" s="882"/>
      <c r="AL143" s="355"/>
      <c r="AM143" s="888"/>
      <c r="AN143" s="889"/>
      <c r="AO143" s="889"/>
      <c r="AP143" s="889"/>
      <c r="AQ143" s="889"/>
      <c r="AR143" s="889"/>
      <c r="AS143" s="889"/>
      <c r="AT143" s="889"/>
      <c r="AU143" s="889"/>
      <c r="AV143" s="889"/>
      <c r="AW143" s="889"/>
      <c r="AX143" s="890"/>
      <c r="AY143" s="247"/>
      <c r="AZ143" s="371"/>
      <c r="BA143" s="894"/>
      <c r="BB143" s="894"/>
      <c r="BC143" s="894"/>
      <c r="BD143" s="894"/>
      <c r="BE143" s="894"/>
      <c r="BF143" s="894"/>
      <c r="BG143" s="894"/>
      <c r="BH143" s="894"/>
      <c r="BI143" s="894"/>
      <c r="BJ143" s="894"/>
      <c r="BK143" s="894"/>
      <c r="BL143" s="894"/>
      <c r="BM143" s="894"/>
      <c r="BN143" s="894"/>
      <c r="BO143" s="894"/>
      <c r="BP143" s="894"/>
      <c r="BQ143" s="894"/>
      <c r="BR143" s="894"/>
      <c r="BS143" s="894"/>
      <c r="BT143" s="894"/>
      <c r="BU143" s="373"/>
      <c r="BV143" s="380"/>
      <c r="BW143" s="505"/>
      <c r="BX143" s="505"/>
      <c r="BY143" s="505"/>
      <c r="BZ143" s="505"/>
      <c r="CA143" s="505"/>
      <c r="CB143" s="505"/>
      <c r="CC143" s="505"/>
      <c r="CD143" s="505"/>
      <c r="CE143" s="505"/>
      <c r="CF143" s="505"/>
      <c r="CG143" s="505"/>
      <c r="CH143" s="505"/>
      <c r="CI143" s="505"/>
      <c r="CJ143" s="505"/>
      <c r="CK143" s="382"/>
    </row>
    <row r="144" spans="2:169" ht="10.5" customHeight="1" thickBot="1">
      <c r="B144" s="356"/>
      <c r="C144" s="357"/>
      <c r="D144" s="357"/>
      <c r="E144" s="357"/>
      <c r="F144" s="357"/>
      <c r="G144" s="357"/>
      <c r="H144" s="357"/>
      <c r="I144" s="357"/>
      <c r="J144" s="357"/>
      <c r="K144" s="357"/>
      <c r="L144" s="357"/>
      <c r="M144" s="357"/>
      <c r="N144" s="357"/>
      <c r="O144" s="357"/>
      <c r="P144" s="357"/>
      <c r="Q144" s="357"/>
      <c r="R144" s="357"/>
      <c r="S144" s="357"/>
      <c r="T144" s="357"/>
      <c r="U144" s="357"/>
      <c r="V144" s="357"/>
      <c r="W144" s="357"/>
      <c r="X144" s="357"/>
      <c r="Y144" s="357"/>
      <c r="Z144" s="357"/>
      <c r="AA144" s="357"/>
      <c r="AB144" s="357"/>
      <c r="AC144" s="357"/>
      <c r="AD144" s="357"/>
      <c r="AE144" s="357"/>
      <c r="AF144" s="357"/>
      <c r="AG144" s="357"/>
      <c r="AH144" s="357"/>
      <c r="AI144" s="357"/>
      <c r="AJ144" s="357"/>
      <c r="AK144" s="357"/>
      <c r="AL144" s="358"/>
      <c r="AM144" s="891"/>
      <c r="AN144" s="892"/>
      <c r="AO144" s="892"/>
      <c r="AP144" s="892"/>
      <c r="AQ144" s="892"/>
      <c r="AR144" s="892"/>
      <c r="AS144" s="892"/>
      <c r="AT144" s="892"/>
      <c r="AU144" s="892"/>
      <c r="AV144" s="892"/>
      <c r="AW144" s="892"/>
      <c r="AX144" s="893"/>
      <c r="AY144" s="247"/>
      <c r="AZ144" s="374"/>
      <c r="BA144" s="375"/>
      <c r="BB144" s="375"/>
      <c r="BC144" s="375"/>
      <c r="BD144" s="375"/>
      <c r="BE144" s="375"/>
      <c r="BF144" s="375"/>
      <c r="BG144" s="375"/>
      <c r="BH144" s="375"/>
      <c r="BI144" s="375"/>
      <c r="BJ144" s="375"/>
      <c r="BK144" s="375"/>
      <c r="BL144" s="375"/>
      <c r="BM144" s="375"/>
      <c r="BN144" s="375"/>
      <c r="BO144" s="375"/>
      <c r="BP144" s="375"/>
      <c r="BQ144" s="375"/>
      <c r="BR144" s="375"/>
      <c r="BS144" s="375"/>
      <c r="BT144" s="375"/>
      <c r="BU144" s="376"/>
      <c r="BV144" s="383"/>
      <c r="BW144" s="384"/>
      <c r="BX144" s="384"/>
      <c r="BY144" s="384"/>
      <c r="BZ144" s="384"/>
      <c r="CA144" s="384"/>
      <c r="CB144" s="384"/>
      <c r="CC144" s="384"/>
      <c r="CD144" s="384"/>
      <c r="CE144" s="384"/>
      <c r="CF144" s="384"/>
      <c r="CG144" s="384"/>
      <c r="CH144" s="384"/>
      <c r="CI144" s="384"/>
      <c r="CJ144" s="384"/>
      <c r="CK144" s="385"/>
    </row>
    <row r="145" spans="2:169" ht="8.1" customHeight="1">
      <c r="B145" s="242"/>
      <c r="C145" s="242"/>
      <c r="D145" s="242"/>
      <c r="E145" s="242"/>
      <c r="F145" s="242"/>
      <c r="G145" s="242"/>
      <c r="H145" s="242"/>
      <c r="I145" s="242"/>
      <c r="J145" s="242"/>
      <c r="K145" s="242"/>
      <c r="L145" s="242"/>
      <c r="M145" s="242"/>
      <c r="N145" s="242"/>
      <c r="O145" s="242"/>
      <c r="P145" s="242"/>
      <c r="Q145" s="242"/>
      <c r="R145" s="242"/>
      <c r="S145" s="242"/>
      <c r="T145" s="242"/>
      <c r="U145" s="242"/>
      <c r="V145" s="242"/>
      <c r="W145" s="242"/>
      <c r="X145" s="242"/>
      <c r="Y145" s="242"/>
      <c r="Z145" s="242"/>
      <c r="AA145" s="242"/>
      <c r="AB145" s="242"/>
      <c r="AC145" s="242"/>
      <c r="AD145" s="242"/>
      <c r="AE145" s="242"/>
      <c r="AF145" s="242"/>
      <c r="AG145" s="242"/>
      <c r="AH145" s="242"/>
      <c r="AI145" s="242"/>
      <c r="AJ145" s="242"/>
      <c r="AK145" s="242"/>
      <c r="AL145" s="242"/>
      <c r="AM145" s="242"/>
      <c r="AN145" s="242"/>
      <c r="AO145" s="242"/>
      <c r="AP145" s="242"/>
      <c r="AQ145" s="242"/>
      <c r="AR145" s="242"/>
      <c r="AS145" s="242"/>
      <c r="AT145" s="242"/>
      <c r="AU145" s="242"/>
      <c r="AV145" s="242"/>
      <c r="AW145" s="242"/>
      <c r="AX145" s="242"/>
      <c r="AY145" s="242"/>
      <c r="AZ145" s="242"/>
      <c r="BA145" s="242"/>
      <c r="BB145" s="242"/>
      <c r="BC145" s="242"/>
      <c r="BD145" s="242"/>
      <c r="BE145" s="242"/>
      <c r="BF145" s="242"/>
      <c r="BG145" s="242"/>
      <c r="BH145" s="242"/>
      <c r="BI145" s="242"/>
      <c r="BJ145" s="242"/>
      <c r="BK145" s="242"/>
      <c r="BL145" s="242"/>
      <c r="BM145" s="242"/>
      <c r="BN145" s="242"/>
      <c r="BO145" s="242"/>
      <c r="BP145" s="242"/>
      <c r="BQ145" s="242"/>
      <c r="BR145" s="242"/>
      <c r="BS145" s="242"/>
      <c r="BT145" s="242"/>
      <c r="BU145" s="242"/>
      <c r="BV145" s="242"/>
      <c r="BW145" s="242"/>
      <c r="BX145" s="242"/>
      <c r="BY145" s="242"/>
      <c r="BZ145" s="242"/>
      <c r="CA145" s="242"/>
      <c r="CB145" s="242"/>
      <c r="CD145" s="260"/>
      <c r="CE145" s="243"/>
      <c r="CF145" s="243"/>
      <c r="CG145" s="243"/>
      <c r="CH145" s="245"/>
      <c r="CI145" s="245"/>
      <c r="CJ145" s="247"/>
      <c r="CK145" s="247"/>
      <c r="CL145" s="247"/>
      <c r="CM145" s="250"/>
      <c r="CN145" s="876"/>
      <c r="CO145" s="876"/>
      <c r="CP145" s="876"/>
      <c r="CQ145" s="876"/>
      <c r="CR145" s="876"/>
      <c r="CS145" s="876"/>
      <c r="CT145" s="876"/>
      <c r="CU145" s="876"/>
      <c r="CV145" s="884"/>
      <c r="CW145" s="884"/>
      <c r="CX145" s="884"/>
      <c r="CY145" s="884"/>
      <c r="CZ145" s="884"/>
      <c r="DA145" s="884"/>
      <c r="DB145" s="884"/>
      <c r="DC145" s="884"/>
      <c r="DD145" s="884"/>
      <c r="DE145" s="884"/>
      <c r="DF145" s="884"/>
      <c r="DG145" s="884"/>
      <c r="DH145" s="884"/>
      <c r="DI145" s="884"/>
      <c r="DJ145" s="884"/>
      <c r="DK145" s="884"/>
      <c r="DL145" s="884"/>
      <c r="DM145" s="876"/>
      <c r="DN145" s="876"/>
      <c r="DO145" s="876"/>
      <c r="DP145" s="876"/>
      <c r="DQ145" s="876"/>
      <c r="DR145" s="876"/>
      <c r="DS145" s="876"/>
      <c r="DT145" s="876"/>
      <c r="DU145" s="876"/>
      <c r="DV145" s="876"/>
      <c r="DW145" s="876"/>
      <c r="DX145" s="876"/>
      <c r="DY145" s="876"/>
      <c r="DZ145" s="876"/>
      <c r="EA145" s="876"/>
      <c r="EB145" s="876"/>
      <c r="EC145" s="876"/>
      <c r="ED145" s="876"/>
      <c r="EE145" s="876"/>
      <c r="EF145" s="876"/>
      <c r="EG145" s="346"/>
      <c r="EH145" s="346"/>
      <c r="EI145" s="346"/>
      <c r="EJ145" s="346"/>
      <c r="EK145" s="346"/>
      <c r="EL145" s="346"/>
      <c r="EM145" s="346"/>
      <c r="EN145" s="346"/>
      <c r="EO145" s="346"/>
      <c r="EP145" s="346"/>
      <c r="EQ145" s="346"/>
      <c r="ER145" s="346"/>
      <c r="ES145" s="614"/>
      <c r="ET145" s="614"/>
      <c r="EU145" s="614"/>
      <c r="EV145" s="614"/>
      <c r="EW145" s="614"/>
      <c r="EX145" s="614"/>
      <c r="EY145" s="614"/>
      <c r="EZ145" s="614"/>
      <c r="FA145" s="614"/>
      <c r="FB145" s="614"/>
      <c r="FC145" s="614"/>
      <c r="FD145" s="614"/>
      <c r="FE145" s="614"/>
      <c r="FF145" s="614"/>
      <c r="FG145" s="614"/>
      <c r="FH145" s="614"/>
      <c r="FI145" s="244"/>
      <c r="FJ145" s="244"/>
      <c r="FK145" s="244"/>
      <c r="FL145" s="244"/>
      <c r="FM145" s="244"/>
    </row>
    <row r="146" spans="2:169" ht="15.75" customHeight="1">
      <c r="B146" s="349"/>
      <c r="C146" s="349"/>
      <c r="D146" s="349"/>
      <c r="E146" s="349"/>
      <c r="F146" s="349"/>
      <c r="G146" s="349"/>
      <c r="H146" s="349"/>
      <c r="I146" s="349"/>
      <c r="J146" s="233"/>
      <c r="K146" s="233"/>
      <c r="L146" s="233"/>
      <c r="M146" s="233"/>
      <c r="N146" s="233"/>
      <c r="O146" s="233"/>
      <c r="P146" s="233"/>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c r="BA146" s="242"/>
      <c r="BB146" s="241"/>
      <c r="BC146" s="241"/>
      <c r="BD146" s="241"/>
      <c r="BN146" s="349"/>
      <c r="BO146" s="349"/>
      <c r="BP146" s="349"/>
      <c r="BQ146" s="349"/>
      <c r="BR146" s="349"/>
      <c r="BS146" s="349"/>
      <c r="BT146" s="349"/>
      <c r="BU146" s="349"/>
      <c r="BV146" s="349"/>
      <c r="BW146" s="349"/>
      <c r="BX146" s="349"/>
      <c r="BY146" s="349"/>
      <c r="BZ146" s="349"/>
      <c r="CA146" s="349"/>
      <c r="CB146" s="349"/>
      <c r="CC146" s="349"/>
      <c r="CD146" s="349"/>
      <c r="CE146" s="349"/>
      <c r="CF146" s="349"/>
      <c r="CG146" s="349"/>
      <c r="CH146" s="349"/>
      <c r="CI146" s="349"/>
      <c r="CJ146" s="349"/>
      <c r="CK146" s="349"/>
      <c r="CL146" s="250"/>
      <c r="CM146" s="250"/>
      <c r="CN146" s="876"/>
      <c r="CO146" s="876"/>
      <c r="CP146" s="876"/>
      <c r="CQ146" s="876"/>
      <c r="CR146" s="876"/>
      <c r="CS146" s="876"/>
      <c r="CT146" s="876"/>
      <c r="CU146" s="876"/>
      <c r="CV146" s="884"/>
      <c r="CW146" s="884"/>
      <c r="CX146" s="884"/>
      <c r="CY146" s="884"/>
      <c r="CZ146" s="884"/>
      <c r="DA146" s="884"/>
      <c r="DB146" s="884"/>
      <c r="DC146" s="884"/>
      <c r="DD146" s="884"/>
      <c r="DE146" s="884"/>
      <c r="DF146" s="884"/>
      <c r="DG146" s="884"/>
      <c r="DH146" s="884"/>
      <c r="DI146" s="884"/>
      <c r="DJ146" s="884"/>
      <c r="DK146" s="884"/>
      <c r="DL146" s="884"/>
      <c r="DM146" s="876"/>
      <c r="DN146" s="876"/>
      <c r="DO146" s="876"/>
      <c r="DP146" s="876"/>
      <c r="DQ146" s="876"/>
      <c r="DR146" s="876"/>
      <c r="DS146" s="876"/>
      <c r="DT146" s="876"/>
      <c r="DU146" s="876"/>
      <c r="DV146" s="876"/>
      <c r="DW146" s="876"/>
      <c r="DX146" s="876"/>
      <c r="DY146" s="876"/>
      <c r="DZ146" s="876"/>
      <c r="EA146" s="876"/>
      <c r="EB146" s="876"/>
      <c r="EC146" s="876"/>
      <c r="ED146" s="876"/>
      <c r="EE146" s="876"/>
      <c r="EF146" s="876"/>
      <c r="EG146" s="346"/>
      <c r="EH146" s="346"/>
      <c r="EI146" s="346"/>
      <c r="EJ146" s="346"/>
      <c r="EK146" s="346"/>
      <c r="EL146" s="346"/>
      <c r="EM146" s="346"/>
      <c r="EN146" s="346"/>
      <c r="EO146" s="346"/>
      <c r="EP146" s="346"/>
      <c r="EQ146" s="346"/>
      <c r="ER146" s="346"/>
      <c r="ES146" s="614"/>
      <c r="ET146" s="614"/>
      <c r="EU146" s="614"/>
      <c r="EV146" s="614"/>
      <c r="EW146" s="614"/>
      <c r="EX146" s="614"/>
      <c r="EY146" s="614"/>
      <c r="EZ146" s="614"/>
      <c r="FA146" s="614"/>
      <c r="FB146" s="614"/>
      <c r="FC146" s="614"/>
      <c r="FD146" s="614"/>
      <c r="FE146" s="614"/>
      <c r="FF146" s="614"/>
      <c r="FG146" s="614"/>
      <c r="FH146" s="614"/>
      <c r="FI146" s="244"/>
      <c r="FJ146" s="244"/>
      <c r="FK146" s="244"/>
      <c r="FL146" s="244"/>
      <c r="FM146" s="244"/>
    </row>
    <row r="147" spans="2:169" ht="16.5" customHeight="1">
      <c r="CH147" s="261"/>
      <c r="CI147" s="261"/>
      <c r="CJ147" s="346"/>
      <c r="CK147" s="346"/>
      <c r="CL147" s="346"/>
      <c r="CM147" s="346"/>
      <c r="CN147" s="346"/>
      <c r="CO147" s="346"/>
      <c r="CP147" s="346"/>
      <c r="CQ147" s="346"/>
      <c r="CR147" s="346"/>
      <c r="CS147" s="346"/>
      <c r="CT147" s="346"/>
      <c r="CU147" s="346"/>
      <c r="CV147" s="872"/>
      <c r="CW147" s="872"/>
      <c r="CX147" s="872"/>
      <c r="CY147" s="872"/>
      <c r="CZ147" s="872"/>
      <c r="DA147" s="872"/>
      <c r="DB147" s="872"/>
      <c r="DC147" s="872"/>
      <c r="DD147" s="872"/>
      <c r="DE147" s="872"/>
      <c r="DF147" s="872"/>
      <c r="DG147" s="872"/>
      <c r="DH147" s="872"/>
      <c r="DI147" s="872"/>
      <c r="DJ147" s="872"/>
      <c r="DK147" s="872"/>
      <c r="DL147" s="872"/>
      <c r="DM147" s="346"/>
      <c r="DN147" s="346"/>
      <c r="DO147" s="346"/>
      <c r="DP147" s="346"/>
      <c r="DQ147" s="346"/>
      <c r="DR147" s="346"/>
      <c r="DS147" s="346"/>
      <c r="DT147" s="346"/>
      <c r="DU147" s="346"/>
      <c r="DV147" s="346"/>
      <c r="DW147" s="346"/>
      <c r="DX147" s="346"/>
      <c r="DY147" s="346"/>
      <c r="DZ147" s="346"/>
      <c r="EA147" s="346"/>
      <c r="EB147" s="346"/>
      <c r="EC147" s="346"/>
      <c r="ED147" s="346"/>
      <c r="EE147" s="346"/>
      <c r="EF147" s="346"/>
      <c r="EG147" s="346"/>
      <c r="EH147" s="346"/>
      <c r="EI147" s="346"/>
      <c r="EJ147" s="346"/>
      <c r="EK147" s="346"/>
      <c r="EL147" s="346"/>
      <c r="EM147" s="346"/>
      <c r="EN147" s="346"/>
      <c r="EO147" s="346"/>
      <c r="EP147" s="346"/>
      <c r="EQ147" s="346"/>
      <c r="ER147" s="346"/>
      <c r="ES147" s="614"/>
      <c r="ET147" s="614"/>
      <c r="EU147" s="614"/>
      <c r="EV147" s="614"/>
      <c r="EW147" s="614"/>
      <c r="EX147" s="614"/>
      <c r="EY147" s="614"/>
      <c r="EZ147" s="614"/>
      <c r="FA147" s="614"/>
      <c r="FB147" s="614"/>
      <c r="FC147" s="614"/>
      <c r="FD147" s="614"/>
      <c r="FE147" s="614"/>
      <c r="FF147" s="614"/>
      <c r="FG147" s="614"/>
      <c r="FH147" s="614"/>
      <c r="FI147" s="244"/>
      <c r="FJ147" s="244"/>
      <c r="FK147" s="244"/>
      <c r="FL147" s="244"/>
      <c r="FM147" s="244"/>
    </row>
    <row r="148" spans="2:169" ht="16.5" customHeight="1">
      <c r="CH148" s="261"/>
      <c r="CI148" s="261"/>
    </row>
  </sheetData>
  <sheetProtection password="CC07" sheet="1" objects="1" scenarios="1"/>
  <mergeCells count="286">
    <mergeCell ref="AE17:AH18"/>
    <mergeCell ref="AI17:AL18"/>
    <mergeCell ref="AM17:AP18"/>
    <mergeCell ref="AE19:AH19"/>
    <mergeCell ref="AI19:AL19"/>
    <mergeCell ref="AM19:AP19"/>
    <mergeCell ref="D47:AA51"/>
    <mergeCell ref="AQ24:AX25"/>
    <mergeCell ref="AY24:BA25"/>
    <mergeCell ref="BB24:BD25"/>
    <mergeCell ref="BH24:BJ25"/>
    <mergeCell ref="BK24:BM25"/>
    <mergeCell ref="BN24:BP25"/>
    <mergeCell ref="BQ24:BS25"/>
    <mergeCell ref="BE24:BF25"/>
    <mergeCell ref="AO24:AP25"/>
    <mergeCell ref="B26:I27"/>
    <mergeCell ref="J26:R27"/>
    <mergeCell ref="S26:V27"/>
    <mergeCell ref="W26:AB27"/>
    <mergeCell ref="AC26:AD27"/>
    <mergeCell ref="AE26:AG27"/>
    <mergeCell ref="B24:I25"/>
    <mergeCell ref="J24:K25"/>
    <mergeCell ref="L24:P25"/>
    <mergeCell ref="Q24:R25"/>
    <mergeCell ref="AC24:AD25"/>
    <mergeCell ref="S24:X25"/>
    <mergeCell ref="AK24:AN25"/>
    <mergeCell ref="AE24:AJ25"/>
    <mergeCell ref="Y24:AB25"/>
    <mergeCell ref="AU72:BY76"/>
    <mergeCell ref="D42:AA46"/>
    <mergeCell ref="AB42:AH46"/>
    <mergeCell ref="AI26:AM27"/>
    <mergeCell ref="AO26:AP27"/>
    <mergeCell ref="B29:C96"/>
    <mergeCell ref="D29:AH31"/>
    <mergeCell ref="AI29:AT31"/>
    <mergeCell ref="AU29:BY31"/>
    <mergeCell ref="AB57:AH61"/>
    <mergeCell ref="D67:AA71"/>
    <mergeCell ref="AB67:AH71"/>
    <mergeCell ref="AQ26:AZ27"/>
    <mergeCell ref="BA26:BH27"/>
    <mergeCell ref="AU87:BY91"/>
    <mergeCell ref="BV25:CH25"/>
    <mergeCell ref="BV26:CH26"/>
    <mergeCell ref="AB47:AH51"/>
    <mergeCell ref="D72:S76"/>
    <mergeCell ref="T72:X76"/>
    <mergeCell ref="R4:T5"/>
    <mergeCell ref="O6:AP7"/>
    <mergeCell ref="BC6:CB7"/>
    <mergeCell ref="B16:I18"/>
    <mergeCell ref="B6:N7"/>
    <mergeCell ref="AN12:AP14"/>
    <mergeCell ref="B8:N11"/>
    <mergeCell ref="B12:N14"/>
    <mergeCell ref="B4:N5"/>
    <mergeCell ref="O4:Q5"/>
    <mergeCell ref="O12:Z14"/>
    <mergeCell ref="AA12:AH14"/>
    <mergeCell ref="AI12:AM14"/>
    <mergeCell ref="AR6:AS23"/>
    <mergeCell ref="AT6:BB7"/>
    <mergeCell ref="O8:AP11"/>
    <mergeCell ref="BC21:BH23"/>
    <mergeCell ref="AE16:AH16"/>
    <mergeCell ref="AI16:AL16"/>
    <mergeCell ref="AM16:AP16"/>
    <mergeCell ref="AM20:AP21"/>
    <mergeCell ref="J19:O21"/>
    <mergeCell ref="B22:I23"/>
    <mergeCell ref="J22:V23"/>
    <mergeCell ref="CH4:CK5"/>
    <mergeCell ref="BR2:BY2"/>
    <mergeCell ref="CD2:CG2"/>
    <mergeCell ref="N2:BQ2"/>
    <mergeCell ref="N3:BQ3"/>
    <mergeCell ref="BZ2:CC2"/>
    <mergeCell ref="CH2:CK2"/>
    <mergeCell ref="U4:W5"/>
    <mergeCell ref="X4:Z5"/>
    <mergeCell ref="AA4:AC5"/>
    <mergeCell ref="J16:V18"/>
    <mergeCell ref="W16:AD18"/>
    <mergeCell ref="AT15:BB19"/>
    <mergeCell ref="BC15:CK20"/>
    <mergeCell ref="AT21:BB23"/>
    <mergeCell ref="AT8:BB14"/>
    <mergeCell ref="BC8:CK14"/>
    <mergeCell ref="CC6:CK7"/>
    <mergeCell ref="BI21:BL23"/>
    <mergeCell ref="BM21:BX23"/>
    <mergeCell ref="BY21:CK23"/>
    <mergeCell ref="AE22:AP23"/>
    <mergeCell ref="W22:AD23"/>
    <mergeCell ref="B19:I21"/>
    <mergeCell ref="P19:V21"/>
    <mergeCell ref="W19:AD21"/>
    <mergeCell ref="AE20:AH21"/>
    <mergeCell ref="AI20:AL21"/>
    <mergeCell ref="BZ29:CK31"/>
    <mergeCell ref="D32:AH36"/>
    <mergeCell ref="AI32:AT36"/>
    <mergeCell ref="BZ32:CK36"/>
    <mergeCell ref="D37:AH41"/>
    <mergeCell ref="AI57:AT61"/>
    <mergeCell ref="AU57:BY61"/>
    <mergeCell ref="BZ57:CK61"/>
    <mergeCell ref="AI62:AT66"/>
    <mergeCell ref="AU62:BY66"/>
    <mergeCell ref="BZ62:CK66"/>
    <mergeCell ref="AI47:AT51"/>
    <mergeCell ref="AU32:BY36"/>
    <mergeCell ref="AU47:BY51"/>
    <mergeCell ref="BZ47:CK51"/>
    <mergeCell ref="AI37:AT41"/>
    <mergeCell ref="AU37:BY41"/>
    <mergeCell ref="AI52:AT56"/>
    <mergeCell ref="AU52:BY56"/>
    <mergeCell ref="AB52:AH56"/>
    <mergeCell ref="D52:AA56"/>
    <mergeCell ref="D62:AA66"/>
    <mergeCell ref="AB62:AH66"/>
    <mergeCell ref="D57:AA61"/>
    <mergeCell ref="BZ52:CK56"/>
    <mergeCell ref="D92:AH96"/>
    <mergeCell ref="AI92:AT96"/>
    <mergeCell ref="AU92:BY96"/>
    <mergeCell ref="BZ92:CK96"/>
    <mergeCell ref="AI77:AT81"/>
    <mergeCell ref="AU77:BY81"/>
    <mergeCell ref="BZ77:CK81"/>
    <mergeCell ref="AI82:AT86"/>
    <mergeCell ref="AU82:BY86"/>
    <mergeCell ref="BZ82:CK86"/>
    <mergeCell ref="D82:AA86"/>
    <mergeCell ref="AB82:AH86"/>
    <mergeCell ref="D77:AA81"/>
    <mergeCell ref="AB77:AH81"/>
    <mergeCell ref="AI72:AT76"/>
    <mergeCell ref="Y72:AC73"/>
    <mergeCell ref="AD72:AH73"/>
    <mergeCell ref="Y74:AA76"/>
    <mergeCell ref="AB74:AC76"/>
    <mergeCell ref="AD74:AF76"/>
    <mergeCell ref="AG74:AH76"/>
    <mergeCell ref="D87:AH91"/>
    <mergeCell ref="AI87:AT91"/>
    <mergeCell ref="BV116:CK120"/>
    <mergeCell ref="D121:AL125"/>
    <mergeCell ref="AM121:AX125"/>
    <mergeCell ref="BB121:BC125"/>
    <mergeCell ref="BD121:BU125"/>
    <mergeCell ref="AZ106:BA140"/>
    <mergeCell ref="BB106:BC110"/>
    <mergeCell ref="BD106:BU110"/>
    <mergeCell ref="BV106:CK110"/>
    <mergeCell ref="D111:AL115"/>
    <mergeCell ref="AM111:AX115"/>
    <mergeCell ref="BV111:CK115"/>
    <mergeCell ref="BV121:CK125"/>
    <mergeCell ref="BV126:CK130"/>
    <mergeCell ref="BV131:CK135"/>
    <mergeCell ref="BV136:CK140"/>
    <mergeCell ref="AM141:AX144"/>
    <mergeCell ref="AZ141:BU144"/>
    <mergeCell ref="B97:AH101"/>
    <mergeCell ref="AI97:AT101"/>
    <mergeCell ref="B103:C140"/>
    <mergeCell ref="D103:AL105"/>
    <mergeCell ref="AM103:AX105"/>
    <mergeCell ref="D106:AL110"/>
    <mergeCell ref="AM106:AX110"/>
    <mergeCell ref="AM116:AX120"/>
    <mergeCell ref="AM136:AX140"/>
    <mergeCell ref="BD136:BU140"/>
    <mergeCell ref="BB111:BC115"/>
    <mergeCell ref="BD111:BU115"/>
    <mergeCell ref="D116:AL120"/>
    <mergeCell ref="D126:AL130"/>
    <mergeCell ref="AM126:AX130"/>
    <mergeCell ref="BB126:BC140"/>
    <mergeCell ref="BD126:BU130"/>
    <mergeCell ref="D131:AL135"/>
    <mergeCell ref="AM131:AX135"/>
    <mergeCell ref="BD131:BU135"/>
    <mergeCell ref="BB116:BC120"/>
    <mergeCell ref="BD116:BU120"/>
    <mergeCell ref="EQ145:ER145"/>
    <mergeCell ref="DM145:DN145"/>
    <mergeCell ref="EQ146:ER146"/>
    <mergeCell ref="ES145:FH145"/>
    <mergeCell ref="B146:C146"/>
    <mergeCell ref="D146:E146"/>
    <mergeCell ref="F146:I146"/>
    <mergeCell ref="BN146:BO146"/>
    <mergeCell ref="BP146:BQ146"/>
    <mergeCell ref="BR146:BS146"/>
    <mergeCell ref="EA145:EB145"/>
    <mergeCell ref="EC145:ED145"/>
    <mergeCell ref="EE145:EF145"/>
    <mergeCell ref="EG145:EH145"/>
    <mergeCell ref="EI145:EJ145"/>
    <mergeCell ref="EK145:EL145"/>
    <mergeCell ref="DO145:DP145"/>
    <mergeCell ref="DQ145:DR145"/>
    <mergeCell ref="DS145:DT145"/>
    <mergeCell ref="DU145:DV145"/>
    <mergeCell ref="DW145:DX145"/>
    <mergeCell ref="DY145:DZ145"/>
    <mergeCell ref="CN145:CO145"/>
    <mergeCell ref="CP145:CQ145"/>
    <mergeCell ref="EM145:EN145"/>
    <mergeCell ref="EO145:EP145"/>
    <mergeCell ref="CR145:CS145"/>
    <mergeCell ref="CT145:CU145"/>
    <mergeCell ref="CV145:DL145"/>
    <mergeCell ref="ES147:FH147"/>
    <mergeCell ref="EG147:EH147"/>
    <mergeCell ref="EI147:EJ147"/>
    <mergeCell ref="EK147:EL147"/>
    <mergeCell ref="EM147:EN147"/>
    <mergeCell ref="EO147:EP147"/>
    <mergeCell ref="EQ147:ER147"/>
    <mergeCell ref="DU147:DV147"/>
    <mergeCell ref="DW147:DX147"/>
    <mergeCell ref="DY147:DZ147"/>
    <mergeCell ref="EA147:EB147"/>
    <mergeCell ref="EC147:ED147"/>
    <mergeCell ref="EE147:EF147"/>
    <mergeCell ref="ES146:FH146"/>
    <mergeCell ref="CR147:CS147"/>
    <mergeCell ref="DY146:DZ146"/>
    <mergeCell ref="EA146:EB146"/>
    <mergeCell ref="EC146:ED146"/>
    <mergeCell ref="EE146:EF146"/>
    <mergeCell ref="EK146:EL146"/>
    <mergeCell ref="EM146:EN146"/>
    <mergeCell ref="EO146:EP146"/>
    <mergeCell ref="CV146:DL146"/>
    <mergeCell ref="BT146:BU146"/>
    <mergeCell ref="BV146:BY146"/>
    <mergeCell ref="BZ146:CA146"/>
    <mergeCell ref="CB146:CC146"/>
    <mergeCell ref="CD146:CE146"/>
    <mergeCell ref="CF146:CG146"/>
    <mergeCell ref="EG146:EH146"/>
    <mergeCell ref="EI146:EJ146"/>
    <mergeCell ref="DM146:DN146"/>
    <mergeCell ref="DO146:DP146"/>
    <mergeCell ref="DQ146:DR146"/>
    <mergeCell ref="DS146:DT146"/>
    <mergeCell ref="DU146:DV146"/>
    <mergeCell ref="DW146:DX146"/>
    <mergeCell ref="CH146:CK146"/>
    <mergeCell ref="CN146:CO146"/>
    <mergeCell ref="CP146:CQ146"/>
    <mergeCell ref="CR146:CS146"/>
    <mergeCell ref="CT146:CU146"/>
    <mergeCell ref="AR4:CB5"/>
    <mergeCell ref="CV147:DL147"/>
    <mergeCell ref="DM147:DN147"/>
    <mergeCell ref="DO147:DP147"/>
    <mergeCell ref="DQ147:DR147"/>
    <mergeCell ref="DS147:DT147"/>
    <mergeCell ref="CJ147:CK147"/>
    <mergeCell ref="CL147:CM147"/>
    <mergeCell ref="CN147:CO147"/>
    <mergeCell ref="CP147:CQ147"/>
    <mergeCell ref="CT147:CU147"/>
    <mergeCell ref="BZ72:CK76"/>
    <mergeCell ref="BZ87:CK91"/>
    <mergeCell ref="CN63:CO63"/>
    <mergeCell ref="AI67:AT71"/>
    <mergeCell ref="AU67:BY71"/>
    <mergeCell ref="BZ67:CK71"/>
    <mergeCell ref="BZ37:CK41"/>
    <mergeCell ref="AI42:AT46"/>
    <mergeCell ref="AU42:BY46"/>
    <mergeCell ref="BZ42:CK46"/>
    <mergeCell ref="B141:AL144"/>
    <mergeCell ref="BV141:CK144"/>
    <mergeCell ref="D136:AL140"/>
  </mergeCells>
  <phoneticPr fontId="3"/>
  <dataValidations count="1">
    <dataValidation type="whole" operator="greaterThanOrEqual" allowBlank="1" showInputMessage="1" showErrorMessage="1" sqref="AI26:AM27 W26:AB27 AE17:AP18" xr:uid="{00000000-0002-0000-0300-000000000000}">
      <formula1>0</formula1>
    </dataValidation>
  </dataValidations>
  <printOptions horizontalCentered="1"/>
  <pageMargins left="0.19685039370078741" right="0.19685039370078741" top="0.19685039370078741" bottom="0.19685039370078741" header="0.19685039370078741" footer="0"/>
  <pageSetup paperSize="9" scale="95" fitToWidth="0" orientation="portrait"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tint="0.499984740745262"/>
  </sheetPr>
  <dimension ref="A1:U45"/>
  <sheetViews>
    <sheetView topLeftCell="A10" zoomScale="85" zoomScaleNormal="85" workbookViewId="0">
      <selection activeCell="K22" sqref="K22"/>
    </sheetView>
  </sheetViews>
  <sheetFormatPr defaultColWidth="9.125" defaultRowHeight="13.5"/>
  <cols>
    <col min="1" max="1" width="29.75" style="108" bestFit="1" customWidth="1"/>
    <col min="2" max="2" width="15.75" style="108" customWidth="1"/>
    <col min="3" max="3" width="11.75" style="108" customWidth="1"/>
    <col min="4" max="4" width="8.875" style="108" customWidth="1"/>
    <col min="5" max="5" width="8.125" style="108" customWidth="1"/>
    <col min="6" max="6" width="31.5" style="108" bestFit="1" customWidth="1"/>
    <col min="7" max="7" width="21.375" style="173" bestFit="1" customWidth="1"/>
    <col min="8" max="8" width="6.5" style="108" bestFit="1" customWidth="1"/>
    <col min="9" max="9" width="8.5" style="108" customWidth="1"/>
    <col min="10" max="10" width="21.5" style="108" bestFit="1" customWidth="1"/>
    <col min="11" max="11" width="11.125" style="108" bestFit="1" customWidth="1"/>
    <col min="12" max="12" width="3.875" style="108" customWidth="1"/>
    <col min="13" max="13" width="13.125" style="108" customWidth="1"/>
    <col min="14" max="14" width="8.875" style="108" bestFit="1" customWidth="1"/>
    <col min="15" max="15" width="11.5" style="108" customWidth="1"/>
    <col min="16" max="16" width="3.875" style="108" customWidth="1"/>
    <col min="17" max="17" width="8.875" style="108" bestFit="1" customWidth="1"/>
    <col min="18" max="18" width="6.5" style="108" customWidth="1"/>
    <col min="19" max="19" width="6" style="108" customWidth="1"/>
    <col min="20" max="20" width="18.5" style="108" customWidth="1"/>
    <col min="21" max="21" width="6.25" style="108" customWidth="1"/>
    <col min="22" max="16384" width="9.125" style="108"/>
  </cols>
  <sheetData>
    <row r="1" spans="1:21" s="134" customFormat="1" ht="17.25">
      <c r="A1" s="130" t="s">
        <v>239</v>
      </c>
      <c r="G1" s="135"/>
    </row>
    <row r="2" spans="1:21">
      <c r="A2" s="136" t="s">
        <v>58</v>
      </c>
      <c r="B2" s="137" t="s">
        <v>88</v>
      </c>
      <c r="C2" s="137" t="s">
        <v>101</v>
      </c>
      <c r="D2" s="136"/>
      <c r="F2" s="136" t="s">
        <v>86</v>
      </c>
      <c r="G2" s="138" t="s">
        <v>89</v>
      </c>
      <c r="H2" s="138"/>
      <c r="J2" s="139" t="s">
        <v>87</v>
      </c>
      <c r="K2" s="140" t="s">
        <v>89</v>
      </c>
      <c r="L2" s="140"/>
      <c r="N2" s="141" t="s">
        <v>90</v>
      </c>
      <c r="O2" s="142"/>
      <c r="P2" s="142"/>
      <c r="Q2" s="142"/>
      <c r="R2" s="142"/>
      <c r="S2" s="142"/>
      <c r="T2" s="142"/>
      <c r="U2" s="142"/>
    </row>
    <row r="3" spans="1:21">
      <c r="A3" s="190" t="s">
        <v>59</v>
      </c>
      <c r="B3" s="143" t="s">
        <v>216</v>
      </c>
      <c r="C3" s="107"/>
      <c r="D3" s="190"/>
      <c r="F3" s="107" t="s">
        <v>67</v>
      </c>
      <c r="G3" s="144" t="str">
        <f ca="1">VLOOKUP(C4,N5:O10,2,FALSE)</f>
        <v>乳児</v>
      </c>
      <c r="H3" s="144"/>
      <c r="J3" s="107" t="s">
        <v>20</v>
      </c>
      <c r="K3" s="145" t="e">
        <f ca="1">G8</f>
        <v>#N/A</v>
      </c>
      <c r="L3" s="145" t="s">
        <v>92</v>
      </c>
      <c r="N3" s="146" t="s">
        <v>67</v>
      </c>
      <c r="Q3" s="146" t="s">
        <v>71</v>
      </c>
    </row>
    <row r="4" spans="1:21">
      <c r="A4" s="190" t="s">
        <v>7</v>
      </c>
      <c r="B4" s="147" t="s">
        <v>131</v>
      </c>
      <c r="C4" s="148">
        <f ca="1">INDIRECT(CONCATENATE(B$3,"!",B4))</f>
        <v>0</v>
      </c>
      <c r="D4" s="190" t="s">
        <v>63</v>
      </c>
      <c r="F4" s="107" t="s">
        <v>70</v>
      </c>
      <c r="G4" s="144">
        <f ca="1">C5</f>
        <v>0</v>
      </c>
      <c r="H4" s="144" t="s">
        <v>35</v>
      </c>
      <c r="J4" s="107" t="s">
        <v>40</v>
      </c>
      <c r="K4" s="145" t="e">
        <f ca="1">G9*$C$9</f>
        <v>#N/A</v>
      </c>
      <c r="L4" s="145" t="s">
        <v>92</v>
      </c>
      <c r="N4" s="192" t="s">
        <v>68</v>
      </c>
      <c r="O4" s="192" t="s">
        <v>69</v>
      </c>
      <c r="Q4" s="107" t="s">
        <v>72</v>
      </c>
      <c r="R4" s="107" t="s">
        <v>73</v>
      </c>
    </row>
    <row r="5" spans="1:21">
      <c r="A5" s="190" t="s">
        <v>187</v>
      </c>
      <c r="B5" s="147" t="s">
        <v>150</v>
      </c>
      <c r="C5" s="148">
        <f t="shared" ref="C5" ca="1" si="0">INDIRECT(CONCATENATE(B$3,"!",B5))</f>
        <v>0</v>
      </c>
      <c r="D5" s="190" t="s">
        <v>35</v>
      </c>
      <c r="F5" s="107" t="s">
        <v>98</v>
      </c>
      <c r="G5" s="144" t="e">
        <f ca="1">VLOOKUP(G4,Q5:Q21,1,TRUE)</f>
        <v>#N/A</v>
      </c>
      <c r="H5" s="144" t="s">
        <v>97</v>
      </c>
      <c r="J5" s="149" t="s">
        <v>270</v>
      </c>
      <c r="K5" s="145">
        <f ca="1">G10+(G11*$C$9)</f>
        <v>0</v>
      </c>
      <c r="L5" s="145" t="s">
        <v>92</v>
      </c>
      <c r="M5" s="150"/>
      <c r="N5" s="192">
        <v>5</v>
      </c>
      <c r="O5" s="151" t="s">
        <v>54</v>
      </c>
      <c r="Q5" s="152">
        <v>1</v>
      </c>
      <c r="R5" s="153">
        <v>15</v>
      </c>
      <c r="T5" s="107" t="s">
        <v>326</v>
      </c>
      <c r="U5" s="107" t="s">
        <v>325</v>
      </c>
    </row>
    <row r="6" spans="1:21">
      <c r="A6" s="190" t="s">
        <v>60</v>
      </c>
      <c r="B6" s="147" t="s">
        <v>315</v>
      </c>
      <c r="C6" s="148">
        <f t="shared" ref="C6" ca="1" si="1">INDIRECT(CONCATENATE(B$3,"!",B6))</f>
        <v>0</v>
      </c>
      <c r="D6" s="190" t="s">
        <v>35</v>
      </c>
      <c r="F6" s="107" t="s">
        <v>99</v>
      </c>
      <c r="G6" s="144" t="e">
        <f ca="1">VLOOKUP(G5,Q5:R21,2,TRUE)</f>
        <v>#N/A</v>
      </c>
      <c r="H6" s="144" t="s">
        <v>100</v>
      </c>
      <c r="J6" s="149" t="s">
        <v>251</v>
      </c>
      <c r="K6" s="145">
        <f ca="1">G12+(G13*$C$9)</f>
        <v>0</v>
      </c>
      <c r="L6" s="145" t="s">
        <v>92</v>
      </c>
      <c r="N6" s="192">
        <v>4</v>
      </c>
      <c r="O6" s="151" t="s">
        <v>54</v>
      </c>
      <c r="Q6" s="152">
        <v>16</v>
      </c>
      <c r="R6" s="153">
        <v>25</v>
      </c>
      <c r="T6" s="107" t="s">
        <v>327</v>
      </c>
      <c r="U6" s="107"/>
    </row>
    <row r="7" spans="1:21">
      <c r="A7" s="190" t="s">
        <v>62</v>
      </c>
      <c r="B7" s="147" t="s">
        <v>188</v>
      </c>
      <c r="C7" s="148">
        <f t="shared" ref="C7:C19" ca="1" si="2">INDIRECT(CONCATENATE(B$3,"!",B7))</f>
        <v>0</v>
      </c>
      <c r="D7" s="190"/>
      <c r="F7" s="107" t="s">
        <v>84</v>
      </c>
      <c r="G7" s="144" t="e">
        <f ca="1">CONCATENATE(C12,"-",G5,"-",G3)</f>
        <v>#N/A</v>
      </c>
      <c r="H7" s="144"/>
      <c r="J7" s="149" t="s">
        <v>165</v>
      </c>
      <c r="K7" s="199">
        <f ca="1">ROUNDDOWN(G14+(G15*$C$9),-1)</f>
        <v>0</v>
      </c>
      <c r="L7" s="154" t="s">
        <v>92</v>
      </c>
      <c r="M7" s="200" t="s">
        <v>332</v>
      </c>
      <c r="N7" s="192">
        <v>3</v>
      </c>
      <c r="O7" s="151" t="s">
        <v>55</v>
      </c>
      <c r="Q7" s="152">
        <v>26</v>
      </c>
      <c r="R7" s="153">
        <v>35</v>
      </c>
    </row>
    <row r="8" spans="1:21">
      <c r="A8" s="190" t="s">
        <v>256</v>
      </c>
      <c r="B8" s="147" t="s">
        <v>189</v>
      </c>
      <c r="C8" s="148">
        <f t="shared" ca="1" si="2"/>
        <v>0</v>
      </c>
      <c r="D8" s="190" t="s">
        <v>266</v>
      </c>
      <c r="F8" s="107" t="s">
        <v>20</v>
      </c>
      <c r="G8" s="145" t="e">
        <f ca="1">VLOOKUP($G$7,保育単価１【１号】!D:AB,2,FALSE)</f>
        <v>#N/A</v>
      </c>
      <c r="H8" s="145" t="s">
        <v>92</v>
      </c>
      <c r="J8" s="155" t="s">
        <v>169</v>
      </c>
      <c r="K8" s="145">
        <f ca="1">G16+(G17*$C$9)</f>
        <v>0</v>
      </c>
      <c r="L8" s="156" t="s">
        <v>92</v>
      </c>
      <c r="M8" s="150"/>
      <c r="N8" s="192">
        <v>2</v>
      </c>
      <c r="O8" s="151" t="s">
        <v>56</v>
      </c>
      <c r="Q8" s="152">
        <v>36</v>
      </c>
      <c r="R8" s="153">
        <v>45</v>
      </c>
      <c r="T8" s="107" t="s">
        <v>328</v>
      </c>
      <c r="U8" s="107" t="s">
        <v>325</v>
      </c>
    </row>
    <row r="9" spans="1:21">
      <c r="A9" s="190" t="s">
        <v>164</v>
      </c>
      <c r="B9" s="147" t="s">
        <v>163</v>
      </c>
      <c r="C9" s="148">
        <f t="shared" ca="1" si="2"/>
        <v>0</v>
      </c>
      <c r="D9" s="190" t="s">
        <v>64</v>
      </c>
      <c r="F9" s="107" t="s">
        <v>36</v>
      </c>
      <c r="G9" s="145" t="e">
        <f ca="1">VLOOKUP($G$7,保育単価１【１号】!D:AB,3,FALSE)</f>
        <v>#N/A</v>
      </c>
      <c r="H9" s="145" t="s">
        <v>92</v>
      </c>
      <c r="J9" s="107" t="s">
        <v>170</v>
      </c>
      <c r="K9" s="145">
        <f ca="1">IF(C17="施設内調理",(G18*C18+G19*C18*$C$9),IF(C17="外部搬入",(G20*C18+G21*C18*$C$9),0))</f>
        <v>0</v>
      </c>
      <c r="L9" s="145" t="s">
        <v>92</v>
      </c>
      <c r="M9" s="150"/>
      <c r="N9" s="192">
        <v>1</v>
      </c>
      <c r="O9" s="151" t="s">
        <v>56</v>
      </c>
      <c r="Q9" s="152">
        <v>46</v>
      </c>
      <c r="R9" s="153">
        <v>60</v>
      </c>
      <c r="T9" s="107" t="s">
        <v>329</v>
      </c>
      <c r="U9" s="107"/>
    </row>
    <row r="10" spans="1:21">
      <c r="A10" s="190" t="s">
        <v>141</v>
      </c>
      <c r="B10" s="147" t="s">
        <v>152</v>
      </c>
      <c r="C10" s="148">
        <f t="shared" ca="1" si="2"/>
        <v>0</v>
      </c>
      <c r="D10" s="190" t="s">
        <v>266</v>
      </c>
      <c r="F10" s="149" t="s">
        <v>271</v>
      </c>
      <c r="G10" s="145">
        <f ca="1">IF(C13="○",VLOOKUP($G$7,保育単価１【１号】!D:AB,4,FALSE),0)</f>
        <v>0</v>
      </c>
      <c r="H10" s="145" t="s">
        <v>92</v>
      </c>
      <c r="J10" s="107" t="s">
        <v>185</v>
      </c>
      <c r="K10" s="145">
        <f ca="1">IF(C19="",0,ROUNDDOWN((G22*C19),-1))</f>
        <v>0</v>
      </c>
      <c r="L10" s="145" t="s">
        <v>92</v>
      </c>
      <c r="M10" s="150" t="s">
        <v>102</v>
      </c>
      <c r="N10" s="192">
        <v>0</v>
      </c>
      <c r="O10" s="151" t="s">
        <v>57</v>
      </c>
      <c r="Q10" s="152">
        <v>61</v>
      </c>
      <c r="R10" s="153">
        <v>75</v>
      </c>
    </row>
    <row r="11" spans="1:21">
      <c r="A11" s="190" t="s">
        <v>142</v>
      </c>
      <c r="B11" s="147" t="s">
        <v>153</v>
      </c>
      <c r="C11" s="148">
        <f t="shared" ca="1" si="2"/>
        <v>0</v>
      </c>
      <c r="D11" s="190" t="s">
        <v>266</v>
      </c>
      <c r="F11" s="149" t="s">
        <v>272</v>
      </c>
      <c r="G11" s="145">
        <f ca="1">IF(C13="○",VLOOKUP($G$7,保育単価１【１号】!D:AB,5,FALSE),0)</f>
        <v>0</v>
      </c>
      <c r="H11" s="145" t="s">
        <v>92</v>
      </c>
      <c r="J11" s="107" t="s">
        <v>175</v>
      </c>
      <c r="K11" s="157"/>
      <c r="L11" s="145" t="s">
        <v>92</v>
      </c>
      <c r="M11" s="150" t="s">
        <v>102</v>
      </c>
      <c r="Q11" s="152">
        <v>76</v>
      </c>
      <c r="R11" s="153">
        <v>90</v>
      </c>
    </row>
    <row r="12" spans="1:21">
      <c r="A12" s="190" t="s">
        <v>82</v>
      </c>
      <c r="B12" s="147" t="s">
        <v>154</v>
      </c>
      <c r="C12" s="148">
        <f t="shared" ca="1" si="2"/>
        <v>0</v>
      </c>
      <c r="D12" s="190" t="s">
        <v>83</v>
      </c>
      <c r="F12" s="158" t="s">
        <v>254</v>
      </c>
      <c r="G12" s="145">
        <f ca="1">IF(C14="○",VLOOKUP($G$7,保育単価１【１号】!D:AA,6,FALSE),0)</f>
        <v>0</v>
      </c>
      <c r="H12" s="145" t="s">
        <v>92</v>
      </c>
      <c r="J12" s="107" t="s">
        <v>176</v>
      </c>
      <c r="K12" s="157"/>
      <c r="L12" s="145" t="s">
        <v>92</v>
      </c>
      <c r="M12" s="150" t="s">
        <v>102</v>
      </c>
      <c r="Q12" s="152">
        <v>91</v>
      </c>
      <c r="R12" s="153">
        <v>105</v>
      </c>
    </row>
    <row r="13" spans="1:21">
      <c r="A13" s="149" t="s">
        <v>269</v>
      </c>
      <c r="B13" s="159" t="s">
        <v>155</v>
      </c>
      <c r="C13" s="148" t="str">
        <f t="shared" ca="1" si="2"/>
        <v/>
      </c>
      <c r="D13" s="107"/>
      <c r="F13" s="158" t="s">
        <v>255</v>
      </c>
      <c r="G13" s="145">
        <f ca="1">IF(C14="○",VLOOKUP($G$7,保育単価１【１号】!D:AA,7,FALSE),0)</f>
        <v>0</v>
      </c>
      <c r="H13" s="145" t="s">
        <v>92</v>
      </c>
      <c r="J13" s="107" t="s">
        <v>125</v>
      </c>
      <c r="K13" s="145" t="e">
        <f ca="1">ROUNDDOWN((G27+(G28*$C$9))/$C$8,-1)</f>
        <v>#DIV/0!</v>
      </c>
      <c r="L13" s="145" t="s">
        <v>92</v>
      </c>
      <c r="M13" s="150" t="s">
        <v>102</v>
      </c>
      <c r="Q13" s="152">
        <v>106</v>
      </c>
      <c r="R13" s="153">
        <v>120</v>
      </c>
    </row>
    <row r="14" spans="1:21">
      <c r="A14" s="149" t="s">
        <v>251</v>
      </c>
      <c r="B14" s="159" t="s">
        <v>156</v>
      </c>
      <c r="C14" s="148" t="str">
        <f t="shared" ca="1" si="2"/>
        <v/>
      </c>
      <c r="D14" s="107"/>
      <c r="F14" s="149" t="s">
        <v>190</v>
      </c>
      <c r="G14" s="145">
        <f ca="1">IF(C15="○",VLOOKUP($G$7,保育単価１【１号】!D:AB,8,FALSE),0)</f>
        <v>0</v>
      </c>
      <c r="H14" s="145" t="s">
        <v>92</v>
      </c>
      <c r="J14" s="107" t="s">
        <v>177</v>
      </c>
      <c r="K14" s="145" t="e">
        <f ca="1">ROUNDDOWN((G29+(G30*$C$9))/$C$8,-1)</f>
        <v>#DIV/0!</v>
      </c>
      <c r="L14" s="154" t="s">
        <v>92</v>
      </c>
      <c r="M14" s="150" t="s">
        <v>102</v>
      </c>
      <c r="Q14" s="152">
        <v>121</v>
      </c>
      <c r="R14" s="153">
        <v>135</v>
      </c>
    </row>
    <row r="15" spans="1:21">
      <c r="A15" s="149" t="s">
        <v>165</v>
      </c>
      <c r="B15" s="159" t="s">
        <v>157</v>
      </c>
      <c r="C15" s="148" t="str">
        <f t="shared" ca="1" si="2"/>
        <v/>
      </c>
      <c r="D15" s="107"/>
      <c r="F15" s="149" t="s">
        <v>191</v>
      </c>
      <c r="G15" s="145">
        <f ca="1">IF(C15="○",VLOOKUP($G$7,保育単価１【１号】!D:AB,9,FALSE),0)</f>
        <v>0</v>
      </c>
      <c r="H15" s="154" t="s">
        <v>92</v>
      </c>
      <c r="J15" s="160" t="s">
        <v>178</v>
      </c>
      <c r="K15" s="145" t="e">
        <f ca="1">ROUNDDOWN((G31+(G32*$C$9))/$C$8,-1)</f>
        <v>#DIV/0!</v>
      </c>
      <c r="L15" s="154" t="s">
        <v>92</v>
      </c>
      <c r="M15" s="150" t="s">
        <v>102</v>
      </c>
      <c r="Q15" s="152">
        <v>136</v>
      </c>
      <c r="R15" s="153">
        <v>150</v>
      </c>
    </row>
    <row r="16" spans="1:21">
      <c r="A16" s="155" t="s">
        <v>169</v>
      </c>
      <c r="B16" s="159" t="s">
        <v>158</v>
      </c>
      <c r="C16" s="148" t="str">
        <f t="shared" ca="1" si="2"/>
        <v/>
      </c>
      <c r="D16" s="107"/>
      <c r="F16" s="155" t="s">
        <v>195</v>
      </c>
      <c r="G16" s="145">
        <f ca="1">IF(C16="○",VLOOKUP($G$7,保育単価１【１号】!D:AB,12,FALSE),0)</f>
        <v>0</v>
      </c>
      <c r="H16" s="156" t="s">
        <v>92</v>
      </c>
      <c r="J16" s="160" t="s">
        <v>182</v>
      </c>
      <c r="K16" s="145" t="e">
        <f ca="1">ROUNDDOWN((G33*C10/2+G34*C11/2)/$C$8,-1)</f>
        <v>#DIV/0!</v>
      </c>
      <c r="L16" s="154" t="s">
        <v>92</v>
      </c>
      <c r="M16" s="150" t="s">
        <v>102</v>
      </c>
      <c r="Q16" s="152">
        <v>151</v>
      </c>
      <c r="R16" s="153">
        <v>180</v>
      </c>
    </row>
    <row r="17" spans="1:18">
      <c r="A17" s="107" t="s">
        <v>170</v>
      </c>
      <c r="B17" s="159" t="s">
        <v>306</v>
      </c>
      <c r="C17" s="148" t="str">
        <f t="shared" ca="1" si="2"/>
        <v/>
      </c>
      <c r="D17" s="107"/>
      <c r="F17" s="161" t="s">
        <v>196</v>
      </c>
      <c r="G17" s="145">
        <f ca="1">IF(C16="○",VLOOKUP($G$7,保育単価１【１号】!D:AB,13,FALSE),0)</f>
        <v>0</v>
      </c>
      <c r="H17" s="145" t="s">
        <v>92</v>
      </c>
      <c r="J17" s="160" t="s">
        <v>179</v>
      </c>
      <c r="K17" s="162">
        <f ca="1">G35</f>
        <v>0</v>
      </c>
      <c r="L17" s="154" t="s">
        <v>92</v>
      </c>
      <c r="M17" s="150"/>
      <c r="Q17" s="152">
        <v>181</v>
      </c>
      <c r="R17" s="153">
        <v>210</v>
      </c>
    </row>
    <row r="18" spans="1:18">
      <c r="A18" s="107" t="s">
        <v>197</v>
      </c>
      <c r="B18" s="159" t="s">
        <v>305</v>
      </c>
      <c r="C18" s="148" t="str">
        <f t="shared" ca="1" si="2"/>
        <v/>
      </c>
      <c r="D18" s="107" t="s">
        <v>184</v>
      </c>
      <c r="F18" s="107" t="s">
        <v>198</v>
      </c>
      <c r="G18" s="145">
        <f ca="1">IF(C17="施設内調理",VLOOKUP($G$7,保育単価１【１号】!D:AB,14,FALSE),0)</f>
        <v>0</v>
      </c>
      <c r="H18" s="145" t="s">
        <v>92</v>
      </c>
      <c r="J18" s="160" t="s">
        <v>126</v>
      </c>
      <c r="K18" s="157"/>
      <c r="L18" s="145" t="s">
        <v>92</v>
      </c>
      <c r="M18" s="150" t="s">
        <v>102</v>
      </c>
      <c r="Q18" s="152">
        <v>211</v>
      </c>
      <c r="R18" s="153">
        <v>240</v>
      </c>
    </row>
    <row r="19" spans="1:18">
      <c r="A19" s="107" t="s">
        <v>185</v>
      </c>
      <c r="B19" s="159" t="s">
        <v>307</v>
      </c>
      <c r="C19" s="148" t="str">
        <f t="shared" ca="1" si="2"/>
        <v/>
      </c>
      <c r="D19" s="107" t="s">
        <v>184</v>
      </c>
      <c r="F19" s="107" t="s">
        <v>199</v>
      </c>
      <c r="G19" s="145">
        <f ca="1">IF(C17="施設内調理",VLOOKUP($G$7,保育単価１【１号】!D:AB,15,FALSE),0)</f>
        <v>0</v>
      </c>
      <c r="H19" s="145" t="s">
        <v>92</v>
      </c>
      <c r="J19" s="107" t="s">
        <v>166</v>
      </c>
      <c r="K19" s="199">
        <f ca="1">IF(C28="",0,ROUNDDOWN((G41*C29)+(G42*$C$9*C29),-1))</f>
        <v>0</v>
      </c>
      <c r="L19" s="145" t="s">
        <v>92</v>
      </c>
      <c r="M19" s="200" t="s">
        <v>332</v>
      </c>
      <c r="Q19" s="152">
        <v>241</v>
      </c>
      <c r="R19" s="153">
        <v>270</v>
      </c>
    </row>
    <row r="20" spans="1:18">
      <c r="A20" s="107" t="s">
        <v>175</v>
      </c>
      <c r="B20" s="163"/>
      <c r="C20" s="164"/>
      <c r="D20" s="107"/>
      <c r="F20" s="107" t="s">
        <v>200</v>
      </c>
      <c r="G20" s="145">
        <f ca="1">IF(C17="外部搬入",VLOOKUP($G$7,保育単価１【１号】!D:AB,16,FALSE),0)</f>
        <v>0</v>
      </c>
      <c r="H20" s="145" t="s">
        <v>92</v>
      </c>
      <c r="J20" s="3" t="s">
        <v>336</v>
      </c>
      <c r="K20" s="271" t="e">
        <f ca="1">ROUNDDOWN(($G$43*$C$31/2)/$C$8,-1)</f>
        <v>#DIV/0!</v>
      </c>
      <c r="L20" s="4" t="s">
        <v>92</v>
      </c>
      <c r="M20" s="40" t="s">
        <v>102</v>
      </c>
      <c r="Q20" s="152">
        <v>271</v>
      </c>
      <c r="R20" s="153">
        <v>300</v>
      </c>
    </row>
    <row r="21" spans="1:18">
      <c r="A21" s="107" t="s">
        <v>176</v>
      </c>
      <c r="B21" s="163"/>
      <c r="C21" s="164"/>
      <c r="D21" s="107"/>
      <c r="F21" s="107" t="s">
        <v>201</v>
      </c>
      <c r="G21" s="145">
        <f ca="1">IF(C17="外部搬入",VLOOKUP($G$7,保育単価１【１号】!D:AB,17,FALSE),0)</f>
        <v>0</v>
      </c>
      <c r="H21" s="145" t="s">
        <v>92</v>
      </c>
      <c r="J21" s="149" t="s">
        <v>351</v>
      </c>
      <c r="K21" s="145">
        <f ca="1">G44+(G45*$C$9)</f>
        <v>0</v>
      </c>
      <c r="L21" s="145" t="s">
        <v>92</v>
      </c>
      <c r="Q21" s="152">
        <v>301</v>
      </c>
      <c r="R21" s="153">
        <v>999</v>
      </c>
    </row>
    <row r="22" spans="1:18">
      <c r="A22" s="165" t="s">
        <v>125</v>
      </c>
      <c r="B22" s="166" t="s">
        <v>264</v>
      </c>
      <c r="C22" s="167" t="str">
        <f ca="1">INDIRECT(CONCATENATE(B$3,"!",B22))</f>
        <v/>
      </c>
      <c r="D22" s="165"/>
      <c r="F22" s="107" t="s">
        <v>202</v>
      </c>
      <c r="G22" s="145">
        <f ca="1">IF(C19="",0,VLOOKUP($G$7,保育単価１【１号】!D:AB,18,FALSE))</f>
        <v>0</v>
      </c>
      <c r="H22" s="145" t="s">
        <v>92</v>
      </c>
    </row>
    <row r="23" spans="1:18">
      <c r="A23" s="107" t="s">
        <v>177</v>
      </c>
      <c r="B23" s="166" t="s">
        <v>161</v>
      </c>
      <c r="C23" s="167" t="str">
        <f ca="1">INDIRECT(CONCATENATE(B$3,"!",B23))</f>
        <v/>
      </c>
      <c r="D23" s="107"/>
      <c r="F23" s="107" t="s">
        <v>204</v>
      </c>
      <c r="G23" s="168"/>
      <c r="H23" s="145" t="s">
        <v>92</v>
      </c>
    </row>
    <row r="24" spans="1:18">
      <c r="A24" s="107" t="s">
        <v>178</v>
      </c>
      <c r="B24" s="166" t="s">
        <v>162</v>
      </c>
      <c r="C24" s="167" t="str">
        <f ca="1">INDIRECT(CONCATENATE(B$3,"!",B24))</f>
        <v/>
      </c>
      <c r="D24" s="107"/>
      <c r="F24" s="107" t="s">
        <v>206</v>
      </c>
      <c r="G24" s="168"/>
      <c r="H24" s="145" t="s">
        <v>92</v>
      </c>
    </row>
    <row r="25" spans="1:18">
      <c r="A25" s="107" t="s">
        <v>182</v>
      </c>
      <c r="B25" s="166" t="s">
        <v>203</v>
      </c>
      <c r="C25" s="167">
        <f ca="1">INDIRECT(CONCATENATE(B$3,"!",B25))</f>
        <v>0</v>
      </c>
      <c r="D25" s="107"/>
      <c r="F25" s="107" t="s">
        <v>207</v>
      </c>
      <c r="G25" s="168"/>
      <c r="H25" s="145" t="s">
        <v>92</v>
      </c>
    </row>
    <row r="26" spans="1:18">
      <c r="A26" s="107" t="s">
        <v>95</v>
      </c>
      <c r="B26" s="166" t="s">
        <v>205</v>
      </c>
      <c r="C26" s="167" t="str">
        <f ca="1">INDIRECT(CONCATENATE(B$3,"!",B26))</f>
        <v/>
      </c>
      <c r="D26" s="107"/>
      <c r="F26" s="107" t="s">
        <v>208</v>
      </c>
      <c r="G26" s="168"/>
      <c r="H26" s="145" t="s">
        <v>92</v>
      </c>
    </row>
    <row r="27" spans="1:18">
      <c r="A27" s="107" t="s">
        <v>126</v>
      </c>
      <c r="B27" s="163"/>
      <c r="C27" s="164"/>
      <c r="D27" s="107"/>
      <c r="F27" s="107" t="s">
        <v>209</v>
      </c>
      <c r="G27" s="162">
        <f ca="1">IF(C22="A",保育単価2【１号】!C2,IF(C22="B",保育単価2【１号】!C4,0))</f>
        <v>0</v>
      </c>
      <c r="H27" s="145" t="s">
        <v>92</v>
      </c>
    </row>
    <row r="28" spans="1:18">
      <c r="A28" s="165" t="s">
        <v>166</v>
      </c>
      <c r="B28" s="166" t="s">
        <v>308</v>
      </c>
      <c r="C28" s="167" t="str">
        <f ca="1">INDIRECT(CONCATENATE(B$3,"!",B28))</f>
        <v/>
      </c>
      <c r="D28" s="165"/>
      <c r="F28" s="107" t="s">
        <v>210</v>
      </c>
      <c r="G28" s="162">
        <f ca="1">IF(C22="A",保育単価2【１号】!C3,IF(C22="B",保育単価2【１号】!C5,0))</f>
        <v>0</v>
      </c>
      <c r="H28" s="145" t="s">
        <v>92</v>
      </c>
    </row>
    <row r="29" spans="1:18">
      <c r="A29" s="107" t="s">
        <v>193</v>
      </c>
      <c r="B29" s="159" t="s">
        <v>309</v>
      </c>
      <c r="C29" s="148" t="str">
        <f ca="1">INDIRECT(CONCATENATE(B$3,"!",B29))</f>
        <v/>
      </c>
      <c r="D29" s="107" t="s">
        <v>35</v>
      </c>
      <c r="F29" s="107" t="s">
        <v>211</v>
      </c>
      <c r="G29" s="162">
        <f ca="1">IF(C23="○",保育単価2【１号】!C6,0)</f>
        <v>0</v>
      </c>
      <c r="H29" s="145" t="s">
        <v>92</v>
      </c>
    </row>
    <row r="30" spans="1:18">
      <c r="A30" s="267" t="s">
        <v>334</v>
      </c>
      <c r="B30" s="268" t="s">
        <v>340</v>
      </c>
      <c r="C30" s="269">
        <f t="shared" ref="C30" ca="1" si="3">INDIRECT(CONCATENATE(B$3,"!",B30))</f>
        <v>0</v>
      </c>
      <c r="D30" s="107"/>
      <c r="F30" s="107" t="s">
        <v>212</v>
      </c>
      <c r="G30" s="162">
        <f ca="1">IF(C23="○",保育単価2【１号】!C7,0)</f>
        <v>0</v>
      </c>
      <c r="H30" s="145" t="s">
        <v>92</v>
      </c>
    </row>
    <row r="31" spans="1:18">
      <c r="A31" s="267" t="s">
        <v>334</v>
      </c>
      <c r="B31" s="268" t="s">
        <v>343</v>
      </c>
      <c r="C31" s="269">
        <f ca="1">INDIRECT(CONCATENATE(B$3,"!",B31))</f>
        <v>0</v>
      </c>
      <c r="D31" s="107" t="s">
        <v>35</v>
      </c>
      <c r="F31" s="107" t="s">
        <v>213</v>
      </c>
      <c r="G31" s="162">
        <f ca="1">IF(C24="○",保育単価2【１号】!C8,0)</f>
        <v>0</v>
      </c>
      <c r="H31" s="145" t="s">
        <v>92</v>
      </c>
    </row>
    <row r="32" spans="1:18">
      <c r="A32" s="149" t="s">
        <v>351</v>
      </c>
      <c r="B32" s="159" t="s">
        <v>352</v>
      </c>
      <c r="C32" s="148" t="str">
        <f t="shared" ref="C32" ca="1" si="4">INDIRECT(CONCATENATE(B$3,"!",B32))</f>
        <v/>
      </c>
      <c r="D32" s="107"/>
      <c r="F32" s="107" t="s">
        <v>214</v>
      </c>
      <c r="G32" s="162">
        <f ca="1">IF(C24="○",保育単価2【１号】!C9,0)</f>
        <v>0</v>
      </c>
      <c r="H32" s="145" t="s">
        <v>92</v>
      </c>
    </row>
    <row r="33" spans="1:8">
      <c r="A33" s="282"/>
      <c r="B33" s="283"/>
      <c r="C33" s="284"/>
      <c r="D33" s="169"/>
      <c r="F33" s="107" t="s">
        <v>141</v>
      </c>
      <c r="G33" s="162">
        <f ca="1">IF(C25="適",保育単価2【１号】!C10,0)</f>
        <v>0</v>
      </c>
      <c r="H33" s="145" t="s">
        <v>92</v>
      </c>
    </row>
    <row r="34" spans="1:8">
      <c r="F34" s="107" t="s">
        <v>142</v>
      </c>
      <c r="G34" s="145">
        <f ca="1">IF(C25="適",保育単価2【１号】!C11,0)</f>
        <v>0</v>
      </c>
      <c r="H34" s="145" t="s">
        <v>92</v>
      </c>
    </row>
    <row r="35" spans="1:8">
      <c r="F35" s="107" t="s">
        <v>95</v>
      </c>
      <c r="G35" s="145">
        <f ca="1">IF(C26="",0,VLOOKUP(C26,保育単価2【１号】!B:C,2,FALSE))</f>
        <v>0</v>
      </c>
      <c r="H35" s="145" t="s">
        <v>92</v>
      </c>
    </row>
    <row r="36" spans="1:8">
      <c r="F36" s="107" t="s">
        <v>215</v>
      </c>
      <c r="G36" s="157"/>
      <c r="H36" s="145" t="s">
        <v>92</v>
      </c>
    </row>
    <row r="37" spans="1:8">
      <c r="F37" s="107" t="s">
        <v>139</v>
      </c>
      <c r="G37" s="157"/>
      <c r="H37" s="145" t="s">
        <v>92</v>
      </c>
    </row>
    <row r="38" spans="1:8">
      <c r="F38" s="158" t="s">
        <v>312</v>
      </c>
      <c r="G38" s="170">
        <f ca="1">C5+C6</f>
        <v>0</v>
      </c>
      <c r="H38" s="171" t="s">
        <v>313</v>
      </c>
    </row>
    <row r="39" spans="1:8">
      <c r="F39" s="158" t="s">
        <v>311</v>
      </c>
      <c r="G39" s="144" t="e">
        <f ca="1">VLOOKUP(G38,Q5:Q21,1,TRUE)</f>
        <v>#N/A</v>
      </c>
      <c r="H39" s="107" t="s">
        <v>314</v>
      </c>
    </row>
    <row r="40" spans="1:8">
      <c r="F40" s="172" t="s">
        <v>310</v>
      </c>
      <c r="G40" s="144" t="e">
        <f ca="1">CONCATENATE(C12,"-",G39,"-",G3)</f>
        <v>#N/A</v>
      </c>
      <c r="H40" s="156"/>
    </row>
    <row r="41" spans="1:8">
      <c r="F41" s="107" t="s">
        <v>192</v>
      </c>
      <c r="G41" s="145">
        <f ca="1">IF(C28="○",VLOOKUP($G$40,保育単価１【１号】!D:AB,10,FALSE),0)</f>
        <v>0</v>
      </c>
      <c r="H41" s="154" t="s">
        <v>92</v>
      </c>
    </row>
    <row r="42" spans="1:8">
      <c r="F42" s="107" t="s">
        <v>194</v>
      </c>
      <c r="G42" s="145">
        <f ca="1">IF(C28="○",VLOOKUP($G$40,保育単価１【１号】!D:AB,11,FALSE),0)</f>
        <v>0</v>
      </c>
      <c r="H42" s="145" t="s">
        <v>92</v>
      </c>
    </row>
    <row r="43" spans="1:8">
      <c r="F43" s="270" t="s">
        <v>334</v>
      </c>
      <c r="G43" s="11">
        <f ca="1">IF(C30="適",保育単価2【１号】!C17,0)</f>
        <v>0</v>
      </c>
      <c r="H43" s="11" t="s">
        <v>92</v>
      </c>
    </row>
    <row r="44" spans="1:8">
      <c r="F44" s="158" t="s">
        <v>349</v>
      </c>
      <c r="G44" s="145">
        <f ca="1">IF(C32="○",VLOOKUP($G$7,保育単価１【１号】!D:AA,19,FALSE),0)</f>
        <v>0</v>
      </c>
      <c r="H44" s="145" t="s">
        <v>92</v>
      </c>
    </row>
    <row r="45" spans="1:8">
      <c r="F45" s="158" t="s">
        <v>350</v>
      </c>
      <c r="G45" s="145">
        <f ca="1">IF(C32="○",VLOOKUP($G$7,保育単価１【１号】!D:AA,20,FALSE),0)</f>
        <v>0</v>
      </c>
      <c r="H45" s="145" t="s">
        <v>92</v>
      </c>
    </row>
  </sheetData>
  <sheetProtection password="CC07" sheet="1" objects="1" scenarios="1"/>
  <phoneticPr fontId="3"/>
  <conditionalFormatting sqref="Q5:Q21">
    <cfRule type="expression" dxfId="838" priority="1">
      <formula>Q5&lt;#REF!</formula>
    </cfRule>
    <cfRule type="expression" dxfId="837" priority="2">
      <formula>Q5&gt;#REF!</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0.499984740745262"/>
  </sheetPr>
  <dimension ref="A1:U48"/>
  <sheetViews>
    <sheetView zoomScale="85" zoomScaleNormal="85" workbookViewId="0">
      <selection activeCell="F36" sqref="F36"/>
    </sheetView>
  </sheetViews>
  <sheetFormatPr defaultColWidth="9.125" defaultRowHeight="13.5"/>
  <cols>
    <col min="1" max="1" width="31.5" style="2" bestFit="1" customWidth="1"/>
    <col min="2" max="2" width="15.75" style="2" customWidth="1"/>
    <col min="3" max="3" width="11.75" style="2" customWidth="1"/>
    <col min="4" max="4" width="8.875" style="2" customWidth="1"/>
    <col min="5" max="5" width="8.125" style="2" customWidth="1"/>
    <col min="6" max="6" width="31.5" style="2" bestFit="1" customWidth="1"/>
    <col min="7" max="7" width="22.75" style="22" bestFit="1" customWidth="1"/>
    <col min="8" max="8" width="6.5" style="2" bestFit="1" customWidth="1"/>
    <col min="9" max="9" width="8.5" style="2" customWidth="1"/>
    <col min="10" max="10" width="21.5" style="2" bestFit="1" customWidth="1"/>
    <col min="11" max="11" width="11.125" style="2" bestFit="1" customWidth="1"/>
    <col min="12" max="12" width="3.875" style="2" customWidth="1"/>
    <col min="13" max="13" width="13.125" style="2" customWidth="1"/>
    <col min="14" max="14" width="8.875" style="2" bestFit="1" customWidth="1"/>
    <col min="15" max="15" width="11.5" style="2" customWidth="1"/>
    <col min="16" max="16" width="3.875" style="2" customWidth="1"/>
    <col min="17" max="17" width="8.875" style="2" bestFit="1" customWidth="1"/>
    <col min="18" max="18" width="6.5" style="2" customWidth="1"/>
    <col min="19" max="19" width="6" style="2" customWidth="1"/>
    <col min="20" max="20" width="9.125" style="2"/>
    <col min="21" max="21" width="9.125" style="2" customWidth="1"/>
    <col min="22" max="16384" width="9.125" style="2"/>
  </cols>
  <sheetData>
    <row r="1" spans="1:21" s="38" customFormat="1" ht="17.25">
      <c r="A1" s="37" t="s">
        <v>240</v>
      </c>
      <c r="G1" s="39"/>
    </row>
    <row r="2" spans="1:21">
      <c r="A2" s="15" t="s">
        <v>58</v>
      </c>
      <c r="B2" s="23" t="s">
        <v>88</v>
      </c>
      <c r="C2" s="23" t="s">
        <v>101</v>
      </c>
      <c r="D2" s="15"/>
      <c r="F2" s="15" t="s">
        <v>86</v>
      </c>
      <c r="G2" s="13" t="s">
        <v>89</v>
      </c>
      <c r="H2" s="13"/>
      <c r="J2" s="17" t="s">
        <v>87</v>
      </c>
      <c r="K2" s="18" t="s">
        <v>89</v>
      </c>
      <c r="L2" s="18"/>
      <c r="N2" s="19" t="s">
        <v>90</v>
      </c>
      <c r="O2" s="20"/>
      <c r="P2" s="20"/>
      <c r="Q2" s="20"/>
      <c r="R2" s="20"/>
      <c r="S2" s="20"/>
      <c r="T2" s="20"/>
      <c r="U2" s="20"/>
    </row>
    <row r="3" spans="1:21">
      <c r="A3" s="8" t="s">
        <v>59</v>
      </c>
      <c r="B3" s="30" t="s">
        <v>217</v>
      </c>
      <c r="C3" s="3"/>
      <c r="D3" s="8"/>
      <c r="F3" s="3" t="s">
        <v>67</v>
      </c>
      <c r="G3" s="4" t="str">
        <f ca="1">VLOOKUP(C4,N5:O10,2,FALSE)</f>
        <v>乳児</v>
      </c>
      <c r="H3" s="4"/>
      <c r="J3" s="3" t="s">
        <v>20</v>
      </c>
      <c r="K3" s="11">
        <f ca="1">IF($C$8="標準",$G$8,IF($C$8="短時間",$G$9,0))</f>
        <v>0</v>
      </c>
      <c r="L3" s="11" t="s">
        <v>92</v>
      </c>
      <c r="N3" s="16" t="s">
        <v>67</v>
      </c>
      <c r="Q3" s="16" t="s">
        <v>71</v>
      </c>
      <c r="T3" s="2" t="s">
        <v>318</v>
      </c>
    </row>
    <row r="4" spans="1:21" ht="12.95" customHeight="1">
      <c r="A4" s="8" t="s">
        <v>7</v>
      </c>
      <c r="B4" s="14" t="s">
        <v>131</v>
      </c>
      <c r="C4" s="12">
        <f ca="1">INDIRECT(CONCATENATE(B$3,"!",B4))</f>
        <v>0</v>
      </c>
      <c r="D4" s="8" t="s">
        <v>63</v>
      </c>
      <c r="F4" s="3" t="s">
        <v>70</v>
      </c>
      <c r="G4" s="4">
        <f ca="1">C6+C7</f>
        <v>0</v>
      </c>
      <c r="H4" s="4" t="s">
        <v>35</v>
      </c>
      <c r="J4" s="3" t="s">
        <v>40</v>
      </c>
      <c r="K4" s="11">
        <f ca="1">IF($C$8="標準",$G$10*$C$11,IF($C$8="短時間",$G$11*$C$11,0))</f>
        <v>0</v>
      </c>
      <c r="L4" s="11" t="s">
        <v>92</v>
      </c>
      <c r="N4" s="6" t="s">
        <v>68</v>
      </c>
      <c r="O4" s="6" t="s">
        <v>69</v>
      </c>
      <c r="Q4" s="3" t="s">
        <v>72</v>
      </c>
      <c r="R4" s="3" t="s">
        <v>73</v>
      </c>
      <c r="T4" s="3" t="s">
        <v>72</v>
      </c>
      <c r="U4" s="3" t="s">
        <v>73</v>
      </c>
    </row>
    <row r="5" spans="1:21" ht="12.95" customHeight="1">
      <c r="A5" s="100" t="s">
        <v>187</v>
      </c>
      <c r="B5" s="14" t="s">
        <v>150</v>
      </c>
      <c r="C5" s="12">
        <f t="shared" ref="C5" ca="1" si="0">INDIRECT(CONCATENATE(B$3,"!",B5))</f>
        <v>0</v>
      </c>
      <c r="D5" s="100" t="s">
        <v>35</v>
      </c>
      <c r="F5" s="3" t="s">
        <v>98</v>
      </c>
      <c r="G5" s="4" t="e">
        <f ca="1">VLOOKUP($G$4,$Q$5:$Q$22,1,TRUE)</f>
        <v>#N/A</v>
      </c>
      <c r="H5" s="4" t="s">
        <v>97</v>
      </c>
      <c r="J5" s="10" t="s">
        <v>270</v>
      </c>
      <c r="K5" s="74"/>
      <c r="L5" s="11" t="s">
        <v>92</v>
      </c>
      <c r="M5" s="40"/>
      <c r="N5" s="6">
        <v>5</v>
      </c>
      <c r="O5" s="7" t="s">
        <v>54</v>
      </c>
      <c r="Q5" s="3">
        <v>1</v>
      </c>
      <c r="R5" s="3">
        <v>10</v>
      </c>
      <c r="T5" s="3">
        <v>1</v>
      </c>
      <c r="U5" s="3">
        <v>15</v>
      </c>
    </row>
    <row r="6" spans="1:21">
      <c r="A6" s="8" t="s">
        <v>60</v>
      </c>
      <c r="B6" s="14" t="s">
        <v>257</v>
      </c>
      <c r="C6" s="12">
        <f t="shared" ref="C6:C14" ca="1" si="1">INDIRECT(CONCATENATE(B$3,"!",B6))</f>
        <v>0</v>
      </c>
      <c r="D6" s="8" t="s">
        <v>35</v>
      </c>
      <c r="F6" s="3" t="s">
        <v>99</v>
      </c>
      <c r="G6" s="4" t="e">
        <f ca="1">VLOOKUP(G5,Q5:R21,2,TRUE)</f>
        <v>#N/A</v>
      </c>
      <c r="H6" s="4" t="s">
        <v>100</v>
      </c>
      <c r="J6" s="10" t="s">
        <v>251</v>
      </c>
      <c r="K6" s="11">
        <f ca="1">IF(C16="",0,(G14+(G15*$C$11)))</f>
        <v>0</v>
      </c>
      <c r="L6" s="11" t="s">
        <v>92</v>
      </c>
      <c r="M6"/>
      <c r="N6" s="6">
        <v>4</v>
      </c>
      <c r="O6" s="7" t="s">
        <v>54</v>
      </c>
      <c r="Q6" s="3">
        <v>11</v>
      </c>
      <c r="R6" s="3">
        <v>20</v>
      </c>
      <c r="T6" s="3">
        <v>16</v>
      </c>
      <c r="U6" s="3">
        <v>25</v>
      </c>
    </row>
    <row r="7" spans="1:21">
      <c r="A7" s="8" t="s">
        <v>61</v>
      </c>
      <c r="B7" s="14" t="s">
        <v>258</v>
      </c>
      <c r="C7" s="12">
        <f t="shared" ca="1" si="1"/>
        <v>0</v>
      </c>
      <c r="D7" s="8" t="s">
        <v>35</v>
      </c>
      <c r="F7" s="3" t="s">
        <v>84</v>
      </c>
      <c r="G7" s="4" t="e">
        <f ca="1">CONCATENATE(C14,"-",G5,"-",DBCS(G3))</f>
        <v>#N/A</v>
      </c>
      <c r="H7" s="4"/>
      <c r="J7" s="41" t="s">
        <v>165</v>
      </c>
      <c r="K7" s="74"/>
      <c r="L7" s="42" t="s">
        <v>92</v>
      </c>
      <c r="M7" s="40"/>
      <c r="N7" s="6">
        <v>3</v>
      </c>
      <c r="O7" s="7" t="s">
        <v>55</v>
      </c>
      <c r="Q7" s="3">
        <v>21</v>
      </c>
      <c r="R7" s="3">
        <v>30</v>
      </c>
      <c r="T7" s="3">
        <v>26</v>
      </c>
      <c r="U7" s="3">
        <v>35</v>
      </c>
    </row>
    <row r="8" spans="1:21">
      <c r="A8" s="8" t="s">
        <v>62</v>
      </c>
      <c r="B8" s="14" t="s">
        <v>151</v>
      </c>
      <c r="C8" s="12">
        <f t="shared" ca="1" si="1"/>
        <v>0</v>
      </c>
      <c r="D8" s="8"/>
      <c r="F8" s="3" t="s">
        <v>65</v>
      </c>
      <c r="G8" s="11" t="e">
        <f ca="1">VLOOKUP($G$7,保育単価１【２・３号】!D:Y,2,FALSE)</f>
        <v>#N/A</v>
      </c>
      <c r="H8" s="11" t="s">
        <v>92</v>
      </c>
      <c r="J8" s="43" t="s">
        <v>169</v>
      </c>
      <c r="K8" s="74"/>
      <c r="L8" s="44" t="s">
        <v>92</v>
      </c>
      <c r="M8" s="40"/>
      <c r="N8" s="6">
        <v>2</v>
      </c>
      <c r="O8" s="7" t="s">
        <v>56</v>
      </c>
      <c r="Q8" s="3">
        <v>31</v>
      </c>
      <c r="R8" s="3">
        <v>40</v>
      </c>
      <c r="T8" s="3">
        <v>36</v>
      </c>
      <c r="U8" s="3">
        <v>45</v>
      </c>
    </row>
    <row r="9" spans="1:21">
      <c r="A9" s="8" t="s">
        <v>259</v>
      </c>
      <c r="B9" s="14" t="s">
        <v>261</v>
      </c>
      <c r="C9" s="12">
        <f t="shared" ca="1" si="1"/>
        <v>0</v>
      </c>
      <c r="D9" s="70" t="s">
        <v>265</v>
      </c>
      <c r="F9" s="3" t="s">
        <v>85</v>
      </c>
      <c r="G9" s="11" t="e">
        <f ca="1">VLOOKUP($G$7,保育単価１【２・３号】!D:Y,3,FALSE)</f>
        <v>#N/A</v>
      </c>
      <c r="H9" s="11" t="s">
        <v>92</v>
      </c>
      <c r="J9" s="1" t="s">
        <v>170</v>
      </c>
      <c r="K9" s="74"/>
      <c r="L9" s="11" t="s">
        <v>92</v>
      </c>
      <c r="M9" s="40"/>
      <c r="N9" s="6">
        <v>1</v>
      </c>
      <c r="O9" s="7" t="s">
        <v>56</v>
      </c>
      <c r="Q9" s="3">
        <v>41</v>
      </c>
      <c r="R9" s="3">
        <v>50</v>
      </c>
      <c r="T9" s="3">
        <v>46</v>
      </c>
      <c r="U9" s="3">
        <v>60</v>
      </c>
    </row>
    <row r="10" spans="1:21">
      <c r="A10" s="70" t="s">
        <v>260</v>
      </c>
      <c r="B10" s="14" t="s">
        <v>262</v>
      </c>
      <c r="C10" s="12">
        <f t="shared" ca="1" si="1"/>
        <v>0</v>
      </c>
      <c r="D10" s="70" t="s">
        <v>265</v>
      </c>
      <c r="F10" s="10" t="s">
        <v>137</v>
      </c>
      <c r="G10" s="11" t="e">
        <f ca="1">VLOOKUP($G$7,保育単価１【２・３号】!D:Y,4,FALSE)</f>
        <v>#N/A</v>
      </c>
      <c r="H10" s="11" t="s">
        <v>92</v>
      </c>
      <c r="J10" s="1" t="s">
        <v>185</v>
      </c>
      <c r="K10" s="11">
        <f ca="1">G24</f>
        <v>0</v>
      </c>
      <c r="L10" s="11" t="s">
        <v>92</v>
      </c>
      <c r="M10" s="78"/>
      <c r="N10" s="6">
        <v>0</v>
      </c>
      <c r="O10" s="7" t="s">
        <v>57</v>
      </c>
      <c r="Q10" s="3">
        <v>51</v>
      </c>
      <c r="R10" s="3">
        <v>60</v>
      </c>
      <c r="T10" s="3">
        <v>61</v>
      </c>
      <c r="U10" s="3">
        <v>75</v>
      </c>
    </row>
    <row r="11" spans="1:21">
      <c r="A11" s="8" t="s">
        <v>164</v>
      </c>
      <c r="B11" s="14" t="s">
        <v>163</v>
      </c>
      <c r="C11" s="12">
        <f t="shared" ca="1" si="1"/>
        <v>0</v>
      </c>
      <c r="D11" s="8" t="s">
        <v>64</v>
      </c>
      <c r="F11" s="10" t="s">
        <v>138</v>
      </c>
      <c r="G11" s="11" t="e">
        <f ca="1">VLOOKUP($G$7,保育単価１【２・３号】!D:Y,5,FALSE)</f>
        <v>#N/A</v>
      </c>
      <c r="H11" s="11" t="s">
        <v>92</v>
      </c>
      <c r="J11" s="1" t="s">
        <v>175</v>
      </c>
      <c r="K11" s="74"/>
      <c r="L11" s="11" t="s">
        <v>92</v>
      </c>
      <c r="M11" s="40"/>
      <c r="Q11" s="3">
        <v>61</v>
      </c>
      <c r="R11" s="3">
        <v>70</v>
      </c>
      <c r="T11" s="3">
        <v>76</v>
      </c>
      <c r="U11" s="3">
        <v>90</v>
      </c>
    </row>
    <row r="12" spans="1:21" ht="12.95" customHeight="1">
      <c r="A12" s="8" t="s">
        <v>141</v>
      </c>
      <c r="B12" s="14" t="s">
        <v>152</v>
      </c>
      <c r="C12" s="12">
        <f t="shared" ca="1" si="1"/>
        <v>0</v>
      </c>
      <c r="D12" s="8" t="s">
        <v>265</v>
      </c>
      <c r="F12" s="10" t="s">
        <v>271</v>
      </c>
      <c r="G12" s="74"/>
      <c r="H12" s="11" t="s">
        <v>92</v>
      </c>
      <c r="J12" s="1" t="s">
        <v>176</v>
      </c>
      <c r="K12" s="74"/>
      <c r="L12" s="11" t="s">
        <v>92</v>
      </c>
      <c r="M12" s="40"/>
      <c r="Q12" s="3">
        <v>71</v>
      </c>
      <c r="R12" s="3">
        <v>80</v>
      </c>
      <c r="T12" s="3">
        <v>91</v>
      </c>
      <c r="U12" s="3">
        <v>105</v>
      </c>
    </row>
    <row r="13" spans="1:21" ht="12.95" customHeight="1">
      <c r="A13" s="8" t="s">
        <v>142</v>
      </c>
      <c r="B13" s="14" t="s">
        <v>153</v>
      </c>
      <c r="C13" s="12">
        <f t="shared" ca="1" si="1"/>
        <v>0</v>
      </c>
      <c r="D13" s="8" t="s">
        <v>265</v>
      </c>
      <c r="F13" s="10" t="s">
        <v>272</v>
      </c>
      <c r="G13" s="74"/>
      <c r="H13" s="11" t="s">
        <v>92</v>
      </c>
      <c r="J13" s="1" t="s">
        <v>125</v>
      </c>
      <c r="K13" s="11" t="e">
        <f ca="1">ROUNDDOWN((G29+(G30*$C$11))/($C$9+$C$10),-1)</f>
        <v>#DIV/0!</v>
      </c>
      <c r="L13" s="11" t="s">
        <v>92</v>
      </c>
      <c r="M13" s="40" t="s">
        <v>102</v>
      </c>
      <c r="Q13" s="3">
        <v>81</v>
      </c>
      <c r="R13" s="3">
        <v>90</v>
      </c>
      <c r="T13" s="3">
        <v>106</v>
      </c>
      <c r="U13" s="3">
        <v>120</v>
      </c>
    </row>
    <row r="14" spans="1:21">
      <c r="A14" s="8" t="s">
        <v>82</v>
      </c>
      <c r="B14" s="14" t="s">
        <v>154</v>
      </c>
      <c r="C14" s="12">
        <f t="shared" ca="1" si="1"/>
        <v>0</v>
      </c>
      <c r="D14" s="8" t="s">
        <v>83</v>
      </c>
      <c r="F14" s="75" t="s">
        <v>254</v>
      </c>
      <c r="G14" s="11">
        <f ca="1">IF(C16="○",VLOOKUP($G$7,保育単価１【２・３号】!D:Y,6,FALSE),0)</f>
        <v>0</v>
      </c>
      <c r="H14" s="11" t="s">
        <v>92</v>
      </c>
      <c r="J14" s="1" t="s">
        <v>177</v>
      </c>
      <c r="K14" s="74"/>
      <c r="L14" s="42" t="s">
        <v>92</v>
      </c>
      <c r="M14" s="40"/>
      <c r="Q14" s="3">
        <v>91</v>
      </c>
      <c r="R14" s="3">
        <v>100</v>
      </c>
      <c r="T14" s="3">
        <v>121</v>
      </c>
      <c r="U14" s="3">
        <v>135</v>
      </c>
    </row>
    <row r="15" spans="1:21">
      <c r="A15" s="10" t="s">
        <v>270</v>
      </c>
      <c r="B15" s="71"/>
      <c r="C15" s="73"/>
      <c r="D15" s="1"/>
      <c r="F15" s="75" t="s">
        <v>255</v>
      </c>
      <c r="G15" s="11">
        <f ca="1">IF(C16="○",VLOOKUP($G$7,保育単価１【２・３号】!D:Y,7,FALSE),0)</f>
        <v>0</v>
      </c>
      <c r="H15" s="11" t="s">
        <v>92</v>
      </c>
      <c r="J15" s="46" t="s">
        <v>178</v>
      </c>
      <c r="K15" s="74"/>
      <c r="L15" s="42" t="s">
        <v>92</v>
      </c>
      <c r="M15" s="40"/>
      <c r="Q15" s="3">
        <v>101</v>
      </c>
      <c r="R15" s="3">
        <v>110</v>
      </c>
      <c r="T15" s="3">
        <v>136</v>
      </c>
      <c r="U15" s="3">
        <v>150</v>
      </c>
    </row>
    <row r="16" spans="1:21">
      <c r="A16" s="10" t="s">
        <v>251</v>
      </c>
      <c r="B16" s="45" t="s">
        <v>155</v>
      </c>
      <c r="C16" s="12" t="str">
        <f ca="1">INDIRECT(CONCATENATE(B$3,"!",B16))</f>
        <v/>
      </c>
      <c r="D16" s="1"/>
      <c r="F16" s="10" t="s">
        <v>190</v>
      </c>
      <c r="G16" s="74"/>
      <c r="H16" s="11" t="s">
        <v>92</v>
      </c>
      <c r="J16" s="46" t="s">
        <v>182</v>
      </c>
      <c r="K16" s="11" t="e">
        <f ca="1">ROUNDDOWN((G35*C12/2+G36*C13/2)/($C$9+$C$10),-1)</f>
        <v>#DIV/0!</v>
      </c>
      <c r="L16" s="42" t="s">
        <v>92</v>
      </c>
      <c r="M16" s="40" t="s">
        <v>102</v>
      </c>
      <c r="Q16" s="3">
        <v>111</v>
      </c>
      <c r="R16" s="3">
        <v>120</v>
      </c>
      <c r="T16" s="3">
        <v>151</v>
      </c>
      <c r="U16" s="3">
        <v>180</v>
      </c>
    </row>
    <row r="17" spans="1:21">
      <c r="A17" s="10" t="s">
        <v>165</v>
      </c>
      <c r="B17" s="71"/>
      <c r="C17" s="73"/>
      <c r="D17" s="1"/>
      <c r="F17" s="41" t="s">
        <v>191</v>
      </c>
      <c r="G17" s="74"/>
      <c r="H17" s="42" t="s">
        <v>92</v>
      </c>
      <c r="J17" s="46" t="s">
        <v>179</v>
      </c>
      <c r="K17" s="48">
        <f ca="1">G37</f>
        <v>0</v>
      </c>
      <c r="L17" s="42" t="s">
        <v>92</v>
      </c>
      <c r="M17" s="40"/>
      <c r="Q17" s="3">
        <v>121</v>
      </c>
      <c r="R17" s="3">
        <v>130</v>
      </c>
      <c r="T17" s="3">
        <v>181</v>
      </c>
      <c r="U17" s="3">
        <v>210</v>
      </c>
    </row>
    <row r="18" spans="1:21">
      <c r="A18" s="43" t="s">
        <v>169</v>
      </c>
      <c r="B18" s="71"/>
      <c r="C18" s="73"/>
      <c r="D18" s="1"/>
      <c r="F18" s="43" t="s">
        <v>195</v>
      </c>
      <c r="G18" s="74"/>
      <c r="H18" s="44" t="s">
        <v>92</v>
      </c>
      <c r="J18" s="46" t="s">
        <v>126</v>
      </c>
      <c r="K18" s="11" t="e">
        <f ca="1">ROUNDDOWN((G38+(G39*$C$11))/($C$9+$C$10),-1)</f>
        <v>#DIV/0!</v>
      </c>
      <c r="L18" s="11" t="s">
        <v>92</v>
      </c>
      <c r="M18" s="40" t="s">
        <v>102</v>
      </c>
      <c r="Q18" s="3">
        <v>131</v>
      </c>
      <c r="R18" s="3">
        <v>140</v>
      </c>
      <c r="T18" s="3">
        <v>211</v>
      </c>
      <c r="U18" s="3">
        <v>240</v>
      </c>
    </row>
    <row r="19" spans="1:21">
      <c r="A19" s="1" t="s">
        <v>170</v>
      </c>
      <c r="B19" s="71"/>
      <c r="C19" s="73"/>
      <c r="D19" s="1"/>
      <c r="F19" s="47" t="s">
        <v>196</v>
      </c>
      <c r="G19" s="74"/>
      <c r="H19" s="11" t="s">
        <v>92</v>
      </c>
      <c r="J19" s="1" t="s">
        <v>166</v>
      </c>
      <c r="K19" s="11">
        <f ca="1">IF(C30="",0,ROUNDDOWN((G43*C31)+(G44*$C$11*C31),-1))</f>
        <v>0</v>
      </c>
      <c r="L19" s="11" t="s">
        <v>92</v>
      </c>
      <c r="M19" s="78" t="s">
        <v>102</v>
      </c>
      <c r="Q19" s="3">
        <v>141</v>
      </c>
      <c r="R19" s="3">
        <v>150</v>
      </c>
      <c r="T19" s="3">
        <v>241</v>
      </c>
      <c r="U19" s="3">
        <v>270</v>
      </c>
    </row>
    <row r="20" spans="1:21">
      <c r="A20" s="1" t="s">
        <v>197</v>
      </c>
      <c r="B20" s="71"/>
      <c r="C20" s="73"/>
      <c r="D20" s="1" t="s">
        <v>184</v>
      </c>
      <c r="F20" s="1" t="s">
        <v>198</v>
      </c>
      <c r="G20" s="74"/>
      <c r="H20" s="11" t="s">
        <v>92</v>
      </c>
      <c r="J20" s="3" t="s">
        <v>336</v>
      </c>
      <c r="K20" s="271" t="e">
        <f ca="1">ROUNDDOWN((G45*C33/2)/($C$9+$C$10),-1)</f>
        <v>#DIV/0!</v>
      </c>
      <c r="L20" s="4" t="s">
        <v>92</v>
      </c>
      <c r="M20" s="40" t="s">
        <v>102</v>
      </c>
      <c r="Q20" s="3">
        <v>151</v>
      </c>
      <c r="R20" s="3">
        <v>160</v>
      </c>
      <c r="T20" s="3">
        <v>271</v>
      </c>
      <c r="U20" s="3">
        <v>300</v>
      </c>
    </row>
    <row r="21" spans="1:21">
      <c r="A21" s="1" t="s">
        <v>185</v>
      </c>
      <c r="B21" s="45" t="s">
        <v>156</v>
      </c>
      <c r="C21" s="12" t="str">
        <f ca="1">INDIRECT(CONCATENATE(B$3,"!",B21))</f>
        <v/>
      </c>
      <c r="D21" s="1"/>
      <c r="F21" s="1" t="s">
        <v>199</v>
      </c>
      <c r="G21" s="74"/>
      <c r="H21" s="11" t="s">
        <v>92</v>
      </c>
      <c r="J21" s="10" t="s">
        <v>351</v>
      </c>
      <c r="K21" s="11">
        <f ca="1">IF(C34="",0,(G46+(G47*$C$11)))</f>
        <v>0</v>
      </c>
      <c r="L21" s="11" t="s">
        <v>92</v>
      </c>
      <c r="Q21" s="3">
        <v>161</v>
      </c>
      <c r="R21" s="3">
        <v>170</v>
      </c>
      <c r="T21" s="3">
        <v>301</v>
      </c>
      <c r="U21" s="3">
        <v>999</v>
      </c>
    </row>
    <row r="22" spans="1:21">
      <c r="A22" s="1" t="s">
        <v>175</v>
      </c>
      <c r="B22" s="71"/>
      <c r="C22" s="73"/>
      <c r="D22" s="1"/>
      <c r="F22" s="1" t="s">
        <v>200</v>
      </c>
      <c r="G22" s="74"/>
      <c r="H22" s="11" t="s">
        <v>92</v>
      </c>
      <c r="Q22" s="3">
        <v>171</v>
      </c>
      <c r="R22" s="101">
        <v>999</v>
      </c>
    </row>
    <row r="23" spans="1:21">
      <c r="A23" s="1" t="s">
        <v>176</v>
      </c>
      <c r="B23" s="71"/>
      <c r="C23" s="73"/>
      <c r="D23" s="1"/>
      <c r="F23" s="1" t="s">
        <v>201</v>
      </c>
      <c r="G23" s="74"/>
      <c r="H23" s="11" t="s">
        <v>92</v>
      </c>
    </row>
    <row r="24" spans="1:21">
      <c r="A24" s="49" t="s">
        <v>125</v>
      </c>
      <c r="B24" s="50" t="s">
        <v>157</v>
      </c>
      <c r="C24" s="51" t="str">
        <f ca="1">INDIRECT(CONCATENATE(B$3,"!",B24))</f>
        <v/>
      </c>
      <c r="D24" s="49"/>
      <c r="F24" s="1" t="s">
        <v>202</v>
      </c>
      <c r="G24" s="11">
        <f ca="1">IF(C21="",0,VLOOKUP($G$7,保育単価１【２・３号】!D:Z,8,FALSE))</f>
        <v>0</v>
      </c>
      <c r="H24" s="11" t="s">
        <v>92</v>
      </c>
    </row>
    <row r="25" spans="1:21">
      <c r="A25" s="1" t="s">
        <v>177</v>
      </c>
      <c r="B25" s="76"/>
      <c r="C25" s="77"/>
      <c r="D25" s="1"/>
      <c r="F25" s="1" t="s">
        <v>204</v>
      </c>
      <c r="G25" s="72"/>
      <c r="H25" s="11" t="s">
        <v>92</v>
      </c>
    </row>
    <row r="26" spans="1:21">
      <c r="A26" s="1" t="s">
        <v>178</v>
      </c>
      <c r="B26" s="71"/>
      <c r="C26" s="73"/>
      <c r="D26" s="1"/>
      <c r="F26" s="1" t="s">
        <v>206</v>
      </c>
      <c r="G26" s="72"/>
      <c r="H26" s="11" t="s">
        <v>92</v>
      </c>
    </row>
    <row r="27" spans="1:21">
      <c r="A27" s="1" t="s">
        <v>182</v>
      </c>
      <c r="B27" s="50" t="s">
        <v>158</v>
      </c>
      <c r="C27" s="51">
        <f ca="1">INDIRECT(CONCATENATE(B$3,"!",B27))</f>
        <v>0</v>
      </c>
      <c r="D27" s="1"/>
      <c r="F27" s="1" t="s">
        <v>207</v>
      </c>
      <c r="G27" s="72"/>
      <c r="H27" s="11" t="s">
        <v>92</v>
      </c>
    </row>
    <row r="28" spans="1:21">
      <c r="A28" s="1" t="s">
        <v>95</v>
      </c>
      <c r="B28" s="50" t="s">
        <v>159</v>
      </c>
      <c r="C28" s="51" t="str">
        <f ca="1">INDIRECT(CONCATENATE(B$3,"!",B28))</f>
        <v/>
      </c>
      <c r="D28" s="1"/>
      <c r="F28" s="1" t="s">
        <v>208</v>
      </c>
      <c r="G28" s="72"/>
      <c r="H28" s="11" t="s">
        <v>92</v>
      </c>
    </row>
    <row r="29" spans="1:21">
      <c r="A29" s="1" t="s">
        <v>126</v>
      </c>
      <c r="B29" s="45" t="s">
        <v>160</v>
      </c>
      <c r="C29" s="12" t="str">
        <f ca="1">INDIRECT(CONCATENATE(B$3,"!",B29))</f>
        <v/>
      </c>
      <c r="D29" s="1"/>
      <c r="F29" s="1" t="s">
        <v>209</v>
      </c>
      <c r="G29" s="48">
        <f ca="1">IF(C24="A",保育単価2【２・３号】!C2,IF(C24="B",保育単価2【２・３号】!C4,0))</f>
        <v>0</v>
      </c>
      <c r="H29" s="11" t="s">
        <v>92</v>
      </c>
    </row>
    <row r="30" spans="1:21">
      <c r="A30" s="75" t="s">
        <v>166</v>
      </c>
      <c r="B30" s="45" t="s">
        <v>319</v>
      </c>
      <c r="C30" s="269" t="str">
        <f ca="1">INDIRECT(CONCATENATE(B$3,"!",B30))</f>
        <v/>
      </c>
      <c r="D30" s="75"/>
      <c r="F30" s="1" t="s">
        <v>210</v>
      </c>
      <c r="G30" s="48">
        <f ca="1">IF(C24="A",保育単価2【２・３号】!C3,IF(C24="B",保育単価2【２・３号】!C5,0))</f>
        <v>0</v>
      </c>
      <c r="H30" s="11" t="s">
        <v>92</v>
      </c>
    </row>
    <row r="31" spans="1:21">
      <c r="A31" s="75" t="s">
        <v>193</v>
      </c>
      <c r="B31" s="45" t="s">
        <v>320</v>
      </c>
      <c r="C31" s="269" t="str">
        <f ca="1">INDIRECT(CONCATENATE(B$3,"!",B31))</f>
        <v/>
      </c>
      <c r="D31" s="75" t="s">
        <v>35</v>
      </c>
      <c r="F31" s="1" t="s">
        <v>211</v>
      </c>
      <c r="G31" s="72"/>
      <c r="H31" s="11" t="s">
        <v>92</v>
      </c>
    </row>
    <row r="32" spans="1:21">
      <c r="A32" s="267" t="s">
        <v>334</v>
      </c>
      <c r="B32" s="268" t="s">
        <v>161</v>
      </c>
      <c r="C32" s="269">
        <f t="shared" ref="C32" ca="1" si="2">INDIRECT(CONCATENATE(B$3,"!",B32))</f>
        <v>0</v>
      </c>
      <c r="D32" s="3"/>
      <c r="F32" s="1" t="s">
        <v>212</v>
      </c>
      <c r="G32" s="72"/>
      <c r="H32" s="11" t="s">
        <v>92</v>
      </c>
    </row>
    <row r="33" spans="1:8">
      <c r="A33" s="267" t="s">
        <v>344</v>
      </c>
      <c r="B33" s="268" t="s">
        <v>345</v>
      </c>
      <c r="C33" s="4">
        <f ca="1">INDIRECT(CONCATENATE(B$3,"!",B33))</f>
        <v>0</v>
      </c>
      <c r="D33" s="3" t="s">
        <v>337</v>
      </c>
      <c r="F33" s="1" t="s">
        <v>213</v>
      </c>
      <c r="G33" s="72"/>
      <c r="H33" s="11" t="s">
        <v>92</v>
      </c>
    </row>
    <row r="34" spans="1:8">
      <c r="A34" s="149" t="s">
        <v>351</v>
      </c>
      <c r="B34" s="159" t="s">
        <v>162</v>
      </c>
      <c r="C34" s="148" t="str">
        <f t="shared" ref="C34" ca="1" si="3">INDIRECT(CONCATENATE(B$3,"!",B34))</f>
        <v/>
      </c>
      <c r="D34" s="107"/>
      <c r="F34" s="1" t="s">
        <v>214</v>
      </c>
      <c r="G34" s="72"/>
      <c r="H34" s="11" t="s">
        <v>92</v>
      </c>
    </row>
    <row r="35" spans="1:8">
      <c r="A35" s="282"/>
      <c r="B35" s="283"/>
      <c r="C35" s="283"/>
      <c r="D35" s="284"/>
      <c r="F35" s="1" t="s">
        <v>141</v>
      </c>
      <c r="G35" s="48">
        <f ca="1">IF(C27="適",保育単価2【２・３号】!C6,0)</f>
        <v>0</v>
      </c>
      <c r="H35" s="11" t="s">
        <v>92</v>
      </c>
    </row>
    <row r="36" spans="1:8">
      <c r="A36" s="282"/>
      <c r="B36" s="283"/>
      <c r="C36" s="283"/>
      <c r="D36" s="284"/>
      <c r="F36" s="1" t="s">
        <v>142</v>
      </c>
      <c r="G36" s="11">
        <f ca="1">IF(C27="適",保育単価2【２・３号】!C7,0)</f>
        <v>0</v>
      </c>
      <c r="H36" s="11" t="s">
        <v>92</v>
      </c>
    </row>
    <row r="37" spans="1:8">
      <c r="F37" s="1" t="s">
        <v>95</v>
      </c>
      <c r="G37" s="11">
        <f ca="1">IF(C28="",0,VLOOKUP(C28,保育単価2【２・３号】!B:C,2,FALSE))</f>
        <v>0</v>
      </c>
      <c r="H37" s="11" t="s">
        <v>92</v>
      </c>
    </row>
    <row r="38" spans="1:8">
      <c r="F38" s="1" t="s">
        <v>215</v>
      </c>
      <c r="G38" s="48">
        <f ca="1">IF(C29="配置",保育単価2【２・３号】!C13,IF(C29="兼務",保育単価2【２・３号】!C15,IF(C29="嘱託",保育単価2【２・３号】!C17,0)))</f>
        <v>0</v>
      </c>
      <c r="H38" s="11" t="s">
        <v>92</v>
      </c>
    </row>
    <row r="39" spans="1:8">
      <c r="F39" s="1" t="s">
        <v>139</v>
      </c>
      <c r="G39" s="48">
        <f ca="1">IF(C29="配置",保育単価2【２・３号】!C14,IF(C29="兼務",保育単価2【２・３号】!C16,IF(C29="嘱託",保育単価2【２・３号】!C18,0)))</f>
        <v>0</v>
      </c>
      <c r="H39" s="11" t="s">
        <v>92</v>
      </c>
    </row>
    <row r="40" spans="1:8">
      <c r="F40" s="75" t="s">
        <v>312</v>
      </c>
      <c r="G40" s="272">
        <f ca="1">C5+C6</f>
        <v>0</v>
      </c>
      <c r="H40" s="273" t="s">
        <v>321</v>
      </c>
    </row>
    <row r="41" spans="1:8">
      <c r="F41" s="75" t="s">
        <v>311</v>
      </c>
      <c r="G41" s="272" t="e">
        <f ca="1">VLOOKUP(G40,T5:T21,1,TRUE)</f>
        <v>#N/A</v>
      </c>
      <c r="H41" s="273" t="s">
        <v>322</v>
      </c>
    </row>
    <row r="42" spans="1:8">
      <c r="F42" s="75" t="s">
        <v>310</v>
      </c>
      <c r="G42" s="272" t="e">
        <f ca="1">CONCATENATE("【チーム保育】",C14,"-",G41)</f>
        <v>#N/A</v>
      </c>
      <c r="H42" s="273"/>
    </row>
    <row r="43" spans="1:8">
      <c r="F43" s="75" t="s">
        <v>192</v>
      </c>
      <c r="G43" s="273">
        <f ca="1">IF(C30="○",VLOOKUP($G$42,保育単価3【１・２号チーム保育】!D:F,2,FALSE),0)</f>
        <v>0</v>
      </c>
      <c r="H43" s="273" t="s">
        <v>92</v>
      </c>
    </row>
    <row r="44" spans="1:8">
      <c r="F44" s="75" t="s">
        <v>194</v>
      </c>
      <c r="G44" s="273">
        <f ca="1">IF(C30="○",VLOOKUP($G$42,保育単価3【１・２号チーム保育】!D:F,3,FALSE),0)</f>
        <v>0</v>
      </c>
      <c r="H44" s="273" t="s">
        <v>92</v>
      </c>
    </row>
    <row r="45" spans="1:8">
      <c r="F45" s="270" t="s">
        <v>334</v>
      </c>
      <c r="G45" s="11">
        <f ca="1">IF(C32="適",保育単価2【２・３号】!C19,0)</f>
        <v>0</v>
      </c>
      <c r="H45" s="11" t="s">
        <v>92</v>
      </c>
    </row>
    <row r="46" spans="1:8">
      <c r="F46" s="158" t="s">
        <v>349</v>
      </c>
      <c r="G46" s="11">
        <f ca="1">IF(C34="○",VLOOKUP($G$7,保育単価１【２・３号】!D:Y,9,FALSE),0)</f>
        <v>0</v>
      </c>
      <c r="H46" s="145" t="s">
        <v>92</v>
      </c>
    </row>
    <row r="47" spans="1:8">
      <c r="F47" s="158" t="s">
        <v>350</v>
      </c>
      <c r="G47" s="11">
        <f ca="1">IF(C34="○",VLOOKUP($G$7,保育単価１【２・３号】!D:Y,10,FALSE),0)</f>
        <v>0</v>
      </c>
      <c r="H47" s="145" t="s">
        <v>92</v>
      </c>
    </row>
    <row r="48" spans="1:8">
      <c r="F48" s="279"/>
      <c r="G48" s="280"/>
      <c r="H48" s="280"/>
    </row>
  </sheetData>
  <sheetProtection password="CC07" sheet="1" objects="1" scenarios="1"/>
  <phoneticPr fontId="3"/>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0.499984740745262"/>
  </sheetPr>
  <dimension ref="A1:AC274"/>
  <sheetViews>
    <sheetView zoomScale="115" zoomScaleNormal="115" workbookViewId="0">
      <selection activeCell="D14" sqref="D14"/>
    </sheetView>
  </sheetViews>
  <sheetFormatPr defaultColWidth="9.125" defaultRowHeight="13.5"/>
  <cols>
    <col min="1" max="1" width="14" style="5" customWidth="1"/>
    <col min="2" max="2" width="12.125" style="36" customWidth="1"/>
    <col min="3" max="3" width="16.875" style="36" customWidth="1"/>
    <col min="4" max="4" width="17.5" style="68" customWidth="1"/>
    <col min="5" max="5" width="13" style="5" bestFit="1" customWidth="1"/>
    <col min="6" max="6" width="12.875" style="5" bestFit="1" customWidth="1"/>
    <col min="7" max="7" width="14.5" style="5" customWidth="1"/>
    <col min="8" max="8" width="12.25" style="5" bestFit="1" customWidth="1"/>
    <col min="9" max="10" width="12.25" style="5" customWidth="1"/>
    <col min="11" max="11" width="13" style="5" customWidth="1"/>
    <col min="12" max="12" width="14.875" style="5" bestFit="1" customWidth="1"/>
    <col min="13" max="13" width="15.25" style="24" customWidth="1"/>
    <col min="14" max="14" width="10.75" style="24" customWidth="1"/>
    <col min="15" max="15" width="14.5" style="24" bestFit="1" customWidth="1"/>
    <col min="16" max="16384" width="9.125" style="5"/>
  </cols>
  <sheetData>
    <row r="1" spans="1:29" s="33" customFormat="1" ht="17.850000000000001" customHeight="1">
      <c r="A1" s="63" t="s">
        <v>338</v>
      </c>
      <c r="B1" s="69"/>
      <c r="C1" s="35"/>
      <c r="D1" s="66">
        <v>1</v>
      </c>
      <c r="E1" s="185">
        <v>2</v>
      </c>
      <c r="F1" s="186">
        <v>3</v>
      </c>
      <c r="G1" s="185">
        <v>4</v>
      </c>
      <c r="H1" s="186">
        <v>5</v>
      </c>
      <c r="I1" s="185">
        <v>6</v>
      </c>
      <c r="J1" s="34">
        <v>7</v>
      </c>
      <c r="K1" s="33">
        <v>8</v>
      </c>
      <c r="L1" s="34">
        <v>9</v>
      </c>
      <c r="M1" s="33">
        <v>10</v>
      </c>
      <c r="N1" s="34">
        <v>11</v>
      </c>
      <c r="O1" s="33">
        <v>12</v>
      </c>
      <c r="P1" s="34">
        <v>13</v>
      </c>
      <c r="Q1" s="33">
        <v>14</v>
      </c>
      <c r="R1" s="34">
        <v>15</v>
      </c>
      <c r="S1" s="33">
        <v>16</v>
      </c>
      <c r="T1" s="34">
        <v>17</v>
      </c>
      <c r="U1" s="33">
        <v>18</v>
      </c>
      <c r="V1" s="34">
        <v>19</v>
      </c>
      <c r="W1" s="33">
        <v>20</v>
      </c>
      <c r="X1" s="34">
        <v>21</v>
      </c>
      <c r="Y1" s="33">
        <v>22</v>
      </c>
      <c r="Z1" s="34">
        <v>23</v>
      </c>
      <c r="AA1" s="33">
        <v>24</v>
      </c>
      <c r="AB1" s="34">
        <v>23</v>
      </c>
      <c r="AC1" s="34"/>
    </row>
    <row r="2" spans="1:29" s="28" customFormat="1" ht="17.850000000000001" customHeight="1">
      <c r="A2" s="25" t="s">
        <v>69</v>
      </c>
      <c r="B2" s="65" t="s">
        <v>74</v>
      </c>
      <c r="C2" s="65" t="s">
        <v>53</v>
      </c>
      <c r="D2" s="65" t="s">
        <v>84</v>
      </c>
      <c r="E2" s="25" t="s">
        <v>20</v>
      </c>
      <c r="F2" s="26" t="s">
        <v>218</v>
      </c>
      <c r="G2" s="25" t="s">
        <v>219</v>
      </c>
      <c r="H2" s="26" t="s">
        <v>220</v>
      </c>
      <c r="I2" s="26" t="s">
        <v>248</v>
      </c>
      <c r="J2" s="26" t="s">
        <v>249</v>
      </c>
      <c r="K2" s="26" t="s">
        <v>221</v>
      </c>
      <c r="L2" s="29" t="s">
        <v>191</v>
      </c>
      <c r="M2" s="52" t="s">
        <v>222</v>
      </c>
      <c r="N2" s="53" t="s">
        <v>223</v>
      </c>
      <c r="O2" s="53" t="s">
        <v>224</v>
      </c>
      <c r="P2" s="53" t="s">
        <v>225</v>
      </c>
      <c r="Q2" s="53" t="s">
        <v>226</v>
      </c>
      <c r="R2" s="53" t="s">
        <v>227</v>
      </c>
      <c r="S2" s="53" t="s">
        <v>228</v>
      </c>
      <c r="T2" s="53" t="s">
        <v>229</v>
      </c>
      <c r="U2" s="53" t="s">
        <v>230</v>
      </c>
      <c r="V2" s="26" t="s">
        <v>353</v>
      </c>
      <c r="W2" s="26" t="s">
        <v>354</v>
      </c>
    </row>
    <row r="3" spans="1:29" s="60" customFormat="1" ht="10.15" customHeight="1">
      <c r="A3" s="54" t="s">
        <v>235</v>
      </c>
      <c r="B3" s="67">
        <v>1</v>
      </c>
      <c r="C3" s="67" t="s">
        <v>55</v>
      </c>
      <c r="D3" s="67" t="str">
        <f t="shared" ref="D3:D66" si="0">CONCATENATE($A3,"-",$B3,"-",$C3)</f>
        <v>10/100-1-３歳児</v>
      </c>
      <c r="E3" s="297">
        <v>100040</v>
      </c>
      <c r="F3" s="297">
        <v>980</v>
      </c>
      <c r="G3" s="301">
        <v>5680</v>
      </c>
      <c r="H3" s="301">
        <v>50</v>
      </c>
      <c r="I3" s="301">
        <v>8720</v>
      </c>
      <c r="J3" s="301">
        <v>80</v>
      </c>
      <c r="K3" s="55">
        <v>6010</v>
      </c>
      <c r="L3" s="55">
        <v>60</v>
      </c>
      <c r="M3" s="301">
        <v>34880</v>
      </c>
      <c r="N3" s="301">
        <v>340</v>
      </c>
      <c r="O3" s="55">
        <v>3790</v>
      </c>
      <c r="P3" s="55">
        <v>30</v>
      </c>
      <c r="Q3" s="55">
        <v>2840</v>
      </c>
      <c r="R3" s="55">
        <v>20</v>
      </c>
      <c r="S3" s="55">
        <v>500</v>
      </c>
      <c r="T3" s="61">
        <v>5</v>
      </c>
      <c r="U3" s="55">
        <v>240</v>
      </c>
      <c r="V3" s="55"/>
      <c r="W3" s="55"/>
    </row>
    <row r="4" spans="1:29" s="60" customFormat="1" ht="10.15" customHeight="1">
      <c r="A4" s="54" t="s">
        <v>235</v>
      </c>
      <c r="B4" s="67">
        <v>1</v>
      </c>
      <c r="C4" s="67" t="s">
        <v>54</v>
      </c>
      <c r="D4" s="67" t="str">
        <f t="shared" si="0"/>
        <v>10/100-1-４歳以上児</v>
      </c>
      <c r="E4" s="297">
        <v>91320</v>
      </c>
      <c r="F4" s="297">
        <v>890</v>
      </c>
      <c r="G4" s="301">
        <v>5680</v>
      </c>
      <c r="H4" s="302">
        <v>50</v>
      </c>
      <c r="I4" s="56"/>
      <c r="J4" s="56"/>
      <c r="K4" s="57">
        <v>6010</v>
      </c>
      <c r="L4" s="55">
        <v>60</v>
      </c>
      <c r="M4" s="301">
        <v>34880</v>
      </c>
      <c r="N4" s="301">
        <v>340</v>
      </c>
      <c r="O4" s="55">
        <v>3790</v>
      </c>
      <c r="P4" s="55">
        <v>30</v>
      </c>
      <c r="Q4" s="58">
        <v>2840</v>
      </c>
      <c r="R4" s="58">
        <v>20</v>
      </c>
      <c r="S4" s="58">
        <v>500</v>
      </c>
      <c r="T4" s="59">
        <v>5</v>
      </c>
      <c r="U4" s="58">
        <v>240</v>
      </c>
      <c r="V4" s="309">
        <v>3480</v>
      </c>
      <c r="W4" s="309">
        <v>30</v>
      </c>
    </row>
    <row r="5" spans="1:29" s="60" customFormat="1" ht="10.15" customHeight="1">
      <c r="A5" s="54" t="s">
        <v>235</v>
      </c>
      <c r="B5" s="67">
        <v>16</v>
      </c>
      <c r="C5" s="67" t="s">
        <v>55</v>
      </c>
      <c r="D5" s="67" t="str">
        <f t="shared" si="0"/>
        <v>10/100-16-３歳児</v>
      </c>
      <c r="E5" s="297">
        <v>65320</v>
      </c>
      <c r="F5" s="297">
        <v>630</v>
      </c>
      <c r="G5" s="301">
        <v>3410</v>
      </c>
      <c r="H5" s="301">
        <v>30</v>
      </c>
      <c r="I5" s="301">
        <v>8720</v>
      </c>
      <c r="J5" s="301">
        <v>80</v>
      </c>
      <c r="K5" s="55">
        <v>3600</v>
      </c>
      <c r="L5" s="55">
        <v>30</v>
      </c>
      <c r="M5" s="301">
        <v>20920</v>
      </c>
      <c r="N5" s="301">
        <v>200</v>
      </c>
      <c r="O5" s="55">
        <v>2600</v>
      </c>
      <c r="P5" s="55">
        <v>20</v>
      </c>
      <c r="Q5" s="55">
        <v>1700</v>
      </c>
      <c r="R5" s="55">
        <v>10</v>
      </c>
      <c r="S5" s="55">
        <v>300</v>
      </c>
      <c r="T5" s="61">
        <v>3</v>
      </c>
      <c r="U5" s="55">
        <v>240</v>
      </c>
      <c r="V5" s="55"/>
      <c r="W5" s="55"/>
    </row>
    <row r="6" spans="1:29" s="60" customFormat="1" ht="10.15" customHeight="1">
      <c r="A6" s="54" t="s">
        <v>235</v>
      </c>
      <c r="B6" s="67">
        <v>16</v>
      </c>
      <c r="C6" s="67" t="s">
        <v>54</v>
      </c>
      <c r="D6" s="67" t="str">
        <f t="shared" si="0"/>
        <v>10/100-16-４歳以上児</v>
      </c>
      <c r="E6" s="297">
        <v>56600</v>
      </c>
      <c r="F6" s="297">
        <v>540</v>
      </c>
      <c r="G6" s="301">
        <v>3410</v>
      </c>
      <c r="H6" s="302">
        <v>30</v>
      </c>
      <c r="I6" s="56"/>
      <c r="J6" s="56"/>
      <c r="K6" s="57">
        <v>3600</v>
      </c>
      <c r="L6" s="55">
        <v>30</v>
      </c>
      <c r="M6" s="301">
        <v>20920</v>
      </c>
      <c r="N6" s="301">
        <v>200</v>
      </c>
      <c r="O6" s="55">
        <v>2600</v>
      </c>
      <c r="P6" s="55">
        <v>20</v>
      </c>
      <c r="Q6" s="58">
        <v>1700</v>
      </c>
      <c r="R6" s="58">
        <v>10</v>
      </c>
      <c r="S6" s="58">
        <v>300</v>
      </c>
      <c r="T6" s="59">
        <v>3</v>
      </c>
      <c r="U6" s="58">
        <v>240</v>
      </c>
      <c r="V6" s="309">
        <v>3480</v>
      </c>
      <c r="W6" s="309">
        <v>30</v>
      </c>
    </row>
    <row r="7" spans="1:29" s="60" customFormat="1" ht="10.15" customHeight="1">
      <c r="A7" s="54" t="s">
        <v>235</v>
      </c>
      <c r="B7" s="67">
        <v>26</v>
      </c>
      <c r="C7" s="67" t="s">
        <v>55</v>
      </c>
      <c r="D7" s="67" t="str">
        <f t="shared" si="0"/>
        <v>10/100-26-３歳児</v>
      </c>
      <c r="E7" s="297">
        <v>52980</v>
      </c>
      <c r="F7" s="297">
        <v>510</v>
      </c>
      <c r="G7" s="301">
        <v>2430</v>
      </c>
      <c r="H7" s="301">
        <v>20</v>
      </c>
      <c r="I7" s="301">
        <v>8720</v>
      </c>
      <c r="J7" s="301">
        <v>80</v>
      </c>
      <c r="K7" s="55">
        <v>2570</v>
      </c>
      <c r="L7" s="55">
        <v>20</v>
      </c>
      <c r="M7" s="301">
        <v>14940</v>
      </c>
      <c r="N7" s="301">
        <v>140</v>
      </c>
      <c r="O7" s="55">
        <v>2090</v>
      </c>
      <c r="P7" s="55">
        <v>20</v>
      </c>
      <c r="Q7" s="55">
        <v>1220</v>
      </c>
      <c r="R7" s="55">
        <v>10</v>
      </c>
      <c r="S7" s="55">
        <v>210</v>
      </c>
      <c r="T7" s="61">
        <v>2</v>
      </c>
      <c r="U7" s="55">
        <v>240</v>
      </c>
      <c r="V7" s="55"/>
      <c r="W7" s="55"/>
    </row>
    <row r="8" spans="1:29" s="60" customFormat="1" ht="10.15" customHeight="1">
      <c r="A8" s="54" t="s">
        <v>235</v>
      </c>
      <c r="B8" s="67">
        <v>26</v>
      </c>
      <c r="C8" s="67" t="s">
        <v>54</v>
      </c>
      <c r="D8" s="67" t="str">
        <f t="shared" si="0"/>
        <v>10/100-26-４歳以上児</v>
      </c>
      <c r="E8" s="297">
        <v>44260</v>
      </c>
      <c r="F8" s="297">
        <v>420</v>
      </c>
      <c r="G8" s="301">
        <v>2430</v>
      </c>
      <c r="H8" s="302">
        <v>20</v>
      </c>
      <c r="I8" s="56"/>
      <c r="J8" s="56"/>
      <c r="K8" s="57">
        <v>2570</v>
      </c>
      <c r="L8" s="55">
        <v>20</v>
      </c>
      <c r="M8" s="301">
        <v>14940</v>
      </c>
      <c r="N8" s="301">
        <v>140</v>
      </c>
      <c r="O8" s="55">
        <v>2090</v>
      </c>
      <c r="P8" s="55">
        <v>20</v>
      </c>
      <c r="Q8" s="58">
        <v>1220</v>
      </c>
      <c r="R8" s="58">
        <v>10</v>
      </c>
      <c r="S8" s="58">
        <v>210</v>
      </c>
      <c r="T8" s="59">
        <v>2</v>
      </c>
      <c r="U8" s="58">
        <v>240</v>
      </c>
      <c r="V8" s="309">
        <v>3480</v>
      </c>
      <c r="W8" s="309">
        <v>30</v>
      </c>
    </row>
    <row r="9" spans="1:29" s="60" customFormat="1" ht="10.15" customHeight="1">
      <c r="A9" s="54" t="s">
        <v>235</v>
      </c>
      <c r="B9" s="67">
        <v>36</v>
      </c>
      <c r="C9" s="67" t="s">
        <v>55</v>
      </c>
      <c r="D9" s="67" t="str">
        <f t="shared" si="0"/>
        <v>10/100-36-３歳児</v>
      </c>
      <c r="E9" s="297">
        <v>48080</v>
      </c>
      <c r="F9" s="297">
        <v>460</v>
      </c>
      <c r="G9" s="301">
        <v>1890</v>
      </c>
      <c r="H9" s="301">
        <v>10</v>
      </c>
      <c r="I9" s="301">
        <v>8720</v>
      </c>
      <c r="J9" s="301">
        <v>80</v>
      </c>
      <c r="K9" s="55">
        <v>0</v>
      </c>
      <c r="L9" s="55">
        <v>0</v>
      </c>
      <c r="M9" s="301">
        <v>11620</v>
      </c>
      <c r="N9" s="301">
        <v>110</v>
      </c>
      <c r="O9" s="55">
        <v>1800</v>
      </c>
      <c r="P9" s="55">
        <v>10</v>
      </c>
      <c r="Q9" s="55">
        <v>950</v>
      </c>
      <c r="R9" s="55">
        <v>9</v>
      </c>
      <c r="S9" s="55">
        <v>170</v>
      </c>
      <c r="T9" s="61">
        <v>1</v>
      </c>
      <c r="U9" s="55">
        <v>240</v>
      </c>
      <c r="V9" s="55"/>
      <c r="W9" s="55"/>
    </row>
    <row r="10" spans="1:29" s="60" customFormat="1" ht="10.15" customHeight="1">
      <c r="A10" s="54" t="s">
        <v>235</v>
      </c>
      <c r="B10" s="67">
        <v>36</v>
      </c>
      <c r="C10" s="67" t="s">
        <v>54</v>
      </c>
      <c r="D10" s="67" t="str">
        <f t="shared" si="0"/>
        <v>10/100-36-４歳以上児</v>
      </c>
      <c r="E10" s="297">
        <v>39360</v>
      </c>
      <c r="F10" s="297">
        <v>370</v>
      </c>
      <c r="G10" s="301">
        <v>1890</v>
      </c>
      <c r="H10" s="302">
        <v>10</v>
      </c>
      <c r="I10" s="56"/>
      <c r="J10" s="56"/>
      <c r="K10" s="57">
        <v>0</v>
      </c>
      <c r="L10" s="55">
        <v>0</v>
      </c>
      <c r="M10" s="301">
        <v>11620</v>
      </c>
      <c r="N10" s="301">
        <v>110</v>
      </c>
      <c r="O10" s="55">
        <v>1800</v>
      </c>
      <c r="P10" s="55">
        <v>10</v>
      </c>
      <c r="Q10" s="58">
        <v>950</v>
      </c>
      <c r="R10" s="58">
        <v>9</v>
      </c>
      <c r="S10" s="58">
        <v>170</v>
      </c>
      <c r="T10" s="59">
        <v>1</v>
      </c>
      <c r="U10" s="58">
        <v>240</v>
      </c>
      <c r="V10" s="309">
        <v>3480</v>
      </c>
      <c r="W10" s="309">
        <v>30</v>
      </c>
    </row>
    <row r="11" spans="1:29" s="60" customFormat="1" ht="10.15" customHeight="1">
      <c r="A11" s="54" t="s">
        <v>235</v>
      </c>
      <c r="B11" s="67">
        <v>46</v>
      </c>
      <c r="C11" s="67" t="s">
        <v>55</v>
      </c>
      <c r="D11" s="67" t="str">
        <f t="shared" si="0"/>
        <v>10/100-46-３歳児</v>
      </c>
      <c r="E11" s="297">
        <v>43720</v>
      </c>
      <c r="F11" s="297">
        <v>410</v>
      </c>
      <c r="G11" s="301">
        <v>1420</v>
      </c>
      <c r="H11" s="301">
        <v>10</v>
      </c>
      <c r="I11" s="301">
        <v>8720</v>
      </c>
      <c r="J11" s="301">
        <v>80</v>
      </c>
      <c r="K11" s="55">
        <v>0</v>
      </c>
      <c r="L11" s="55">
        <v>0</v>
      </c>
      <c r="M11" s="301">
        <v>8720</v>
      </c>
      <c r="N11" s="301">
        <v>80</v>
      </c>
      <c r="O11" s="55">
        <v>1350</v>
      </c>
      <c r="P11" s="55">
        <v>10</v>
      </c>
      <c r="Q11" s="55">
        <v>710</v>
      </c>
      <c r="R11" s="55">
        <v>7</v>
      </c>
      <c r="S11" s="55">
        <v>120</v>
      </c>
      <c r="T11" s="61">
        <v>1</v>
      </c>
      <c r="U11" s="55">
        <v>240</v>
      </c>
      <c r="V11" s="55"/>
      <c r="W11" s="55"/>
    </row>
    <row r="12" spans="1:29" s="60" customFormat="1" ht="10.15" customHeight="1">
      <c r="A12" s="54" t="s">
        <v>235</v>
      </c>
      <c r="B12" s="67">
        <v>46</v>
      </c>
      <c r="C12" s="67" t="s">
        <v>54</v>
      </c>
      <c r="D12" s="67" t="str">
        <f t="shared" si="0"/>
        <v>10/100-46-４歳以上児</v>
      </c>
      <c r="E12" s="297">
        <v>35000</v>
      </c>
      <c r="F12" s="297">
        <v>330</v>
      </c>
      <c r="G12" s="301">
        <v>1420</v>
      </c>
      <c r="H12" s="302">
        <v>10</v>
      </c>
      <c r="I12" s="56"/>
      <c r="J12" s="56"/>
      <c r="K12" s="57">
        <v>0</v>
      </c>
      <c r="L12" s="55">
        <v>0</v>
      </c>
      <c r="M12" s="301">
        <v>8720</v>
      </c>
      <c r="N12" s="301">
        <v>80</v>
      </c>
      <c r="O12" s="55">
        <v>1350</v>
      </c>
      <c r="P12" s="55">
        <v>10</v>
      </c>
      <c r="Q12" s="58">
        <v>710</v>
      </c>
      <c r="R12" s="58">
        <v>7</v>
      </c>
      <c r="S12" s="58">
        <v>120</v>
      </c>
      <c r="T12" s="59">
        <v>1</v>
      </c>
      <c r="U12" s="58">
        <v>240</v>
      </c>
      <c r="V12" s="309">
        <v>3480</v>
      </c>
      <c r="W12" s="309">
        <v>30</v>
      </c>
    </row>
    <row r="13" spans="1:29" s="60" customFormat="1" ht="10.15" customHeight="1">
      <c r="A13" s="54" t="s">
        <v>235</v>
      </c>
      <c r="B13" s="67">
        <v>61</v>
      </c>
      <c r="C13" s="67" t="s">
        <v>55</v>
      </c>
      <c r="D13" s="67" t="str">
        <f t="shared" si="0"/>
        <v>10/100-61-３歳児</v>
      </c>
      <c r="E13" s="297">
        <v>41150</v>
      </c>
      <c r="F13" s="297">
        <v>390</v>
      </c>
      <c r="G13" s="301">
        <v>1130</v>
      </c>
      <c r="H13" s="301">
        <v>10</v>
      </c>
      <c r="I13" s="301">
        <v>8720</v>
      </c>
      <c r="J13" s="301">
        <v>80</v>
      </c>
      <c r="K13" s="55">
        <v>0</v>
      </c>
      <c r="L13" s="55">
        <v>0</v>
      </c>
      <c r="M13" s="301">
        <v>6970</v>
      </c>
      <c r="N13" s="301">
        <v>60</v>
      </c>
      <c r="O13" s="55">
        <v>1080</v>
      </c>
      <c r="P13" s="55">
        <v>10</v>
      </c>
      <c r="Q13" s="55">
        <v>590</v>
      </c>
      <c r="R13" s="55">
        <v>5</v>
      </c>
      <c r="S13" s="55">
        <v>100</v>
      </c>
      <c r="T13" s="61">
        <v>1</v>
      </c>
      <c r="U13" s="55">
        <v>240</v>
      </c>
      <c r="V13" s="55"/>
      <c r="W13" s="55"/>
    </row>
    <row r="14" spans="1:29" s="60" customFormat="1" ht="10.15" customHeight="1">
      <c r="A14" s="54" t="s">
        <v>235</v>
      </c>
      <c r="B14" s="67">
        <v>61</v>
      </c>
      <c r="C14" s="67" t="s">
        <v>54</v>
      </c>
      <c r="D14" s="67" t="str">
        <f t="shared" si="0"/>
        <v>10/100-61-４歳以上児</v>
      </c>
      <c r="E14" s="297">
        <v>32430</v>
      </c>
      <c r="F14" s="297">
        <v>300</v>
      </c>
      <c r="G14" s="301">
        <v>1130</v>
      </c>
      <c r="H14" s="302">
        <v>10</v>
      </c>
      <c r="I14" s="56"/>
      <c r="J14" s="56"/>
      <c r="K14" s="57">
        <v>0</v>
      </c>
      <c r="L14" s="55">
        <v>0</v>
      </c>
      <c r="M14" s="301">
        <v>6970</v>
      </c>
      <c r="N14" s="301">
        <v>60</v>
      </c>
      <c r="O14" s="55">
        <v>1080</v>
      </c>
      <c r="P14" s="55">
        <v>10</v>
      </c>
      <c r="Q14" s="58">
        <v>590</v>
      </c>
      <c r="R14" s="58">
        <v>5</v>
      </c>
      <c r="S14" s="58">
        <v>100</v>
      </c>
      <c r="T14" s="59">
        <v>1</v>
      </c>
      <c r="U14" s="58">
        <v>240</v>
      </c>
      <c r="V14" s="309">
        <v>3480</v>
      </c>
      <c r="W14" s="309">
        <v>30</v>
      </c>
    </row>
    <row r="15" spans="1:29" s="62" customFormat="1" ht="10.15" customHeight="1">
      <c r="A15" s="54" t="s">
        <v>235</v>
      </c>
      <c r="B15" s="67">
        <v>76</v>
      </c>
      <c r="C15" s="67" t="s">
        <v>55</v>
      </c>
      <c r="D15" s="67" t="str">
        <f t="shared" si="0"/>
        <v>10/100-76-３歳児</v>
      </c>
      <c r="E15" s="297">
        <v>39390</v>
      </c>
      <c r="F15" s="297">
        <v>370</v>
      </c>
      <c r="G15" s="301">
        <v>940</v>
      </c>
      <c r="H15" s="301">
        <v>9</v>
      </c>
      <c r="I15" s="301">
        <v>8720</v>
      </c>
      <c r="J15" s="301">
        <v>80</v>
      </c>
      <c r="K15" s="55">
        <v>0</v>
      </c>
      <c r="L15" s="55">
        <v>0</v>
      </c>
      <c r="M15" s="301">
        <v>5810</v>
      </c>
      <c r="N15" s="301">
        <v>50</v>
      </c>
      <c r="O15" s="55">
        <v>900</v>
      </c>
      <c r="P15" s="55">
        <v>9</v>
      </c>
      <c r="Q15" s="55">
        <v>520</v>
      </c>
      <c r="R15" s="55">
        <v>5</v>
      </c>
      <c r="S15" s="55">
        <v>90</v>
      </c>
      <c r="T15" s="61">
        <v>1</v>
      </c>
      <c r="U15" s="55">
        <v>240</v>
      </c>
      <c r="V15" s="55"/>
      <c r="W15" s="55"/>
    </row>
    <row r="16" spans="1:29" s="62" customFormat="1" ht="10.15" customHeight="1">
      <c r="A16" s="54" t="s">
        <v>235</v>
      </c>
      <c r="B16" s="67">
        <v>76</v>
      </c>
      <c r="C16" s="67" t="s">
        <v>54</v>
      </c>
      <c r="D16" s="67" t="str">
        <f t="shared" si="0"/>
        <v>10/100-76-４歳以上児</v>
      </c>
      <c r="E16" s="297">
        <v>30670</v>
      </c>
      <c r="F16" s="297">
        <v>280</v>
      </c>
      <c r="G16" s="301">
        <v>940</v>
      </c>
      <c r="H16" s="302">
        <v>9</v>
      </c>
      <c r="I16" s="56"/>
      <c r="J16" s="56"/>
      <c r="K16" s="57">
        <v>0</v>
      </c>
      <c r="L16" s="55">
        <v>0</v>
      </c>
      <c r="M16" s="301">
        <v>5810</v>
      </c>
      <c r="N16" s="301">
        <v>50</v>
      </c>
      <c r="O16" s="55">
        <v>900</v>
      </c>
      <c r="P16" s="55">
        <v>9</v>
      </c>
      <c r="Q16" s="58">
        <v>520</v>
      </c>
      <c r="R16" s="58">
        <v>5</v>
      </c>
      <c r="S16" s="58">
        <v>90</v>
      </c>
      <c r="T16" s="59">
        <v>1</v>
      </c>
      <c r="U16" s="58">
        <v>240</v>
      </c>
      <c r="V16" s="309">
        <v>3480</v>
      </c>
      <c r="W16" s="309">
        <v>30</v>
      </c>
    </row>
    <row r="17" spans="1:23" s="62" customFormat="1" ht="10.15" customHeight="1">
      <c r="A17" s="54" t="s">
        <v>235</v>
      </c>
      <c r="B17" s="67">
        <v>91</v>
      </c>
      <c r="C17" s="67" t="s">
        <v>55</v>
      </c>
      <c r="D17" s="67" t="str">
        <f t="shared" si="0"/>
        <v>10/100-91-３歳児</v>
      </c>
      <c r="E17" s="297">
        <v>38820</v>
      </c>
      <c r="F17" s="297">
        <v>360</v>
      </c>
      <c r="G17" s="301">
        <v>810</v>
      </c>
      <c r="H17" s="301">
        <v>8</v>
      </c>
      <c r="I17" s="301">
        <v>8720</v>
      </c>
      <c r="J17" s="301">
        <v>80</v>
      </c>
      <c r="K17" s="55">
        <v>0</v>
      </c>
      <c r="L17" s="55">
        <v>0</v>
      </c>
      <c r="M17" s="301">
        <v>4980</v>
      </c>
      <c r="N17" s="301">
        <v>40</v>
      </c>
      <c r="O17" s="55">
        <v>770</v>
      </c>
      <c r="P17" s="55">
        <v>7</v>
      </c>
      <c r="Q17" s="55">
        <v>460</v>
      </c>
      <c r="R17" s="55">
        <v>4</v>
      </c>
      <c r="S17" s="55">
        <v>80</v>
      </c>
      <c r="T17" s="61">
        <v>1</v>
      </c>
      <c r="U17" s="55">
        <v>240</v>
      </c>
      <c r="V17" s="55"/>
      <c r="W17" s="55"/>
    </row>
    <row r="18" spans="1:23" s="62" customFormat="1" ht="10.15" customHeight="1">
      <c r="A18" s="54" t="s">
        <v>235</v>
      </c>
      <c r="B18" s="67">
        <v>91</v>
      </c>
      <c r="C18" s="67" t="s">
        <v>54</v>
      </c>
      <c r="D18" s="67" t="str">
        <f t="shared" si="0"/>
        <v>10/100-91-４歳以上児</v>
      </c>
      <c r="E18" s="297">
        <v>30100</v>
      </c>
      <c r="F18" s="297">
        <v>280</v>
      </c>
      <c r="G18" s="301">
        <v>810</v>
      </c>
      <c r="H18" s="302">
        <v>8</v>
      </c>
      <c r="I18" s="56"/>
      <c r="J18" s="56"/>
      <c r="K18" s="57">
        <v>0</v>
      </c>
      <c r="L18" s="55">
        <v>0</v>
      </c>
      <c r="M18" s="301">
        <v>4980</v>
      </c>
      <c r="N18" s="301">
        <v>40</v>
      </c>
      <c r="O18" s="55">
        <v>770</v>
      </c>
      <c r="P18" s="55">
        <v>7</v>
      </c>
      <c r="Q18" s="58">
        <v>460</v>
      </c>
      <c r="R18" s="58">
        <v>4</v>
      </c>
      <c r="S18" s="58">
        <v>80</v>
      </c>
      <c r="T18" s="59">
        <v>1</v>
      </c>
      <c r="U18" s="58">
        <v>240</v>
      </c>
      <c r="V18" s="309">
        <v>3480</v>
      </c>
      <c r="W18" s="309">
        <v>30</v>
      </c>
    </row>
    <row r="19" spans="1:23" s="62" customFormat="1" ht="10.15" customHeight="1">
      <c r="A19" s="54" t="s">
        <v>235</v>
      </c>
      <c r="B19" s="67">
        <v>106</v>
      </c>
      <c r="C19" s="67" t="s">
        <v>55</v>
      </c>
      <c r="D19" s="67" t="str">
        <f t="shared" si="0"/>
        <v>10/100-106-３歳児</v>
      </c>
      <c r="E19" s="297">
        <v>37820</v>
      </c>
      <c r="F19" s="297">
        <v>350</v>
      </c>
      <c r="G19" s="301">
        <v>710</v>
      </c>
      <c r="H19" s="301">
        <v>7</v>
      </c>
      <c r="I19" s="301">
        <v>8720</v>
      </c>
      <c r="J19" s="301">
        <v>80</v>
      </c>
      <c r="K19" s="55">
        <v>0</v>
      </c>
      <c r="L19" s="55">
        <v>0</v>
      </c>
      <c r="M19" s="301">
        <v>4360</v>
      </c>
      <c r="N19" s="301">
        <v>40</v>
      </c>
      <c r="O19" s="55">
        <v>670</v>
      </c>
      <c r="P19" s="55">
        <v>6</v>
      </c>
      <c r="Q19" s="55">
        <v>420</v>
      </c>
      <c r="R19" s="55">
        <v>4</v>
      </c>
      <c r="S19" s="55">
        <v>70</v>
      </c>
      <c r="T19" s="61">
        <v>1</v>
      </c>
      <c r="U19" s="55">
        <v>240</v>
      </c>
      <c r="V19" s="55"/>
      <c r="W19" s="55"/>
    </row>
    <row r="20" spans="1:23" s="62" customFormat="1" ht="10.15" customHeight="1">
      <c r="A20" s="54" t="s">
        <v>235</v>
      </c>
      <c r="B20" s="67">
        <v>106</v>
      </c>
      <c r="C20" s="67" t="s">
        <v>54</v>
      </c>
      <c r="D20" s="67" t="str">
        <f t="shared" si="0"/>
        <v>10/100-106-４歳以上児</v>
      </c>
      <c r="E20" s="297">
        <v>29100</v>
      </c>
      <c r="F20" s="297">
        <v>270</v>
      </c>
      <c r="G20" s="301">
        <v>710</v>
      </c>
      <c r="H20" s="302">
        <v>7</v>
      </c>
      <c r="I20" s="56"/>
      <c r="J20" s="56"/>
      <c r="K20" s="57">
        <v>0</v>
      </c>
      <c r="L20" s="55">
        <v>0</v>
      </c>
      <c r="M20" s="301">
        <v>4360</v>
      </c>
      <c r="N20" s="301">
        <v>40</v>
      </c>
      <c r="O20" s="55">
        <v>670</v>
      </c>
      <c r="P20" s="55">
        <v>6</v>
      </c>
      <c r="Q20" s="58">
        <v>420</v>
      </c>
      <c r="R20" s="58">
        <v>4</v>
      </c>
      <c r="S20" s="58">
        <v>70</v>
      </c>
      <c r="T20" s="59">
        <v>1</v>
      </c>
      <c r="U20" s="58">
        <v>240</v>
      </c>
      <c r="V20" s="309">
        <v>3480</v>
      </c>
      <c r="W20" s="309">
        <v>30</v>
      </c>
    </row>
    <row r="21" spans="1:23" s="62" customFormat="1" ht="10.15" customHeight="1">
      <c r="A21" s="54" t="s">
        <v>235</v>
      </c>
      <c r="B21" s="67">
        <v>121</v>
      </c>
      <c r="C21" s="67" t="s">
        <v>55</v>
      </c>
      <c r="D21" s="67" t="str">
        <f t="shared" si="0"/>
        <v>10/100-121-３歳児</v>
      </c>
      <c r="E21" s="297">
        <v>37020</v>
      </c>
      <c r="F21" s="297">
        <v>350</v>
      </c>
      <c r="G21" s="301">
        <v>630</v>
      </c>
      <c r="H21" s="301">
        <v>6</v>
      </c>
      <c r="I21" s="301">
        <v>8720</v>
      </c>
      <c r="J21" s="301">
        <v>80</v>
      </c>
      <c r="K21" s="55">
        <v>660</v>
      </c>
      <c r="L21" s="55">
        <v>6</v>
      </c>
      <c r="M21" s="301">
        <v>3870</v>
      </c>
      <c r="N21" s="301">
        <v>30</v>
      </c>
      <c r="O21" s="55">
        <v>600</v>
      </c>
      <c r="P21" s="55">
        <v>6</v>
      </c>
      <c r="Q21" s="55">
        <v>390</v>
      </c>
      <c r="R21" s="55">
        <v>3</v>
      </c>
      <c r="S21" s="55">
        <v>70</v>
      </c>
      <c r="T21" s="61">
        <v>1</v>
      </c>
      <c r="U21" s="55">
        <v>240</v>
      </c>
      <c r="V21" s="55"/>
      <c r="W21" s="55"/>
    </row>
    <row r="22" spans="1:23" s="62" customFormat="1" ht="10.15" customHeight="1">
      <c r="A22" s="54" t="s">
        <v>235</v>
      </c>
      <c r="B22" s="67">
        <v>121</v>
      </c>
      <c r="C22" s="67" t="s">
        <v>54</v>
      </c>
      <c r="D22" s="67" t="str">
        <f t="shared" si="0"/>
        <v>10/100-121-４歳以上児</v>
      </c>
      <c r="E22" s="297">
        <v>28300</v>
      </c>
      <c r="F22" s="297">
        <v>260</v>
      </c>
      <c r="G22" s="301">
        <v>630</v>
      </c>
      <c r="H22" s="302">
        <v>6</v>
      </c>
      <c r="I22" s="56"/>
      <c r="J22" s="56"/>
      <c r="K22" s="57">
        <v>660</v>
      </c>
      <c r="L22" s="55">
        <v>6</v>
      </c>
      <c r="M22" s="301">
        <v>3870</v>
      </c>
      <c r="N22" s="301">
        <v>30</v>
      </c>
      <c r="O22" s="55">
        <v>600</v>
      </c>
      <c r="P22" s="55">
        <v>6</v>
      </c>
      <c r="Q22" s="58">
        <v>390</v>
      </c>
      <c r="R22" s="58">
        <v>3</v>
      </c>
      <c r="S22" s="58">
        <v>70</v>
      </c>
      <c r="T22" s="59">
        <v>1</v>
      </c>
      <c r="U22" s="58">
        <v>240</v>
      </c>
      <c r="V22" s="309">
        <v>3480</v>
      </c>
      <c r="W22" s="309">
        <v>30</v>
      </c>
    </row>
    <row r="23" spans="1:23" s="62" customFormat="1" ht="10.15" customHeight="1">
      <c r="A23" s="54" t="s">
        <v>235</v>
      </c>
      <c r="B23" s="67">
        <v>136</v>
      </c>
      <c r="C23" s="67" t="s">
        <v>55</v>
      </c>
      <c r="D23" s="67" t="str">
        <f t="shared" si="0"/>
        <v>10/100-136-３歳児</v>
      </c>
      <c r="E23" s="297">
        <v>36410</v>
      </c>
      <c r="F23" s="297">
        <v>340</v>
      </c>
      <c r="G23" s="301">
        <v>560</v>
      </c>
      <c r="H23" s="301">
        <v>5</v>
      </c>
      <c r="I23" s="301">
        <v>8720</v>
      </c>
      <c r="J23" s="301">
        <v>80</v>
      </c>
      <c r="K23" s="55">
        <v>600</v>
      </c>
      <c r="L23" s="55">
        <v>6</v>
      </c>
      <c r="M23" s="301">
        <v>3480</v>
      </c>
      <c r="N23" s="301">
        <v>30</v>
      </c>
      <c r="O23" s="55">
        <v>540</v>
      </c>
      <c r="P23" s="55">
        <v>5</v>
      </c>
      <c r="Q23" s="55">
        <v>370</v>
      </c>
      <c r="R23" s="55">
        <v>3</v>
      </c>
      <c r="S23" s="55">
        <v>60</v>
      </c>
      <c r="T23" s="61">
        <v>1</v>
      </c>
      <c r="U23" s="55">
        <v>240</v>
      </c>
      <c r="V23" s="55"/>
      <c r="W23" s="55"/>
    </row>
    <row r="24" spans="1:23" s="62" customFormat="1" ht="10.15" customHeight="1">
      <c r="A24" s="54" t="s">
        <v>235</v>
      </c>
      <c r="B24" s="67">
        <v>136</v>
      </c>
      <c r="C24" s="67" t="s">
        <v>54</v>
      </c>
      <c r="D24" s="67" t="str">
        <f t="shared" si="0"/>
        <v>10/100-136-４歳以上児</v>
      </c>
      <c r="E24" s="297">
        <v>27690</v>
      </c>
      <c r="F24" s="297">
        <v>250</v>
      </c>
      <c r="G24" s="301">
        <v>560</v>
      </c>
      <c r="H24" s="302">
        <v>5</v>
      </c>
      <c r="I24" s="56"/>
      <c r="J24" s="56"/>
      <c r="K24" s="57">
        <v>600</v>
      </c>
      <c r="L24" s="55">
        <v>6</v>
      </c>
      <c r="M24" s="301">
        <v>3480</v>
      </c>
      <c r="N24" s="301">
        <v>30</v>
      </c>
      <c r="O24" s="55">
        <v>540</v>
      </c>
      <c r="P24" s="55">
        <v>5</v>
      </c>
      <c r="Q24" s="58">
        <v>370</v>
      </c>
      <c r="R24" s="58">
        <v>3</v>
      </c>
      <c r="S24" s="58">
        <v>60</v>
      </c>
      <c r="T24" s="59">
        <v>1</v>
      </c>
      <c r="U24" s="58">
        <v>240</v>
      </c>
      <c r="V24" s="309">
        <v>3480</v>
      </c>
      <c r="W24" s="309">
        <v>30</v>
      </c>
    </row>
    <row r="25" spans="1:23" s="62" customFormat="1" ht="10.15" customHeight="1">
      <c r="A25" s="54" t="s">
        <v>235</v>
      </c>
      <c r="B25" s="67">
        <v>151</v>
      </c>
      <c r="C25" s="67" t="s">
        <v>55</v>
      </c>
      <c r="D25" s="67" t="str">
        <f t="shared" si="0"/>
        <v>10/100-151-３歳児</v>
      </c>
      <c r="E25" s="297">
        <v>35460</v>
      </c>
      <c r="F25" s="297">
        <v>330</v>
      </c>
      <c r="G25" s="301">
        <v>470</v>
      </c>
      <c r="H25" s="301">
        <v>4</v>
      </c>
      <c r="I25" s="301">
        <v>8720</v>
      </c>
      <c r="J25" s="301">
        <v>80</v>
      </c>
      <c r="K25" s="55">
        <v>500</v>
      </c>
      <c r="L25" s="55">
        <v>5</v>
      </c>
      <c r="M25" s="301">
        <v>2900</v>
      </c>
      <c r="N25" s="301">
        <v>20</v>
      </c>
      <c r="O25" s="55">
        <v>520</v>
      </c>
      <c r="P25" s="55">
        <v>5</v>
      </c>
      <c r="Q25" s="55">
        <v>320</v>
      </c>
      <c r="R25" s="55">
        <v>3</v>
      </c>
      <c r="S25" s="55">
        <v>50</v>
      </c>
      <c r="T25" s="61">
        <v>1</v>
      </c>
      <c r="U25" s="55">
        <v>240</v>
      </c>
      <c r="V25" s="55"/>
      <c r="W25" s="55"/>
    </row>
    <row r="26" spans="1:23" s="62" customFormat="1" ht="10.15" customHeight="1">
      <c r="A26" s="54" t="s">
        <v>235</v>
      </c>
      <c r="B26" s="67">
        <v>151</v>
      </c>
      <c r="C26" s="67" t="s">
        <v>54</v>
      </c>
      <c r="D26" s="67" t="str">
        <f t="shared" si="0"/>
        <v>10/100-151-４歳以上児</v>
      </c>
      <c r="E26" s="297">
        <v>26740</v>
      </c>
      <c r="F26" s="297">
        <v>240</v>
      </c>
      <c r="G26" s="301">
        <v>470</v>
      </c>
      <c r="H26" s="302">
        <v>4</v>
      </c>
      <c r="I26" s="56"/>
      <c r="J26" s="56"/>
      <c r="K26" s="57">
        <v>500</v>
      </c>
      <c r="L26" s="55">
        <v>5</v>
      </c>
      <c r="M26" s="301">
        <v>2900</v>
      </c>
      <c r="N26" s="301">
        <v>20</v>
      </c>
      <c r="O26" s="55">
        <v>520</v>
      </c>
      <c r="P26" s="55">
        <v>5</v>
      </c>
      <c r="Q26" s="58">
        <v>320</v>
      </c>
      <c r="R26" s="58">
        <v>3</v>
      </c>
      <c r="S26" s="58">
        <v>50</v>
      </c>
      <c r="T26" s="59">
        <v>1</v>
      </c>
      <c r="U26" s="58">
        <v>240</v>
      </c>
      <c r="V26" s="309">
        <v>3480</v>
      </c>
      <c r="W26" s="309">
        <v>30</v>
      </c>
    </row>
    <row r="27" spans="1:23" s="62" customFormat="1" ht="10.15" customHeight="1">
      <c r="A27" s="54" t="s">
        <v>235</v>
      </c>
      <c r="B27" s="67">
        <v>181</v>
      </c>
      <c r="C27" s="67" t="s">
        <v>55</v>
      </c>
      <c r="D27" s="67" t="str">
        <f t="shared" si="0"/>
        <v>10/100-181-３歳児</v>
      </c>
      <c r="E27" s="297">
        <v>34770</v>
      </c>
      <c r="F27" s="297">
        <v>320</v>
      </c>
      <c r="G27" s="301">
        <v>400</v>
      </c>
      <c r="H27" s="301">
        <v>4</v>
      </c>
      <c r="I27" s="301">
        <v>8720</v>
      </c>
      <c r="J27" s="301">
        <v>80</v>
      </c>
      <c r="K27" s="55">
        <v>430</v>
      </c>
      <c r="L27" s="55">
        <v>4</v>
      </c>
      <c r="M27" s="301">
        <v>2490</v>
      </c>
      <c r="N27" s="301">
        <v>20</v>
      </c>
      <c r="O27" s="55">
        <v>520</v>
      </c>
      <c r="P27" s="55">
        <v>5</v>
      </c>
      <c r="Q27" s="55">
        <v>280</v>
      </c>
      <c r="R27" s="55">
        <v>2</v>
      </c>
      <c r="S27" s="55">
        <v>50</v>
      </c>
      <c r="T27" s="61">
        <v>1</v>
      </c>
      <c r="U27" s="55">
        <v>240</v>
      </c>
      <c r="V27" s="55"/>
      <c r="W27" s="55"/>
    </row>
    <row r="28" spans="1:23" s="62" customFormat="1" ht="10.15" customHeight="1">
      <c r="A28" s="54" t="s">
        <v>235</v>
      </c>
      <c r="B28" s="67">
        <v>181</v>
      </c>
      <c r="C28" s="67" t="s">
        <v>54</v>
      </c>
      <c r="D28" s="67" t="str">
        <f t="shared" si="0"/>
        <v>10/100-181-４歳以上児</v>
      </c>
      <c r="E28" s="297">
        <v>26050</v>
      </c>
      <c r="F28" s="297">
        <v>240</v>
      </c>
      <c r="G28" s="301">
        <v>400</v>
      </c>
      <c r="H28" s="302">
        <v>4</v>
      </c>
      <c r="I28" s="56"/>
      <c r="J28" s="56"/>
      <c r="K28" s="57">
        <v>430</v>
      </c>
      <c r="L28" s="55">
        <v>4</v>
      </c>
      <c r="M28" s="301">
        <v>2490</v>
      </c>
      <c r="N28" s="301">
        <v>20</v>
      </c>
      <c r="O28" s="55">
        <v>520</v>
      </c>
      <c r="P28" s="55">
        <v>5</v>
      </c>
      <c r="Q28" s="58">
        <v>280</v>
      </c>
      <c r="R28" s="58">
        <v>2</v>
      </c>
      <c r="S28" s="58">
        <v>50</v>
      </c>
      <c r="T28" s="59">
        <v>1</v>
      </c>
      <c r="U28" s="58">
        <v>240</v>
      </c>
      <c r="V28" s="309">
        <v>3480</v>
      </c>
      <c r="W28" s="309">
        <v>30</v>
      </c>
    </row>
    <row r="29" spans="1:23" s="62" customFormat="1" ht="10.15" customHeight="1">
      <c r="A29" s="54" t="s">
        <v>235</v>
      </c>
      <c r="B29" s="67">
        <v>211</v>
      </c>
      <c r="C29" s="67" t="s">
        <v>55</v>
      </c>
      <c r="D29" s="67" t="str">
        <f t="shared" si="0"/>
        <v>10/100-211-３歳児</v>
      </c>
      <c r="E29" s="297">
        <v>34270</v>
      </c>
      <c r="F29" s="297">
        <v>320</v>
      </c>
      <c r="G29" s="301">
        <v>350</v>
      </c>
      <c r="H29" s="301">
        <v>3</v>
      </c>
      <c r="I29" s="301">
        <v>8720</v>
      </c>
      <c r="J29" s="301">
        <v>80</v>
      </c>
      <c r="K29" s="55">
        <v>370</v>
      </c>
      <c r="L29" s="55">
        <v>3</v>
      </c>
      <c r="M29" s="301">
        <v>2180</v>
      </c>
      <c r="N29" s="301">
        <v>20</v>
      </c>
      <c r="O29" s="55">
        <v>520</v>
      </c>
      <c r="P29" s="55">
        <v>5</v>
      </c>
      <c r="Q29" s="55">
        <v>260</v>
      </c>
      <c r="R29" s="55">
        <v>2</v>
      </c>
      <c r="S29" s="55">
        <v>40</v>
      </c>
      <c r="T29" s="61">
        <v>1</v>
      </c>
      <c r="U29" s="55">
        <v>240</v>
      </c>
      <c r="V29" s="55"/>
      <c r="W29" s="55"/>
    </row>
    <row r="30" spans="1:23" s="62" customFormat="1" ht="10.15" customHeight="1">
      <c r="A30" s="54" t="s">
        <v>235</v>
      </c>
      <c r="B30" s="67">
        <v>211</v>
      </c>
      <c r="C30" s="67" t="s">
        <v>54</v>
      </c>
      <c r="D30" s="67" t="str">
        <f t="shared" si="0"/>
        <v>10/100-211-４歳以上児</v>
      </c>
      <c r="E30" s="297">
        <v>25550</v>
      </c>
      <c r="F30" s="297">
        <v>230</v>
      </c>
      <c r="G30" s="301">
        <v>350</v>
      </c>
      <c r="H30" s="302">
        <v>3</v>
      </c>
      <c r="I30" s="56"/>
      <c r="J30" s="56"/>
      <c r="K30" s="57">
        <v>370</v>
      </c>
      <c r="L30" s="55">
        <v>3</v>
      </c>
      <c r="M30" s="301">
        <v>2180</v>
      </c>
      <c r="N30" s="301">
        <v>20</v>
      </c>
      <c r="O30" s="55">
        <v>520</v>
      </c>
      <c r="P30" s="55">
        <v>5</v>
      </c>
      <c r="Q30" s="58">
        <v>260</v>
      </c>
      <c r="R30" s="58">
        <v>2</v>
      </c>
      <c r="S30" s="58">
        <v>40</v>
      </c>
      <c r="T30" s="59">
        <v>1</v>
      </c>
      <c r="U30" s="58">
        <v>240</v>
      </c>
      <c r="V30" s="309">
        <v>3480</v>
      </c>
      <c r="W30" s="309">
        <v>30</v>
      </c>
    </row>
    <row r="31" spans="1:23" s="62" customFormat="1" ht="10.15" customHeight="1">
      <c r="A31" s="54" t="s">
        <v>235</v>
      </c>
      <c r="B31" s="67">
        <v>241</v>
      </c>
      <c r="C31" s="67" t="s">
        <v>55</v>
      </c>
      <c r="D31" s="67" t="str">
        <f t="shared" si="0"/>
        <v>10/100-241-３歳児</v>
      </c>
      <c r="E31" s="297">
        <v>33880</v>
      </c>
      <c r="F31" s="297">
        <v>310</v>
      </c>
      <c r="G31" s="301">
        <v>310</v>
      </c>
      <c r="H31" s="301">
        <v>3</v>
      </c>
      <c r="I31" s="301">
        <v>8720</v>
      </c>
      <c r="J31" s="301">
        <v>80</v>
      </c>
      <c r="K31" s="55">
        <v>330</v>
      </c>
      <c r="L31" s="55">
        <v>3</v>
      </c>
      <c r="M31" s="301">
        <v>1930</v>
      </c>
      <c r="N31" s="301">
        <v>10</v>
      </c>
      <c r="O31" s="55">
        <v>520</v>
      </c>
      <c r="P31" s="55">
        <v>5</v>
      </c>
      <c r="Q31" s="55">
        <v>230</v>
      </c>
      <c r="R31" s="55">
        <v>2</v>
      </c>
      <c r="S31" s="55">
        <v>40</v>
      </c>
      <c r="T31" s="61">
        <v>1</v>
      </c>
      <c r="U31" s="55">
        <v>240</v>
      </c>
      <c r="V31" s="55"/>
      <c r="W31" s="55"/>
    </row>
    <row r="32" spans="1:23" s="62" customFormat="1" ht="10.15" customHeight="1">
      <c r="A32" s="54" t="s">
        <v>235</v>
      </c>
      <c r="B32" s="67">
        <v>241</v>
      </c>
      <c r="C32" s="67" t="s">
        <v>54</v>
      </c>
      <c r="D32" s="67" t="str">
        <f t="shared" si="0"/>
        <v>10/100-241-４歳以上児</v>
      </c>
      <c r="E32" s="297">
        <v>25160</v>
      </c>
      <c r="F32" s="297">
        <v>230</v>
      </c>
      <c r="G32" s="301">
        <v>310</v>
      </c>
      <c r="H32" s="302">
        <v>3</v>
      </c>
      <c r="I32" s="56"/>
      <c r="J32" s="56"/>
      <c r="K32" s="57">
        <v>330</v>
      </c>
      <c r="L32" s="55">
        <v>3</v>
      </c>
      <c r="M32" s="301">
        <v>1930</v>
      </c>
      <c r="N32" s="301">
        <v>10</v>
      </c>
      <c r="O32" s="55">
        <v>520</v>
      </c>
      <c r="P32" s="55">
        <v>5</v>
      </c>
      <c r="Q32" s="58">
        <v>230</v>
      </c>
      <c r="R32" s="58">
        <v>2</v>
      </c>
      <c r="S32" s="58">
        <v>40</v>
      </c>
      <c r="T32" s="59">
        <v>1</v>
      </c>
      <c r="U32" s="58">
        <v>240</v>
      </c>
      <c r="V32" s="309">
        <v>3480</v>
      </c>
      <c r="W32" s="309">
        <v>30</v>
      </c>
    </row>
    <row r="33" spans="1:23" s="62" customFormat="1" ht="10.15" customHeight="1">
      <c r="A33" s="54" t="s">
        <v>235</v>
      </c>
      <c r="B33" s="67">
        <v>271</v>
      </c>
      <c r="C33" s="67" t="s">
        <v>55</v>
      </c>
      <c r="D33" s="67" t="str">
        <f t="shared" si="0"/>
        <v>10/100-271-３歳児</v>
      </c>
      <c r="E33" s="297">
        <v>33570</v>
      </c>
      <c r="F33" s="297">
        <v>310</v>
      </c>
      <c r="G33" s="301">
        <v>280</v>
      </c>
      <c r="H33" s="301">
        <v>2</v>
      </c>
      <c r="I33" s="301">
        <v>8720</v>
      </c>
      <c r="J33" s="301">
        <v>80</v>
      </c>
      <c r="K33" s="55">
        <v>300</v>
      </c>
      <c r="L33" s="55">
        <v>3</v>
      </c>
      <c r="M33" s="301">
        <v>1740</v>
      </c>
      <c r="N33" s="301">
        <v>10</v>
      </c>
      <c r="O33" s="55">
        <v>520</v>
      </c>
      <c r="P33" s="55">
        <v>5</v>
      </c>
      <c r="Q33" s="55">
        <v>210</v>
      </c>
      <c r="R33" s="55">
        <v>2</v>
      </c>
      <c r="S33" s="55">
        <v>30</v>
      </c>
      <c r="T33" s="61">
        <v>1</v>
      </c>
      <c r="U33" s="55">
        <v>240</v>
      </c>
      <c r="V33" s="55"/>
      <c r="W33" s="55"/>
    </row>
    <row r="34" spans="1:23" s="62" customFormat="1" ht="10.15" customHeight="1">
      <c r="A34" s="54" t="s">
        <v>235</v>
      </c>
      <c r="B34" s="67">
        <v>271</v>
      </c>
      <c r="C34" s="67" t="s">
        <v>54</v>
      </c>
      <c r="D34" s="67" t="str">
        <f t="shared" si="0"/>
        <v>10/100-271-４歳以上児</v>
      </c>
      <c r="E34" s="297">
        <v>24850</v>
      </c>
      <c r="F34" s="297">
        <v>220</v>
      </c>
      <c r="G34" s="301">
        <v>280</v>
      </c>
      <c r="H34" s="302">
        <v>2</v>
      </c>
      <c r="I34" s="56"/>
      <c r="J34" s="56"/>
      <c r="K34" s="57">
        <v>300</v>
      </c>
      <c r="L34" s="55">
        <v>3</v>
      </c>
      <c r="M34" s="301">
        <v>1740</v>
      </c>
      <c r="N34" s="301">
        <v>10</v>
      </c>
      <c r="O34" s="55">
        <v>520</v>
      </c>
      <c r="P34" s="55">
        <v>5</v>
      </c>
      <c r="Q34" s="58">
        <v>210</v>
      </c>
      <c r="R34" s="58">
        <v>2</v>
      </c>
      <c r="S34" s="58">
        <v>30</v>
      </c>
      <c r="T34" s="59">
        <v>1</v>
      </c>
      <c r="U34" s="58">
        <v>240</v>
      </c>
      <c r="V34" s="309">
        <v>3480</v>
      </c>
      <c r="W34" s="309">
        <v>30</v>
      </c>
    </row>
    <row r="35" spans="1:23" s="62" customFormat="1" ht="10.15" customHeight="1">
      <c r="A35" s="54" t="s">
        <v>235</v>
      </c>
      <c r="B35" s="67">
        <v>301</v>
      </c>
      <c r="C35" s="67" t="s">
        <v>55</v>
      </c>
      <c r="D35" s="67" t="str">
        <f t="shared" si="0"/>
        <v>10/100-301-３歳児</v>
      </c>
      <c r="E35" s="297">
        <v>33310</v>
      </c>
      <c r="F35" s="297">
        <v>310</v>
      </c>
      <c r="G35" s="301">
        <v>250</v>
      </c>
      <c r="H35" s="301">
        <v>2</v>
      </c>
      <c r="I35" s="301">
        <v>8720</v>
      </c>
      <c r="J35" s="301">
        <v>80</v>
      </c>
      <c r="K35" s="55">
        <v>270</v>
      </c>
      <c r="L35" s="55">
        <v>2</v>
      </c>
      <c r="M35" s="301">
        <v>1580</v>
      </c>
      <c r="N35" s="301">
        <v>10</v>
      </c>
      <c r="O35" s="55">
        <v>520</v>
      </c>
      <c r="P35" s="55">
        <v>5</v>
      </c>
      <c r="Q35" s="55">
        <v>190</v>
      </c>
      <c r="R35" s="55">
        <v>1</v>
      </c>
      <c r="S35" s="55">
        <v>30</v>
      </c>
      <c r="T35" s="61">
        <v>1</v>
      </c>
      <c r="U35" s="55">
        <v>240</v>
      </c>
      <c r="V35" s="55"/>
      <c r="W35" s="55"/>
    </row>
    <row r="36" spans="1:23" s="62" customFormat="1" ht="10.15" customHeight="1">
      <c r="A36" s="54" t="s">
        <v>235</v>
      </c>
      <c r="B36" s="67">
        <v>301</v>
      </c>
      <c r="C36" s="67" t="s">
        <v>54</v>
      </c>
      <c r="D36" s="67" t="str">
        <f t="shared" si="0"/>
        <v>10/100-301-４歳以上児</v>
      </c>
      <c r="E36" s="297">
        <v>24590</v>
      </c>
      <c r="F36" s="297">
        <v>220</v>
      </c>
      <c r="G36" s="301">
        <v>250</v>
      </c>
      <c r="H36" s="302">
        <v>2</v>
      </c>
      <c r="I36" s="56"/>
      <c r="J36" s="56"/>
      <c r="K36" s="57">
        <v>270</v>
      </c>
      <c r="L36" s="55">
        <v>2</v>
      </c>
      <c r="M36" s="301">
        <v>1580</v>
      </c>
      <c r="N36" s="301">
        <v>10</v>
      </c>
      <c r="O36" s="55">
        <v>520</v>
      </c>
      <c r="P36" s="55">
        <v>5</v>
      </c>
      <c r="Q36" s="58">
        <v>190</v>
      </c>
      <c r="R36" s="58">
        <v>1</v>
      </c>
      <c r="S36" s="58">
        <v>30</v>
      </c>
      <c r="T36" s="59">
        <v>1</v>
      </c>
      <c r="U36" s="58">
        <v>240</v>
      </c>
      <c r="V36" s="309">
        <v>3480</v>
      </c>
      <c r="W36" s="309">
        <v>30</v>
      </c>
    </row>
    <row r="37" spans="1:23" s="60" customFormat="1" ht="10.15" customHeight="1">
      <c r="A37" s="188" t="s">
        <v>234</v>
      </c>
      <c r="B37" s="189">
        <v>1</v>
      </c>
      <c r="C37" s="189" t="s">
        <v>55</v>
      </c>
      <c r="D37" s="189" t="str">
        <f t="shared" si="0"/>
        <v>12/100-1-３歳児</v>
      </c>
      <c r="E37" s="298">
        <v>101480</v>
      </c>
      <c r="F37" s="298">
        <v>990</v>
      </c>
      <c r="G37" s="303">
        <v>5800</v>
      </c>
      <c r="H37" s="303">
        <v>50</v>
      </c>
      <c r="I37" s="303">
        <v>8860</v>
      </c>
      <c r="J37" s="55">
        <v>80</v>
      </c>
      <c r="K37" s="55">
        <v>6010</v>
      </c>
      <c r="L37" s="55">
        <v>60</v>
      </c>
      <c r="M37" s="301">
        <v>35460</v>
      </c>
      <c r="N37" s="301">
        <v>350</v>
      </c>
      <c r="O37" s="55">
        <v>3790</v>
      </c>
      <c r="P37" s="55">
        <v>30</v>
      </c>
      <c r="Q37" s="55">
        <v>2840</v>
      </c>
      <c r="R37" s="55">
        <v>20</v>
      </c>
      <c r="S37" s="55">
        <v>500</v>
      </c>
      <c r="T37" s="61">
        <v>5</v>
      </c>
      <c r="U37" s="55">
        <v>240</v>
      </c>
      <c r="V37" s="55"/>
      <c r="W37" s="55"/>
    </row>
    <row r="38" spans="1:23" s="60" customFormat="1" ht="10.15" customHeight="1">
      <c r="A38" s="188" t="s">
        <v>234</v>
      </c>
      <c r="B38" s="189">
        <v>1</v>
      </c>
      <c r="C38" s="189" t="s">
        <v>54</v>
      </c>
      <c r="D38" s="189" t="str">
        <f t="shared" si="0"/>
        <v>12/100-1-４歳以上児</v>
      </c>
      <c r="E38" s="298">
        <v>92620</v>
      </c>
      <c r="F38" s="298">
        <v>900</v>
      </c>
      <c r="G38" s="303">
        <v>5800</v>
      </c>
      <c r="H38" s="304">
        <v>50</v>
      </c>
      <c r="I38" s="187"/>
      <c r="J38" s="56"/>
      <c r="K38" s="57">
        <v>6010</v>
      </c>
      <c r="L38" s="55">
        <v>60</v>
      </c>
      <c r="M38" s="301">
        <v>35460</v>
      </c>
      <c r="N38" s="301">
        <v>350</v>
      </c>
      <c r="O38" s="55">
        <v>3790</v>
      </c>
      <c r="P38" s="55">
        <v>30</v>
      </c>
      <c r="Q38" s="58">
        <v>2840</v>
      </c>
      <c r="R38" s="58">
        <v>20</v>
      </c>
      <c r="S38" s="58">
        <v>500</v>
      </c>
      <c r="T38" s="59">
        <v>5</v>
      </c>
      <c r="U38" s="58">
        <v>240</v>
      </c>
      <c r="V38" s="309">
        <v>3540</v>
      </c>
      <c r="W38" s="309">
        <v>30</v>
      </c>
    </row>
    <row r="39" spans="1:23" s="60" customFormat="1" ht="10.15" customHeight="1">
      <c r="A39" s="188" t="s">
        <v>234</v>
      </c>
      <c r="B39" s="189">
        <v>16</v>
      </c>
      <c r="C39" s="189" t="s">
        <v>55</v>
      </c>
      <c r="D39" s="189" t="str">
        <f t="shared" si="0"/>
        <v>12/100-16-３歳児</v>
      </c>
      <c r="E39" s="298">
        <v>66250</v>
      </c>
      <c r="F39" s="298">
        <v>640</v>
      </c>
      <c r="G39" s="303">
        <v>3480</v>
      </c>
      <c r="H39" s="303">
        <v>30</v>
      </c>
      <c r="I39" s="303">
        <v>8860</v>
      </c>
      <c r="J39" s="55">
        <v>80</v>
      </c>
      <c r="K39" s="55">
        <v>3600</v>
      </c>
      <c r="L39" s="55">
        <v>30</v>
      </c>
      <c r="M39" s="301">
        <v>21270</v>
      </c>
      <c r="N39" s="301">
        <v>210</v>
      </c>
      <c r="O39" s="55">
        <v>2600</v>
      </c>
      <c r="P39" s="55">
        <v>20</v>
      </c>
      <c r="Q39" s="55">
        <v>1700</v>
      </c>
      <c r="R39" s="55">
        <v>10</v>
      </c>
      <c r="S39" s="55">
        <v>300</v>
      </c>
      <c r="T39" s="61">
        <v>3</v>
      </c>
      <c r="U39" s="55">
        <v>240</v>
      </c>
      <c r="V39" s="55"/>
      <c r="W39" s="55"/>
    </row>
    <row r="40" spans="1:23" s="60" customFormat="1" ht="10.15" customHeight="1">
      <c r="A40" s="188" t="s">
        <v>234</v>
      </c>
      <c r="B40" s="189">
        <v>16</v>
      </c>
      <c r="C40" s="189" t="s">
        <v>54</v>
      </c>
      <c r="D40" s="189" t="str">
        <f t="shared" si="0"/>
        <v>12/100-16-４歳以上児</v>
      </c>
      <c r="E40" s="298">
        <v>57390</v>
      </c>
      <c r="F40" s="298">
        <v>550</v>
      </c>
      <c r="G40" s="303">
        <v>3480</v>
      </c>
      <c r="H40" s="304">
        <v>30</v>
      </c>
      <c r="I40" s="187"/>
      <c r="J40" s="56"/>
      <c r="K40" s="57">
        <v>3600</v>
      </c>
      <c r="L40" s="55">
        <v>30</v>
      </c>
      <c r="M40" s="301">
        <v>21270</v>
      </c>
      <c r="N40" s="301">
        <v>210</v>
      </c>
      <c r="O40" s="55">
        <v>2600</v>
      </c>
      <c r="P40" s="55">
        <v>20</v>
      </c>
      <c r="Q40" s="58">
        <v>1700</v>
      </c>
      <c r="R40" s="58">
        <v>10</v>
      </c>
      <c r="S40" s="58">
        <v>300</v>
      </c>
      <c r="T40" s="59">
        <v>3</v>
      </c>
      <c r="U40" s="58">
        <v>240</v>
      </c>
      <c r="V40" s="309">
        <v>3540</v>
      </c>
      <c r="W40" s="309">
        <v>30</v>
      </c>
    </row>
    <row r="41" spans="1:23" s="60" customFormat="1" ht="10.15" customHeight="1">
      <c r="A41" s="188" t="s">
        <v>234</v>
      </c>
      <c r="B41" s="189">
        <v>26</v>
      </c>
      <c r="C41" s="189" t="s">
        <v>55</v>
      </c>
      <c r="D41" s="189" t="str">
        <f t="shared" si="0"/>
        <v>12/100-26-３歳児</v>
      </c>
      <c r="E41" s="298">
        <v>53720</v>
      </c>
      <c r="F41" s="298">
        <v>510</v>
      </c>
      <c r="G41" s="303">
        <v>2480</v>
      </c>
      <c r="H41" s="303">
        <v>20</v>
      </c>
      <c r="I41" s="303">
        <v>8860</v>
      </c>
      <c r="J41" s="55">
        <v>80</v>
      </c>
      <c r="K41" s="55">
        <v>2570</v>
      </c>
      <c r="L41" s="55">
        <v>20</v>
      </c>
      <c r="M41" s="301">
        <v>15190</v>
      </c>
      <c r="N41" s="301">
        <v>150</v>
      </c>
      <c r="O41" s="55">
        <v>2090</v>
      </c>
      <c r="P41" s="55">
        <v>20</v>
      </c>
      <c r="Q41" s="55">
        <v>1220</v>
      </c>
      <c r="R41" s="55">
        <v>10</v>
      </c>
      <c r="S41" s="55">
        <v>210</v>
      </c>
      <c r="T41" s="61">
        <v>2</v>
      </c>
      <c r="U41" s="55">
        <v>240</v>
      </c>
      <c r="V41" s="55"/>
      <c r="W41" s="55"/>
    </row>
    <row r="42" spans="1:23" s="60" customFormat="1" ht="10.15" customHeight="1">
      <c r="A42" s="188" t="s">
        <v>234</v>
      </c>
      <c r="B42" s="189">
        <v>26</v>
      </c>
      <c r="C42" s="189" t="s">
        <v>54</v>
      </c>
      <c r="D42" s="189" t="str">
        <f t="shared" si="0"/>
        <v>12/100-26-４歳以上児</v>
      </c>
      <c r="E42" s="298">
        <v>44860</v>
      </c>
      <c r="F42" s="298">
        <v>420</v>
      </c>
      <c r="G42" s="303">
        <v>2480</v>
      </c>
      <c r="H42" s="304">
        <v>20</v>
      </c>
      <c r="I42" s="187"/>
      <c r="J42" s="56"/>
      <c r="K42" s="57">
        <v>2570</v>
      </c>
      <c r="L42" s="55">
        <v>20</v>
      </c>
      <c r="M42" s="301">
        <v>15190</v>
      </c>
      <c r="N42" s="301">
        <v>150</v>
      </c>
      <c r="O42" s="55">
        <v>2090</v>
      </c>
      <c r="P42" s="55">
        <v>20</v>
      </c>
      <c r="Q42" s="58">
        <v>1220</v>
      </c>
      <c r="R42" s="58">
        <v>10</v>
      </c>
      <c r="S42" s="58">
        <v>210</v>
      </c>
      <c r="T42" s="59">
        <v>2</v>
      </c>
      <c r="U42" s="58">
        <v>240</v>
      </c>
      <c r="V42" s="309">
        <v>3540</v>
      </c>
      <c r="W42" s="309">
        <v>30</v>
      </c>
    </row>
    <row r="43" spans="1:23" s="60" customFormat="1" ht="10.15" customHeight="1">
      <c r="A43" s="188" t="s">
        <v>234</v>
      </c>
      <c r="B43" s="189">
        <v>36</v>
      </c>
      <c r="C43" s="189" t="s">
        <v>55</v>
      </c>
      <c r="D43" s="189" t="str">
        <f t="shared" si="0"/>
        <v>12/100-36-３歳児</v>
      </c>
      <c r="E43" s="298">
        <v>48750</v>
      </c>
      <c r="F43" s="298">
        <v>460</v>
      </c>
      <c r="G43" s="303">
        <v>1930</v>
      </c>
      <c r="H43" s="303">
        <v>10</v>
      </c>
      <c r="I43" s="303">
        <v>8860</v>
      </c>
      <c r="J43" s="55">
        <v>80</v>
      </c>
      <c r="K43" s="55">
        <v>0</v>
      </c>
      <c r="L43" s="55">
        <v>0</v>
      </c>
      <c r="M43" s="301">
        <v>11820</v>
      </c>
      <c r="N43" s="301">
        <v>110</v>
      </c>
      <c r="O43" s="55">
        <v>1800</v>
      </c>
      <c r="P43" s="55">
        <v>10</v>
      </c>
      <c r="Q43" s="55">
        <v>950</v>
      </c>
      <c r="R43" s="55">
        <v>9</v>
      </c>
      <c r="S43" s="55">
        <v>170</v>
      </c>
      <c r="T43" s="61">
        <v>1</v>
      </c>
      <c r="U43" s="55">
        <v>240</v>
      </c>
      <c r="V43" s="55"/>
      <c r="W43" s="55"/>
    </row>
    <row r="44" spans="1:23" s="60" customFormat="1" ht="10.15" customHeight="1">
      <c r="A44" s="188" t="s">
        <v>234</v>
      </c>
      <c r="B44" s="189">
        <v>36</v>
      </c>
      <c r="C44" s="189" t="s">
        <v>54</v>
      </c>
      <c r="D44" s="189" t="str">
        <f t="shared" si="0"/>
        <v>12/100-36-４歳以上児</v>
      </c>
      <c r="E44" s="298">
        <v>39890</v>
      </c>
      <c r="F44" s="298">
        <v>370</v>
      </c>
      <c r="G44" s="303">
        <v>1930</v>
      </c>
      <c r="H44" s="304">
        <v>10</v>
      </c>
      <c r="I44" s="187"/>
      <c r="J44" s="56"/>
      <c r="K44" s="57">
        <v>0</v>
      </c>
      <c r="L44" s="55">
        <v>0</v>
      </c>
      <c r="M44" s="301">
        <v>11820</v>
      </c>
      <c r="N44" s="301">
        <v>110</v>
      </c>
      <c r="O44" s="55">
        <v>1800</v>
      </c>
      <c r="P44" s="55">
        <v>10</v>
      </c>
      <c r="Q44" s="58">
        <v>950</v>
      </c>
      <c r="R44" s="58">
        <v>9</v>
      </c>
      <c r="S44" s="58">
        <v>170</v>
      </c>
      <c r="T44" s="59">
        <v>1</v>
      </c>
      <c r="U44" s="58">
        <v>240</v>
      </c>
      <c r="V44" s="309">
        <v>3540</v>
      </c>
      <c r="W44" s="309">
        <v>30</v>
      </c>
    </row>
    <row r="45" spans="1:23" s="60" customFormat="1" ht="10.15" customHeight="1">
      <c r="A45" s="188" t="s">
        <v>234</v>
      </c>
      <c r="B45" s="189">
        <v>46</v>
      </c>
      <c r="C45" s="189" t="s">
        <v>55</v>
      </c>
      <c r="D45" s="189" t="str">
        <f t="shared" si="0"/>
        <v>12/100-46-３歳児</v>
      </c>
      <c r="E45" s="298">
        <v>44330</v>
      </c>
      <c r="F45" s="298">
        <v>420</v>
      </c>
      <c r="G45" s="303">
        <v>1450</v>
      </c>
      <c r="H45" s="303">
        <v>10</v>
      </c>
      <c r="I45" s="303">
        <v>8860</v>
      </c>
      <c r="J45" s="55">
        <v>80</v>
      </c>
      <c r="K45" s="55">
        <v>0</v>
      </c>
      <c r="L45" s="55">
        <v>0</v>
      </c>
      <c r="M45" s="301">
        <v>8860</v>
      </c>
      <c r="N45" s="301">
        <v>80</v>
      </c>
      <c r="O45" s="55">
        <v>1350</v>
      </c>
      <c r="P45" s="55">
        <v>10</v>
      </c>
      <c r="Q45" s="55">
        <v>710</v>
      </c>
      <c r="R45" s="55">
        <v>7</v>
      </c>
      <c r="S45" s="55">
        <v>120</v>
      </c>
      <c r="T45" s="61">
        <v>1</v>
      </c>
      <c r="U45" s="55">
        <v>240</v>
      </c>
      <c r="V45" s="55"/>
      <c r="W45" s="55"/>
    </row>
    <row r="46" spans="1:23" s="60" customFormat="1" ht="10.15" customHeight="1">
      <c r="A46" s="188" t="s">
        <v>234</v>
      </c>
      <c r="B46" s="189">
        <v>46</v>
      </c>
      <c r="C46" s="189" t="s">
        <v>54</v>
      </c>
      <c r="D46" s="189" t="str">
        <f t="shared" si="0"/>
        <v>12/100-46-４歳以上児</v>
      </c>
      <c r="E46" s="298">
        <v>35470</v>
      </c>
      <c r="F46" s="298">
        <v>330</v>
      </c>
      <c r="G46" s="303">
        <v>1450</v>
      </c>
      <c r="H46" s="304">
        <v>10</v>
      </c>
      <c r="I46" s="187"/>
      <c r="J46" s="56"/>
      <c r="K46" s="57">
        <v>0</v>
      </c>
      <c r="L46" s="55">
        <v>0</v>
      </c>
      <c r="M46" s="301">
        <v>8860</v>
      </c>
      <c r="N46" s="301">
        <v>80</v>
      </c>
      <c r="O46" s="55">
        <v>1350</v>
      </c>
      <c r="P46" s="55">
        <v>10</v>
      </c>
      <c r="Q46" s="58">
        <v>710</v>
      </c>
      <c r="R46" s="58">
        <v>7</v>
      </c>
      <c r="S46" s="58">
        <v>120</v>
      </c>
      <c r="T46" s="59">
        <v>1</v>
      </c>
      <c r="U46" s="58">
        <v>240</v>
      </c>
      <c r="V46" s="309">
        <v>3540</v>
      </c>
      <c r="W46" s="309">
        <v>30</v>
      </c>
    </row>
    <row r="47" spans="1:23" s="60" customFormat="1" ht="10.15" customHeight="1">
      <c r="A47" s="188" t="s">
        <v>234</v>
      </c>
      <c r="B47" s="189">
        <v>61</v>
      </c>
      <c r="C47" s="189" t="s">
        <v>55</v>
      </c>
      <c r="D47" s="189" t="str">
        <f t="shared" si="0"/>
        <v>12/100-61-３歳児</v>
      </c>
      <c r="E47" s="298">
        <v>41720</v>
      </c>
      <c r="F47" s="298">
        <v>390</v>
      </c>
      <c r="G47" s="303">
        <v>1160</v>
      </c>
      <c r="H47" s="303">
        <v>10</v>
      </c>
      <c r="I47" s="303">
        <v>8860</v>
      </c>
      <c r="J47" s="55">
        <v>80</v>
      </c>
      <c r="K47" s="55">
        <v>0</v>
      </c>
      <c r="L47" s="55">
        <v>0</v>
      </c>
      <c r="M47" s="301">
        <v>7090</v>
      </c>
      <c r="N47" s="301">
        <v>70</v>
      </c>
      <c r="O47" s="55">
        <v>1080</v>
      </c>
      <c r="P47" s="55">
        <v>10</v>
      </c>
      <c r="Q47" s="55">
        <v>590</v>
      </c>
      <c r="R47" s="55">
        <v>5</v>
      </c>
      <c r="S47" s="55">
        <v>100</v>
      </c>
      <c r="T47" s="61">
        <v>1</v>
      </c>
      <c r="U47" s="55">
        <v>240</v>
      </c>
      <c r="V47" s="55"/>
      <c r="W47" s="55"/>
    </row>
    <row r="48" spans="1:23" s="60" customFormat="1" ht="10.15" customHeight="1">
      <c r="A48" s="188" t="s">
        <v>234</v>
      </c>
      <c r="B48" s="189">
        <v>61</v>
      </c>
      <c r="C48" s="189" t="s">
        <v>54</v>
      </c>
      <c r="D48" s="189" t="str">
        <f t="shared" si="0"/>
        <v>12/100-61-４歳以上児</v>
      </c>
      <c r="E48" s="298">
        <v>32860</v>
      </c>
      <c r="F48" s="298">
        <v>300</v>
      </c>
      <c r="G48" s="303">
        <v>1160</v>
      </c>
      <c r="H48" s="304">
        <v>10</v>
      </c>
      <c r="I48" s="187"/>
      <c r="J48" s="56"/>
      <c r="K48" s="57">
        <v>0</v>
      </c>
      <c r="L48" s="55">
        <v>0</v>
      </c>
      <c r="M48" s="301">
        <v>7090</v>
      </c>
      <c r="N48" s="301">
        <v>70</v>
      </c>
      <c r="O48" s="55">
        <v>1080</v>
      </c>
      <c r="P48" s="55">
        <v>10</v>
      </c>
      <c r="Q48" s="58">
        <v>590</v>
      </c>
      <c r="R48" s="58">
        <v>5</v>
      </c>
      <c r="S48" s="58">
        <v>100</v>
      </c>
      <c r="T48" s="59">
        <v>1</v>
      </c>
      <c r="U48" s="58">
        <v>240</v>
      </c>
      <c r="V48" s="309">
        <v>3540</v>
      </c>
      <c r="W48" s="309">
        <v>30</v>
      </c>
    </row>
    <row r="49" spans="1:23" s="62" customFormat="1" ht="10.15" customHeight="1">
      <c r="A49" s="188" t="s">
        <v>234</v>
      </c>
      <c r="B49" s="189">
        <v>76</v>
      </c>
      <c r="C49" s="189" t="s">
        <v>55</v>
      </c>
      <c r="D49" s="189" t="str">
        <f t="shared" si="0"/>
        <v>12/100-76-３歳児</v>
      </c>
      <c r="E49" s="298">
        <v>39950</v>
      </c>
      <c r="F49" s="298">
        <v>380</v>
      </c>
      <c r="G49" s="303">
        <v>960</v>
      </c>
      <c r="H49" s="303">
        <v>9</v>
      </c>
      <c r="I49" s="303">
        <v>8860</v>
      </c>
      <c r="J49" s="55">
        <v>80</v>
      </c>
      <c r="K49" s="55">
        <v>0</v>
      </c>
      <c r="L49" s="55">
        <v>0</v>
      </c>
      <c r="M49" s="301">
        <v>5910</v>
      </c>
      <c r="N49" s="301">
        <v>50</v>
      </c>
      <c r="O49" s="55">
        <v>900</v>
      </c>
      <c r="P49" s="55">
        <v>9</v>
      </c>
      <c r="Q49" s="55">
        <v>520</v>
      </c>
      <c r="R49" s="55">
        <v>5</v>
      </c>
      <c r="S49" s="55">
        <v>90</v>
      </c>
      <c r="T49" s="61">
        <v>1</v>
      </c>
      <c r="U49" s="55">
        <v>240</v>
      </c>
      <c r="V49" s="55"/>
      <c r="W49" s="55"/>
    </row>
    <row r="50" spans="1:23" s="62" customFormat="1" ht="10.15" customHeight="1">
      <c r="A50" s="188" t="s">
        <v>234</v>
      </c>
      <c r="B50" s="189">
        <v>76</v>
      </c>
      <c r="C50" s="189" t="s">
        <v>54</v>
      </c>
      <c r="D50" s="189" t="str">
        <f t="shared" si="0"/>
        <v>12/100-76-４歳以上児</v>
      </c>
      <c r="E50" s="298">
        <v>31090</v>
      </c>
      <c r="F50" s="298">
        <v>290</v>
      </c>
      <c r="G50" s="303">
        <v>960</v>
      </c>
      <c r="H50" s="304">
        <v>9</v>
      </c>
      <c r="I50" s="187"/>
      <c r="J50" s="56"/>
      <c r="K50" s="57">
        <v>0</v>
      </c>
      <c r="L50" s="55">
        <v>0</v>
      </c>
      <c r="M50" s="301">
        <v>5910</v>
      </c>
      <c r="N50" s="301">
        <v>50</v>
      </c>
      <c r="O50" s="55">
        <v>900</v>
      </c>
      <c r="P50" s="55">
        <v>9</v>
      </c>
      <c r="Q50" s="58">
        <v>520</v>
      </c>
      <c r="R50" s="58">
        <v>5</v>
      </c>
      <c r="S50" s="58">
        <v>90</v>
      </c>
      <c r="T50" s="59">
        <v>1</v>
      </c>
      <c r="U50" s="58">
        <v>240</v>
      </c>
      <c r="V50" s="309">
        <v>3540</v>
      </c>
      <c r="W50" s="309">
        <v>30</v>
      </c>
    </row>
    <row r="51" spans="1:23" s="62" customFormat="1" ht="10.15" customHeight="1">
      <c r="A51" s="188" t="s">
        <v>234</v>
      </c>
      <c r="B51" s="189">
        <v>91</v>
      </c>
      <c r="C51" s="189" t="s">
        <v>55</v>
      </c>
      <c r="D51" s="189" t="str">
        <f t="shared" si="0"/>
        <v>12/100-91-３歳児</v>
      </c>
      <c r="E51" s="298">
        <v>39350</v>
      </c>
      <c r="F51" s="298">
        <v>370</v>
      </c>
      <c r="G51" s="303">
        <v>820</v>
      </c>
      <c r="H51" s="303">
        <v>8</v>
      </c>
      <c r="I51" s="303">
        <v>8860</v>
      </c>
      <c r="J51" s="55">
        <v>80</v>
      </c>
      <c r="K51" s="55">
        <v>0</v>
      </c>
      <c r="L51" s="55">
        <v>0</v>
      </c>
      <c r="M51" s="301">
        <v>5060</v>
      </c>
      <c r="N51" s="301">
        <v>50</v>
      </c>
      <c r="O51" s="55">
        <v>770</v>
      </c>
      <c r="P51" s="55">
        <v>7</v>
      </c>
      <c r="Q51" s="55">
        <v>460</v>
      </c>
      <c r="R51" s="55">
        <v>4</v>
      </c>
      <c r="S51" s="55">
        <v>80</v>
      </c>
      <c r="T51" s="61">
        <v>1</v>
      </c>
      <c r="U51" s="55">
        <v>240</v>
      </c>
      <c r="V51" s="55"/>
      <c r="W51" s="55"/>
    </row>
    <row r="52" spans="1:23" s="62" customFormat="1" ht="10.15" customHeight="1">
      <c r="A52" s="188" t="s">
        <v>234</v>
      </c>
      <c r="B52" s="189">
        <v>91</v>
      </c>
      <c r="C52" s="189" t="s">
        <v>54</v>
      </c>
      <c r="D52" s="189" t="str">
        <f t="shared" si="0"/>
        <v>12/100-91-４歳以上児</v>
      </c>
      <c r="E52" s="298">
        <v>30490</v>
      </c>
      <c r="F52" s="298">
        <v>280</v>
      </c>
      <c r="G52" s="303">
        <v>820</v>
      </c>
      <c r="H52" s="304">
        <v>8</v>
      </c>
      <c r="I52" s="187"/>
      <c r="J52" s="56"/>
      <c r="K52" s="57">
        <v>0</v>
      </c>
      <c r="L52" s="55">
        <v>0</v>
      </c>
      <c r="M52" s="301">
        <v>5060</v>
      </c>
      <c r="N52" s="301">
        <v>50</v>
      </c>
      <c r="O52" s="55">
        <v>770</v>
      </c>
      <c r="P52" s="55">
        <v>7</v>
      </c>
      <c r="Q52" s="58">
        <v>460</v>
      </c>
      <c r="R52" s="58">
        <v>4</v>
      </c>
      <c r="S52" s="58">
        <v>80</v>
      </c>
      <c r="T52" s="59">
        <v>1</v>
      </c>
      <c r="U52" s="58">
        <v>240</v>
      </c>
      <c r="V52" s="309">
        <v>3540</v>
      </c>
      <c r="W52" s="309">
        <v>30</v>
      </c>
    </row>
    <row r="53" spans="1:23" s="62" customFormat="1" ht="10.15" customHeight="1">
      <c r="A53" s="188" t="s">
        <v>234</v>
      </c>
      <c r="B53" s="189">
        <v>106</v>
      </c>
      <c r="C53" s="189" t="s">
        <v>55</v>
      </c>
      <c r="D53" s="189" t="str">
        <f t="shared" si="0"/>
        <v>12/100-106-３歳児</v>
      </c>
      <c r="E53" s="298">
        <v>38340</v>
      </c>
      <c r="F53" s="298">
        <v>360</v>
      </c>
      <c r="G53" s="303">
        <v>720</v>
      </c>
      <c r="H53" s="303">
        <v>7</v>
      </c>
      <c r="I53" s="303">
        <v>8860</v>
      </c>
      <c r="J53" s="55">
        <v>80</v>
      </c>
      <c r="K53" s="55">
        <v>0</v>
      </c>
      <c r="L53" s="55">
        <v>0</v>
      </c>
      <c r="M53" s="301">
        <v>4430</v>
      </c>
      <c r="N53" s="301">
        <v>40</v>
      </c>
      <c r="O53" s="55">
        <v>670</v>
      </c>
      <c r="P53" s="55">
        <v>6</v>
      </c>
      <c r="Q53" s="55">
        <v>420</v>
      </c>
      <c r="R53" s="55">
        <v>4</v>
      </c>
      <c r="S53" s="55">
        <v>70</v>
      </c>
      <c r="T53" s="61">
        <v>1</v>
      </c>
      <c r="U53" s="55">
        <v>240</v>
      </c>
      <c r="V53" s="55"/>
      <c r="W53" s="55"/>
    </row>
    <row r="54" spans="1:23" s="62" customFormat="1" ht="10.15" customHeight="1">
      <c r="A54" s="188" t="s">
        <v>234</v>
      </c>
      <c r="B54" s="189">
        <v>106</v>
      </c>
      <c r="C54" s="189" t="s">
        <v>54</v>
      </c>
      <c r="D54" s="189" t="str">
        <f t="shared" si="0"/>
        <v>12/100-106-４歳以上児</v>
      </c>
      <c r="E54" s="298">
        <v>29480</v>
      </c>
      <c r="F54" s="298">
        <v>270</v>
      </c>
      <c r="G54" s="303">
        <v>720</v>
      </c>
      <c r="H54" s="304">
        <v>7</v>
      </c>
      <c r="I54" s="187"/>
      <c r="J54" s="56"/>
      <c r="K54" s="57">
        <v>0</v>
      </c>
      <c r="L54" s="55">
        <v>0</v>
      </c>
      <c r="M54" s="301">
        <v>4430</v>
      </c>
      <c r="N54" s="301">
        <v>40</v>
      </c>
      <c r="O54" s="55">
        <v>670</v>
      </c>
      <c r="P54" s="55">
        <v>6</v>
      </c>
      <c r="Q54" s="58">
        <v>420</v>
      </c>
      <c r="R54" s="58">
        <v>4</v>
      </c>
      <c r="S54" s="58">
        <v>70</v>
      </c>
      <c r="T54" s="59">
        <v>1</v>
      </c>
      <c r="U54" s="58">
        <v>240</v>
      </c>
      <c r="V54" s="309">
        <v>3540</v>
      </c>
      <c r="W54" s="309">
        <v>30</v>
      </c>
    </row>
    <row r="55" spans="1:23" s="62" customFormat="1" ht="10.15" customHeight="1">
      <c r="A55" s="188" t="s">
        <v>234</v>
      </c>
      <c r="B55" s="189">
        <v>121</v>
      </c>
      <c r="C55" s="189" t="s">
        <v>55</v>
      </c>
      <c r="D55" s="189" t="str">
        <f t="shared" si="0"/>
        <v>12/100-121-３歳児</v>
      </c>
      <c r="E55" s="298">
        <v>37540</v>
      </c>
      <c r="F55" s="298">
        <v>350</v>
      </c>
      <c r="G55" s="303">
        <v>640</v>
      </c>
      <c r="H55" s="303">
        <v>6</v>
      </c>
      <c r="I55" s="303">
        <v>8860</v>
      </c>
      <c r="J55" s="55">
        <v>80</v>
      </c>
      <c r="K55" s="55">
        <v>660</v>
      </c>
      <c r="L55" s="55">
        <v>6</v>
      </c>
      <c r="M55" s="301">
        <v>3940</v>
      </c>
      <c r="N55" s="301">
        <v>30</v>
      </c>
      <c r="O55" s="55">
        <v>600</v>
      </c>
      <c r="P55" s="55">
        <v>6</v>
      </c>
      <c r="Q55" s="55">
        <v>390</v>
      </c>
      <c r="R55" s="55">
        <v>3</v>
      </c>
      <c r="S55" s="55">
        <v>70</v>
      </c>
      <c r="T55" s="61">
        <v>1</v>
      </c>
      <c r="U55" s="55">
        <v>240</v>
      </c>
      <c r="V55" s="55"/>
      <c r="W55" s="55"/>
    </row>
    <row r="56" spans="1:23" s="62" customFormat="1" ht="10.15" customHeight="1">
      <c r="A56" s="188" t="s">
        <v>234</v>
      </c>
      <c r="B56" s="189">
        <v>121</v>
      </c>
      <c r="C56" s="189" t="s">
        <v>54</v>
      </c>
      <c r="D56" s="189" t="str">
        <f t="shared" si="0"/>
        <v>12/100-121-４歳以上児</v>
      </c>
      <c r="E56" s="298">
        <v>28680</v>
      </c>
      <c r="F56" s="298">
        <v>260</v>
      </c>
      <c r="G56" s="303">
        <v>640</v>
      </c>
      <c r="H56" s="304">
        <v>6</v>
      </c>
      <c r="I56" s="187"/>
      <c r="J56" s="56"/>
      <c r="K56" s="57">
        <v>660</v>
      </c>
      <c r="L56" s="55">
        <v>6</v>
      </c>
      <c r="M56" s="301">
        <v>3940</v>
      </c>
      <c r="N56" s="301">
        <v>30</v>
      </c>
      <c r="O56" s="55">
        <v>600</v>
      </c>
      <c r="P56" s="55">
        <v>6</v>
      </c>
      <c r="Q56" s="58">
        <v>390</v>
      </c>
      <c r="R56" s="58">
        <v>3</v>
      </c>
      <c r="S56" s="58">
        <v>70</v>
      </c>
      <c r="T56" s="59">
        <v>1</v>
      </c>
      <c r="U56" s="58">
        <v>240</v>
      </c>
      <c r="V56" s="309">
        <v>3540</v>
      </c>
      <c r="W56" s="309">
        <v>30</v>
      </c>
    </row>
    <row r="57" spans="1:23" s="62" customFormat="1" ht="10.15" customHeight="1">
      <c r="A57" s="188" t="s">
        <v>234</v>
      </c>
      <c r="B57" s="189">
        <v>136</v>
      </c>
      <c r="C57" s="189" t="s">
        <v>55</v>
      </c>
      <c r="D57" s="189" t="str">
        <f t="shared" si="0"/>
        <v>12/100-136-３歳児</v>
      </c>
      <c r="E57" s="298">
        <v>36910</v>
      </c>
      <c r="F57" s="298">
        <v>340</v>
      </c>
      <c r="G57" s="303">
        <v>580</v>
      </c>
      <c r="H57" s="303">
        <v>5</v>
      </c>
      <c r="I57" s="303">
        <v>8860</v>
      </c>
      <c r="J57" s="55">
        <v>80</v>
      </c>
      <c r="K57" s="55">
        <v>600</v>
      </c>
      <c r="L57" s="55">
        <v>6</v>
      </c>
      <c r="M57" s="301">
        <v>3540</v>
      </c>
      <c r="N57" s="301">
        <v>30</v>
      </c>
      <c r="O57" s="55">
        <v>540</v>
      </c>
      <c r="P57" s="55">
        <v>5</v>
      </c>
      <c r="Q57" s="55">
        <v>370</v>
      </c>
      <c r="R57" s="55">
        <v>3</v>
      </c>
      <c r="S57" s="55">
        <v>60</v>
      </c>
      <c r="T57" s="61">
        <v>1</v>
      </c>
      <c r="U57" s="55">
        <v>240</v>
      </c>
      <c r="V57" s="55"/>
      <c r="W57" s="55"/>
    </row>
    <row r="58" spans="1:23" s="62" customFormat="1" ht="10.15" customHeight="1">
      <c r="A58" s="188" t="s">
        <v>234</v>
      </c>
      <c r="B58" s="189">
        <v>136</v>
      </c>
      <c r="C58" s="189" t="s">
        <v>54</v>
      </c>
      <c r="D58" s="189" t="str">
        <f t="shared" si="0"/>
        <v>12/100-136-４歳以上児</v>
      </c>
      <c r="E58" s="298">
        <v>28050</v>
      </c>
      <c r="F58" s="298">
        <v>260</v>
      </c>
      <c r="G58" s="303">
        <v>580</v>
      </c>
      <c r="H58" s="304">
        <v>5</v>
      </c>
      <c r="I58" s="187"/>
      <c r="J58" s="56"/>
      <c r="K58" s="57">
        <v>600</v>
      </c>
      <c r="L58" s="55">
        <v>6</v>
      </c>
      <c r="M58" s="301">
        <v>3540</v>
      </c>
      <c r="N58" s="301">
        <v>30</v>
      </c>
      <c r="O58" s="55">
        <v>540</v>
      </c>
      <c r="P58" s="55">
        <v>5</v>
      </c>
      <c r="Q58" s="58">
        <v>370</v>
      </c>
      <c r="R58" s="58">
        <v>3</v>
      </c>
      <c r="S58" s="58">
        <v>60</v>
      </c>
      <c r="T58" s="59">
        <v>1</v>
      </c>
      <c r="U58" s="58">
        <v>240</v>
      </c>
      <c r="V58" s="309">
        <v>3540</v>
      </c>
      <c r="W58" s="309">
        <v>30</v>
      </c>
    </row>
    <row r="59" spans="1:23" s="62" customFormat="1" ht="10.15" customHeight="1">
      <c r="A59" s="188" t="s">
        <v>234</v>
      </c>
      <c r="B59" s="189">
        <v>151</v>
      </c>
      <c r="C59" s="189" t="s">
        <v>55</v>
      </c>
      <c r="D59" s="189" t="str">
        <f t="shared" si="0"/>
        <v>12/100-151-３歳児</v>
      </c>
      <c r="E59" s="298">
        <v>35960</v>
      </c>
      <c r="F59" s="298">
        <v>340</v>
      </c>
      <c r="G59" s="303">
        <v>480</v>
      </c>
      <c r="H59" s="303">
        <v>4</v>
      </c>
      <c r="I59" s="303">
        <v>8860</v>
      </c>
      <c r="J59" s="55">
        <v>80</v>
      </c>
      <c r="K59" s="55">
        <v>500</v>
      </c>
      <c r="L59" s="55">
        <v>5</v>
      </c>
      <c r="M59" s="301">
        <v>2950</v>
      </c>
      <c r="N59" s="301">
        <v>20</v>
      </c>
      <c r="O59" s="55">
        <v>520</v>
      </c>
      <c r="P59" s="55">
        <v>5</v>
      </c>
      <c r="Q59" s="55">
        <v>320</v>
      </c>
      <c r="R59" s="55">
        <v>3</v>
      </c>
      <c r="S59" s="55">
        <v>50</v>
      </c>
      <c r="T59" s="61">
        <v>1</v>
      </c>
      <c r="U59" s="55">
        <v>240</v>
      </c>
      <c r="V59" s="55"/>
      <c r="W59" s="55"/>
    </row>
    <row r="60" spans="1:23" s="62" customFormat="1" ht="10.15" customHeight="1">
      <c r="A60" s="188" t="s">
        <v>234</v>
      </c>
      <c r="B60" s="189">
        <v>151</v>
      </c>
      <c r="C60" s="189" t="s">
        <v>54</v>
      </c>
      <c r="D60" s="189" t="str">
        <f t="shared" si="0"/>
        <v>12/100-151-４歳以上児</v>
      </c>
      <c r="E60" s="298">
        <v>27100</v>
      </c>
      <c r="F60" s="298">
        <v>250</v>
      </c>
      <c r="G60" s="303">
        <v>480</v>
      </c>
      <c r="H60" s="304">
        <v>4</v>
      </c>
      <c r="I60" s="187"/>
      <c r="J60" s="56"/>
      <c r="K60" s="57">
        <v>500</v>
      </c>
      <c r="L60" s="55">
        <v>5</v>
      </c>
      <c r="M60" s="301">
        <v>2950</v>
      </c>
      <c r="N60" s="301">
        <v>20</v>
      </c>
      <c r="O60" s="55">
        <v>520</v>
      </c>
      <c r="P60" s="55">
        <v>5</v>
      </c>
      <c r="Q60" s="58">
        <v>320</v>
      </c>
      <c r="R60" s="58">
        <v>3</v>
      </c>
      <c r="S60" s="58">
        <v>50</v>
      </c>
      <c r="T60" s="59">
        <v>1</v>
      </c>
      <c r="U60" s="58">
        <v>240</v>
      </c>
      <c r="V60" s="309">
        <v>3540</v>
      </c>
      <c r="W60" s="309">
        <v>30</v>
      </c>
    </row>
    <row r="61" spans="1:23" s="62" customFormat="1" ht="10.15" customHeight="1">
      <c r="A61" s="188" t="s">
        <v>234</v>
      </c>
      <c r="B61" s="189">
        <v>181</v>
      </c>
      <c r="C61" s="189" t="s">
        <v>55</v>
      </c>
      <c r="D61" s="189" t="str">
        <f t="shared" si="0"/>
        <v>12/100-181-３歳児</v>
      </c>
      <c r="E61" s="298">
        <v>35260</v>
      </c>
      <c r="F61" s="298">
        <v>330</v>
      </c>
      <c r="G61" s="303">
        <v>410</v>
      </c>
      <c r="H61" s="303">
        <v>4</v>
      </c>
      <c r="I61" s="303">
        <v>8860</v>
      </c>
      <c r="J61" s="55">
        <v>80</v>
      </c>
      <c r="K61" s="55">
        <v>430</v>
      </c>
      <c r="L61" s="55">
        <v>4</v>
      </c>
      <c r="M61" s="301">
        <v>2530</v>
      </c>
      <c r="N61" s="301">
        <v>20</v>
      </c>
      <c r="O61" s="55">
        <v>520</v>
      </c>
      <c r="P61" s="55">
        <v>5</v>
      </c>
      <c r="Q61" s="55">
        <v>280</v>
      </c>
      <c r="R61" s="55">
        <v>2</v>
      </c>
      <c r="S61" s="55">
        <v>50</v>
      </c>
      <c r="T61" s="61">
        <v>1</v>
      </c>
      <c r="U61" s="55">
        <v>240</v>
      </c>
      <c r="V61" s="55"/>
      <c r="W61" s="55"/>
    </row>
    <row r="62" spans="1:23" s="62" customFormat="1" ht="10.15" customHeight="1">
      <c r="A62" s="188" t="s">
        <v>234</v>
      </c>
      <c r="B62" s="189">
        <v>181</v>
      </c>
      <c r="C62" s="189" t="s">
        <v>54</v>
      </c>
      <c r="D62" s="189" t="str">
        <f t="shared" si="0"/>
        <v>12/100-181-４歳以上児</v>
      </c>
      <c r="E62" s="298">
        <v>26400</v>
      </c>
      <c r="F62" s="298">
        <v>240</v>
      </c>
      <c r="G62" s="303">
        <v>410</v>
      </c>
      <c r="H62" s="304">
        <v>4</v>
      </c>
      <c r="I62" s="187"/>
      <c r="J62" s="56"/>
      <c r="K62" s="57">
        <v>430</v>
      </c>
      <c r="L62" s="55">
        <v>4</v>
      </c>
      <c r="M62" s="301">
        <v>2530</v>
      </c>
      <c r="N62" s="301">
        <v>20</v>
      </c>
      <c r="O62" s="55">
        <v>520</v>
      </c>
      <c r="P62" s="55">
        <v>5</v>
      </c>
      <c r="Q62" s="58">
        <v>280</v>
      </c>
      <c r="R62" s="58">
        <v>2</v>
      </c>
      <c r="S62" s="58">
        <v>50</v>
      </c>
      <c r="T62" s="59">
        <v>1</v>
      </c>
      <c r="U62" s="58">
        <v>240</v>
      </c>
      <c r="V62" s="309">
        <v>3540</v>
      </c>
      <c r="W62" s="309">
        <v>30</v>
      </c>
    </row>
    <row r="63" spans="1:23" s="62" customFormat="1" ht="10.15" customHeight="1">
      <c r="A63" s="188" t="s">
        <v>234</v>
      </c>
      <c r="B63" s="189">
        <v>211</v>
      </c>
      <c r="C63" s="189" t="s">
        <v>55</v>
      </c>
      <c r="D63" s="189" t="str">
        <f t="shared" si="0"/>
        <v>12/100-211-３歳児</v>
      </c>
      <c r="E63" s="298">
        <v>34750</v>
      </c>
      <c r="F63" s="298">
        <v>320</v>
      </c>
      <c r="G63" s="303">
        <v>360</v>
      </c>
      <c r="H63" s="303">
        <v>3</v>
      </c>
      <c r="I63" s="303">
        <v>8860</v>
      </c>
      <c r="J63" s="55">
        <v>80</v>
      </c>
      <c r="K63" s="55">
        <v>370</v>
      </c>
      <c r="L63" s="55">
        <v>3</v>
      </c>
      <c r="M63" s="301">
        <v>2210</v>
      </c>
      <c r="N63" s="301">
        <v>20</v>
      </c>
      <c r="O63" s="55">
        <v>520</v>
      </c>
      <c r="P63" s="55">
        <v>5</v>
      </c>
      <c r="Q63" s="55">
        <v>260</v>
      </c>
      <c r="R63" s="55">
        <v>2</v>
      </c>
      <c r="S63" s="55">
        <v>40</v>
      </c>
      <c r="T63" s="61">
        <v>1</v>
      </c>
      <c r="U63" s="55">
        <v>240</v>
      </c>
      <c r="V63" s="55"/>
      <c r="W63" s="55"/>
    </row>
    <row r="64" spans="1:23" s="62" customFormat="1" ht="10.15" customHeight="1">
      <c r="A64" s="188" t="s">
        <v>234</v>
      </c>
      <c r="B64" s="189">
        <v>211</v>
      </c>
      <c r="C64" s="189" t="s">
        <v>54</v>
      </c>
      <c r="D64" s="189" t="str">
        <f t="shared" si="0"/>
        <v>12/100-211-４歳以上児</v>
      </c>
      <c r="E64" s="298">
        <v>25890</v>
      </c>
      <c r="F64" s="298">
        <v>230</v>
      </c>
      <c r="G64" s="303">
        <v>360</v>
      </c>
      <c r="H64" s="304">
        <v>3</v>
      </c>
      <c r="I64" s="187"/>
      <c r="J64" s="56"/>
      <c r="K64" s="57">
        <v>370</v>
      </c>
      <c r="L64" s="55">
        <v>3</v>
      </c>
      <c r="M64" s="301">
        <v>2210</v>
      </c>
      <c r="N64" s="301">
        <v>20</v>
      </c>
      <c r="O64" s="55">
        <v>520</v>
      </c>
      <c r="P64" s="55">
        <v>5</v>
      </c>
      <c r="Q64" s="58">
        <v>260</v>
      </c>
      <c r="R64" s="58">
        <v>2</v>
      </c>
      <c r="S64" s="58">
        <v>40</v>
      </c>
      <c r="T64" s="59">
        <v>1</v>
      </c>
      <c r="U64" s="58">
        <v>240</v>
      </c>
      <c r="V64" s="309">
        <v>3540</v>
      </c>
      <c r="W64" s="309">
        <v>30</v>
      </c>
    </row>
    <row r="65" spans="1:23" s="62" customFormat="1" ht="10.15" customHeight="1">
      <c r="A65" s="188" t="s">
        <v>234</v>
      </c>
      <c r="B65" s="189">
        <v>241</v>
      </c>
      <c r="C65" s="189" t="s">
        <v>55</v>
      </c>
      <c r="D65" s="189" t="str">
        <f t="shared" si="0"/>
        <v>12/100-241-３歳児</v>
      </c>
      <c r="E65" s="298">
        <v>34350</v>
      </c>
      <c r="F65" s="298">
        <v>320</v>
      </c>
      <c r="G65" s="303">
        <v>320</v>
      </c>
      <c r="H65" s="303">
        <v>3</v>
      </c>
      <c r="I65" s="303">
        <v>8860</v>
      </c>
      <c r="J65" s="55">
        <v>80</v>
      </c>
      <c r="K65" s="55">
        <v>330</v>
      </c>
      <c r="L65" s="55">
        <v>3</v>
      </c>
      <c r="M65" s="301">
        <v>1970</v>
      </c>
      <c r="N65" s="301">
        <v>10</v>
      </c>
      <c r="O65" s="55">
        <v>520</v>
      </c>
      <c r="P65" s="55">
        <v>5</v>
      </c>
      <c r="Q65" s="55">
        <v>230</v>
      </c>
      <c r="R65" s="55">
        <v>2</v>
      </c>
      <c r="S65" s="55">
        <v>40</v>
      </c>
      <c r="T65" s="61">
        <v>1</v>
      </c>
      <c r="U65" s="55">
        <v>240</v>
      </c>
      <c r="V65" s="55"/>
      <c r="W65" s="55"/>
    </row>
    <row r="66" spans="1:23" s="62" customFormat="1" ht="10.15" customHeight="1">
      <c r="A66" s="188" t="s">
        <v>234</v>
      </c>
      <c r="B66" s="189">
        <v>241</v>
      </c>
      <c r="C66" s="189" t="s">
        <v>54</v>
      </c>
      <c r="D66" s="189" t="str">
        <f t="shared" si="0"/>
        <v>12/100-241-４歳以上児</v>
      </c>
      <c r="E66" s="298">
        <v>25490</v>
      </c>
      <c r="F66" s="298">
        <v>230</v>
      </c>
      <c r="G66" s="303">
        <v>320</v>
      </c>
      <c r="H66" s="304">
        <v>3</v>
      </c>
      <c r="I66" s="187"/>
      <c r="J66" s="56"/>
      <c r="K66" s="57">
        <v>330</v>
      </c>
      <c r="L66" s="55">
        <v>3</v>
      </c>
      <c r="M66" s="301">
        <v>1970</v>
      </c>
      <c r="N66" s="301">
        <v>10</v>
      </c>
      <c r="O66" s="55">
        <v>520</v>
      </c>
      <c r="P66" s="55">
        <v>5</v>
      </c>
      <c r="Q66" s="58">
        <v>230</v>
      </c>
      <c r="R66" s="58">
        <v>2</v>
      </c>
      <c r="S66" s="58">
        <v>40</v>
      </c>
      <c r="T66" s="59">
        <v>1</v>
      </c>
      <c r="U66" s="58">
        <v>240</v>
      </c>
      <c r="V66" s="309">
        <v>3540</v>
      </c>
      <c r="W66" s="309">
        <v>30</v>
      </c>
    </row>
    <row r="67" spans="1:23" s="62" customFormat="1" ht="10.15" customHeight="1">
      <c r="A67" s="188" t="s">
        <v>234</v>
      </c>
      <c r="B67" s="189">
        <v>271</v>
      </c>
      <c r="C67" s="189" t="s">
        <v>55</v>
      </c>
      <c r="D67" s="189" t="str">
        <f t="shared" ref="D67:D130" si="1">CONCATENATE($A67,"-",$B67,"-",$C67)</f>
        <v>12/100-271-３歳児</v>
      </c>
      <c r="E67" s="298">
        <v>34030</v>
      </c>
      <c r="F67" s="298">
        <v>320</v>
      </c>
      <c r="G67" s="303">
        <v>290</v>
      </c>
      <c r="H67" s="303">
        <v>2</v>
      </c>
      <c r="I67" s="303">
        <v>8860</v>
      </c>
      <c r="J67" s="55">
        <v>80</v>
      </c>
      <c r="K67" s="55">
        <v>300</v>
      </c>
      <c r="L67" s="55">
        <v>3</v>
      </c>
      <c r="M67" s="301">
        <v>1770</v>
      </c>
      <c r="N67" s="301">
        <v>10</v>
      </c>
      <c r="O67" s="55">
        <v>520</v>
      </c>
      <c r="P67" s="55">
        <v>5</v>
      </c>
      <c r="Q67" s="55">
        <v>210</v>
      </c>
      <c r="R67" s="55">
        <v>2</v>
      </c>
      <c r="S67" s="55">
        <v>30</v>
      </c>
      <c r="T67" s="61">
        <v>1</v>
      </c>
      <c r="U67" s="55">
        <v>240</v>
      </c>
      <c r="V67" s="55"/>
      <c r="W67" s="55"/>
    </row>
    <row r="68" spans="1:23" s="62" customFormat="1" ht="10.15" customHeight="1">
      <c r="A68" s="188" t="s">
        <v>234</v>
      </c>
      <c r="B68" s="189">
        <v>271</v>
      </c>
      <c r="C68" s="189" t="s">
        <v>54</v>
      </c>
      <c r="D68" s="189" t="str">
        <f t="shared" si="1"/>
        <v>12/100-271-４歳以上児</v>
      </c>
      <c r="E68" s="298">
        <v>25170</v>
      </c>
      <c r="F68" s="298">
        <v>230</v>
      </c>
      <c r="G68" s="303">
        <v>290</v>
      </c>
      <c r="H68" s="304">
        <v>2</v>
      </c>
      <c r="I68" s="187"/>
      <c r="J68" s="56"/>
      <c r="K68" s="57">
        <v>300</v>
      </c>
      <c r="L68" s="55">
        <v>3</v>
      </c>
      <c r="M68" s="301">
        <v>1770</v>
      </c>
      <c r="N68" s="301">
        <v>10</v>
      </c>
      <c r="O68" s="55">
        <v>520</v>
      </c>
      <c r="P68" s="55">
        <v>5</v>
      </c>
      <c r="Q68" s="58">
        <v>210</v>
      </c>
      <c r="R68" s="58">
        <v>2</v>
      </c>
      <c r="S68" s="58">
        <v>30</v>
      </c>
      <c r="T68" s="59">
        <v>1</v>
      </c>
      <c r="U68" s="58">
        <v>240</v>
      </c>
      <c r="V68" s="309">
        <v>3540</v>
      </c>
      <c r="W68" s="309">
        <v>30</v>
      </c>
    </row>
    <row r="69" spans="1:23" s="62" customFormat="1" ht="10.15" customHeight="1">
      <c r="A69" s="188" t="s">
        <v>234</v>
      </c>
      <c r="B69" s="189">
        <v>301</v>
      </c>
      <c r="C69" s="189" t="s">
        <v>55</v>
      </c>
      <c r="D69" s="189" t="str">
        <f t="shared" si="1"/>
        <v>12/100-301-３歳児</v>
      </c>
      <c r="E69" s="298">
        <v>33770</v>
      </c>
      <c r="F69" s="298">
        <v>310</v>
      </c>
      <c r="G69" s="303">
        <v>260</v>
      </c>
      <c r="H69" s="303">
        <v>2</v>
      </c>
      <c r="I69" s="303">
        <v>8860</v>
      </c>
      <c r="J69" s="55">
        <v>80</v>
      </c>
      <c r="K69" s="55">
        <v>270</v>
      </c>
      <c r="L69" s="55">
        <v>2</v>
      </c>
      <c r="M69" s="301">
        <v>1610</v>
      </c>
      <c r="N69" s="301">
        <v>10</v>
      </c>
      <c r="O69" s="55">
        <v>520</v>
      </c>
      <c r="P69" s="55">
        <v>5</v>
      </c>
      <c r="Q69" s="55">
        <v>190</v>
      </c>
      <c r="R69" s="55">
        <v>1</v>
      </c>
      <c r="S69" s="55">
        <v>30</v>
      </c>
      <c r="T69" s="61">
        <v>1</v>
      </c>
      <c r="U69" s="55">
        <v>240</v>
      </c>
      <c r="V69" s="55"/>
      <c r="W69" s="55"/>
    </row>
    <row r="70" spans="1:23" s="62" customFormat="1" ht="10.15" customHeight="1">
      <c r="A70" s="188" t="s">
        <v>234</v>
      </c>
      <c r="B70" s="189">
        <v>301</v>
      </c>
      <c r="C70" s="189" t="s">
        <v>54</v>
      </c>
      <c r="D70" s="189" t="str">
        <f t="shared" si="1"/>
        <v>12/100-301-４歳以上児</v>
      </c>
      <c r="E70" s="298">
        <v>24910</v>
      </c>
      <c r="F70" s="298">
        <v>220</v>
      </c>
      <c r="G70" s="303">
        <v>260</v>
      </c>
      <c r="H70" s="304">
        <v>2</v>
      </c>
      <c r="I70" s="187"/>
      <c r="J70" s="56"/>
      <c r="K70" s="57">
        <v>270</v>
      </c>
      <c r="L70" s="55">
        <v>2</v>
      </c>
      <c r="M70" s="301">
        <v>1610</v>
      </c>
      <c r="N70" s="301">
        <v>10</v>
      </c>
      <c r="O70" s="55">
        <v>520</v>
      </c>
      <c r="P70" s="55">
        <v>5</v>
      </c>
      <c r="Q70" s="58">
        <v>190</v>
      </c>
      <c r="R70" s="58">
        <v>1</v>
      </c>
      <c r="S70" s="58">
        <v>30</v>
      </c>
      <c r="T70" s="59">
        <v>1</v>
      </c>
      <c r="U70" s="58">
        <v>240</v>
      </c>
      <c r="V70" s="309">
        <v>3540</v>
      </c>
      <c r="W70" s="309">
        <v>30</v>
      </c>
    </row>
    <row r="71" spans="1:23" s="60" customFormat="1" ht="10.15" customHeight="1">
      <c r="A71" s="54" t="s">
        <v>233</v>
      </c>
      <c r="B71" s="67">
        <v>1</v>
      </c>
      <c r="C71" s="67" t="s">
        <v>55</v>
      </c>
      <c r="D71" s="67" t="str">
        <f t="shared" si="1"/>
        <v>15/100-1-３歳児</v>
      </c>
      <c r="E71" s="297">
        <v>103660</v>
      </c>
      <c r="F71" s="297">
        <v>1010</v>
      </c>
      <c r="G71" s="301">
        <v>5970</v>
      </c>
      <c r="H71" s="301">
        <v>50</v>
      </c>
      <c r="I71" s="303">
        <v>9080</v>
      </c>
      <c r="J71" s="301">
        <v>90</v>
      </c>
      <c r="K71" s="55">
        <v>6010</v>
      </c>
      <c r="L71" s="55">
        <v>60</v>
      </c>
      <c r="M71" s="301">
        <v>36330</v>
      </c>
      <c r="N71" s="301">
        <v>360</v>
      </c>
      <c r="O71" s="55">
        <v>3790</v>
      </c>
      <c r="P71" s="55">
        <v>30</v>
      </c>
      <c r="Q71" s="55">
        <v>2840</v>
      </c>
      <c r="R71" s="55">
        <v>20</v>
      </c>
      <c r="S71" s="55">
        <v>500</v>
      </c>
      <c r="T71" s="61">
        <v>5</v>
      </c>
      <c r="U71" s="55">
        <v>240</v>
      </c>
      <c r="V71" s="55"/>
      <c r="W71" s="55"/>
    </row>
    <row r="72" spans="1:23" s="60" customFormat="1" ht="10.15" customHeight="1">
      <c r="A72" s="54" t="s">
        <v>233</v>
      </c>
      <c r="B72" s="67">
        <v>1</v>
      </c>
      <c r="C72" s="67" t="s">
        <v>54</v>
      </c>
      <c r="D72" s="67" t="str">
        <f t="shared" si="1"/>
        <v>15/100-1-４歳以上児</v>
      </c>
      <c r="E72" s="297">
        <v>94580</v>
      </c>
      <c r="F72" s="297">
        <v>920</v>
      </c>
      <c r="G72" s="301">
        <v>5970</v>
      </c>
      <c r="H72" s="302">
        <v>50</v>
      </c>
      <c r="I72" s="187"/>
      <c r="J72" s="56"/>
      <c r="K72" s="57">
        <v>6010</v>
      </c>
      <c r="L72" s="55">
        <v>60</v>
      </c>
      <c r="M72" s="301">
        <v>36330</v>
      </c>
      <c r="N72" s="301">
        <v>360</v>
      </c>
      <c r="O72" s="55">
        <v>3790</v>
      </c>
      <c r="P72" s="55">
        <v>30</v>
      </c>
      <c r="Q72" s="58">
        <v>2840</v>
      </c>
      <c r="R72" s="58">
        <v>20</v>
      </c>
      <c r="S72" s="58">
        <v>500</v>
      </c>
      <c r="T72" s="59">
        <v>5</v>
      </c>
      <c r="U72" s="58">
        <v>240</v>
      </c>
      <c r="V72" s="309">
        <v>3630</v>
      </c>
      <c r="W72" s="309">
        <v>30</v>
      </c>
    </row>
    <row r="73" spans="1:23" s="60" customFormat="1" ht="10.15" customHeight="1">
      <c r="A73" s="54" t="s">
        <v>233</v>
      </c>
      <c r="B73" s="67">
        <v>16</v>
      </c>
      <c r="C73" s="67" t="s">
        <v>55</v>
      </c>
      <c r="D73" s="67" t="str">
        <f t="shared" si="1"/>
        <v>15/100-16-３歳児</v>
      </c>
      <c r="E73" s="297">
        <v>67640</v>
      </c>
      <c r="F73" s="297">
        <v>650</v>
      </c>
      <c r="G73" s="301">
        <v>3580</v>
      </c>
      <c r="H73" s="301">
        <v>30</v>
      </c>
      <c r="I73" s="303">
        <v>9080</v>
      </c>
      <c r="J73" s="301">
        <v>90</v>
      </c>
      <c r="K73" s="55">
        <v>3600</v>
      </c>
      <c r="L73" s="55">
        <v>30</v>
      </c>
      <c r="M73" s="301">
        <v>21800</v>
      </c>
      <c r="N73" s="301">
        <v>210</v>
      </c>
      <c r="O73" s="55">
        <v>2600</v>
      </c>
      <c r="P73" s="55">
        <v>20</v>
      </c>
      <c r="Q73" s="55">
        <v>1700</v>
      </c>
      <c r="R73" s="55">
        <v>10</v>
      </c>
      <c r="S73" s="55">
        <v>300</v>
      </c>
      <c r="T73" s="61">
        <v>3</v>
      </c>
      <c r="U73" s="55">
        <v>240</v>
      </c>
      <c r="V73" s="55"/>
      <c r="W73" s="55"/>
    </row>
    <row r="74" spans="1:23" s="60" customFormat="1" ht="10.15" customHeight="1">
      <c r="A74" s="54" t="s">
        <v>233</v>
      </c>
      <c r="B74" s="67">
        <v>16</v>
      </c>
      <c r="C74" s="67" t="s">
        <v>54</v>
      </c>
      <c r="D74" s="67" t="str">
        <f t="shared" si="1"/>
        <v>15/100-16-４歳以上児</v>
      </c>
      <c r="E74" s="297">
        <v>58560</v>
      </c>
      <c r="F74" s="297">
        <v>560</v>
      </c>
      <c r="G74" s="301">
        <v>3580</v>
      </c>
      <c r="H74" s="302">
        <v>30</v>
      </c>
      <c r="I74" s="187"/>
      <c r="J74" s="56"/>
      <c r="K74" s="57">
        <v>3600</v>
      </c>
      <c r="L74" s="55">
        <v>30</v>
      </c>
      <c r="M74" s="301">
        <v>21800</v>
      </c>
      <c r="N74" s="301">
        <v>210</v>
      </c>
      <c r="O74" s="55">
        <v>2600</v>
      </c>
      <c r="P74" s="55">
        <v>20</v>
      </c>
      <c r="Q74" s="58">
        <v>1700</v>
      </c>
      <c r="R74" s="58">
        <v>10</v>
      </c>
      <c r="S74" s="58">
        <v>300</v>
      </c>
      <c r="T74" s="59">
        <v>3</v>
      </c>
      <c r="U74" s="58">
        <v>240</v>
      </c>
      <c r="V74" s="309">
        <v>3630</v>
      </c>
      <c r="W74" s="309">
        <v>30</v>
      </c>
    </row>
    <row r="75" spans="1:23" s="60" customFormat="1" ht="10.15" customHeight="1">
      <c r="A75" s="54" t="s">
        <v>233</v>
      </c>
      <c r="B75" s="67">
        <v>26</v>
      </c>
      <c r="C75" s="67" t="s">
        <v>55</v>
      </c>
      <c r="D75" s="67" t="str">
        <f t="shared" si="1"/>
        <v>15/100-26-３歳児</v>
      </c>
      <c r="E75" s="297">
        <v>54840</v>
      </c>
      <c r="F75" s="297">
        <v>520</v>
      </c>
      <c r="G75" s="301">
        <v>2550</v>
      </c>
      <c r="H75" s="301">
        <v>20</v>
      </c>
      <c r="I75" s="303">
        <v>9080</v>
      </c>
      <c r="J75" s="301">
        <v>90</v>
      </c>
      <c r="K75" s="55">
        <v>2570</v>
      </c>
      <c r="L75" s="55">
        <v>20</v>
      </c>
      <c r="M75" s="301">
        <v>15570</v>
      </c>
      <c r="N75" s="301">
        <v>150</v>
      </c>
      <c r="O75" s="55">
        <v>2090</v>
      </c>
      <c r="P75" s="55">
        <v>20</v>
      </c>
      <c r="Q75" s="55">
        <v>1220</v>
      </c>
      <c r="R75" s="55">
        <v>10</v>
      </c>
      <c r="S75" s="55">
        <v>210</v>
      </c>
      <c r="T75" s="61">
        <v>2</v>
      </c>
      <c r="U75" s="55">
        <v>240</v>
      </c>
      <c r="V75" s="55"/>
      <c r="W75" s="55"/>
    </row>
    <row r="76" spans="1:23" s="60" customFormat="1" ht="10.15" customHeight="1">
      <c r="A76" s="54" t="s">
        <v>233</v>
      </c>
      <c r="B76" s="67">
        <v>26</v>
      </c>
      <c r="C76" s="67" t="s">
        <v>54</v>
      </c>
      <c r="D76" s="67" t="str">
        <f t="shared" si="1"/>
        <v>15/100-26-４歳以上児</v>
      </c>
      <c r="E76" s="297">
        <v>45760</v>
      </c>
      <c r="F76" s="297">
        <v>430</v>
      </c>
      <c r="G76" s="301">
        <v>2550</v>
      </c>
      <c r="H76" s="302">
        <v>20</v>
      </c>
      <c r="I76" s="187"/>
      <c r="J76" s="56"/>
      <c r="K76" s="57">
        <v>2570</v>
      </c>
      <c r="L76" s="55">
        <v>20</v>
      </c>
      <c r="M76" s="301">
        <v>15570</v>
      </c>
      <c r="N76" s="301">
        <v>150</v>
      </c>
      <c r="O76" s="55">
        <v>2090</v>
      </c>
      <c r="P76" s="55">
        <v>20</v>
      </c>
      <c r="Q76" s="58">
        <v>1220</v>
      </c>
      <c r="R76" s="58">
        <v>10</v>
      </c>
      <c r="S76" s="58">
        <v>210</v>
      </c>
      <c r="T76" s="59">
        <v>2</v>
      </c>
      <c r="U76" s="58">
        <v>240</v>
      </c>
      <c r="V76" s="309">
        <v>3630</v>
      </c>
      <c r="W76" s="309">
        <v>30</v>
      </c>
    </row>
    <row r="77" spans="1:23" s="60" customFormat="1" ht="10.15" customHeight="1">
      <c r="A77" s="54" t="s">
        <v>233</v>
      </c>
      <c r="B77" s="67">
        <v>36</v>
      </c>
      <c r="C77" s="67" t="s">
        <v>55</v>
      </c>
      <c r="D77" s="67" t="str">
        <f t="shared" si="1"/>
        <v>15/100-36-３歳児</v>
      </c>
      <c r="E77" s="297">
        <v>49770</v>
      </c>
      <c r="F77" s="297">
        <v>470</v>
      </c>
      <c r="G77" s="301">
        <v>1990</v>
      </c>
      <c r="H77" s="301">
        <v>10</v>
      </c>
      <c r="I77" s="303">
        <v>9080</v>
      </c>
      <c r="J77" s="301">
        <v>90</v>
      </c>
      <c r="K77" s="55">
        <v>0</v>
      </c>
      <c r="L77" s="55">
        <v>0</v>
      </c>
      <c r="M77" s="301">
        <v>12110</v>
      </c>
      <c r="N77" s="301">
        <v>120</v>
      </c>
      <c r="O77" s="55">
        <v>1800</v>
      </c>
      <c r="P77" s="55">
        <v>10</v>
      </c>
      <c r="Q77" s="55">
        <v>950</v>
      </c>
      <c r="R77" s="55">
        <v>9</v>
      </c>
      <c r="S77" s="55">
        <v>170</v>
      </c>
      <c r="T77" s="61">
        <v>1</v>
      </c>
      <c r="U77" s="55">
        <v>240</v>
      </c>
      <c r="V77" s="55"/>
      <c r="W77" s="55"/>
    </row>
    <row r="78" spans="1:23" s="60" customFormat="1" ht="10.15" customHeight="1">
      <c r="A78" s="54" t="s">
        <v>233</v>
      </c>
      <c r="B78" s="67">
        <v>36</v>
      </c>
      <c r="C78" s="67" t="s">
        <v>54</v>
      </c>
      <c r="D78" s="67" t="str">
        <f t="shared" si="1"/>
        <v>15/100-36-４歳以上児</v>
      </c>
      <c r="E78" s="297">
        <v>40690</v>
      </c>
      <c r="F78" s="297">
        <v>380</v>
      </c>
      <c r="G78" s="301">
        <v>1990</v>
      </c>
      <c r="H78" s="302">
        <v>10</v>
      </c>
      <c r="I78" s="187"/>
      <c r="J78" s="56"/>
      <c r="K78" s="57">
        <v>0</v>
      </c>
      <c r="L78" s="55">
        <v>0</v>
      </c>
      <c r="M78" s="301">
        <v>12110</v>
      </c>
      <c r="N78" s="301">
        <v>120</v>
      </c>
      <c r="O78" s="55">
        <v>1800</v>
      </c>
      <c r="P78" s="55">
        <v>10</v>
      </c>
      <c r="Q78" s="58">
        <v>950</v>
      </c>
      <c r="R78" s="58">
        <v>9</v>
      </c>
      <c r="S78" s="58">
        <v>170</v>
      </c>
      <c r="T78" s="59">
        <v>1</v>
      </c>
      <c r="U78" s="58">
        <v>240</v>
      </c>
      <c r="V78" s="309">
        <v>3630</v>
      </c>
      <c r="W78" s="309">
        <v>30</v>
      </c>
    </row>
    <row r="79" spans="1:23" s="60" customFormat="1" ht="10.15" customHeight="1">
      <c r="A79" s="54" t="s">
        <v>233</v>
      </c>
      <c r="B79" s="67">
        <v>46</v>
      </c>
      <c r="C79" s="67" t="s">
        <v>55</v>
      </c>
      <c r="D79" s="67" t="str">
        <f t="shared" si="1"/>
        <v>15/100-46-３歳児</v>
      </c>
      <c r="E79" s="297">
        <v>45260</v>
      </c>
      <c r="F79" s="297">
        <v>430</v>
      </c>
      <c r="G79" s="301">
        <v>1490</v>
      </c>
      <c r="H79" s="301">
        <v>10</v>
      </c>
      <c r="I79" s="303">
        <v>9080</v>
      </c>
      <c r="J79" s="301">
        <v>90</v>
      </c>
      <c r="K79" s="55">
        <v>0</v>
      </c>
      <c r="L79" s="55">
        <v>0</v>
      </c>
      <c r="M79" s="301">
        <v>9080</v>
      </c>
      <c r="N79" s="301">
        <v>90</v>
      </c>
      <c r="O79" s="55">
        <v>1350</v>
      </c>
      <c r="P79" s="55">
        <v>10</v>
      </c>
      <c r="Q79" s="55">
        <v>710</v>
      </c>
      <c r="R79" s="55">
        <v>7</v>
      </c>
      <c r="S79" s="55">
        <v>120</v>
      </c>
      <c r="T79" s="61">
        <v>1</v>
      </c>
      <c r="U79" s="55">
        <v>240</v>
      </c>
      <c r="V79" s="55"/>
      <c r="W79" s="55"/>
    </row>
    <row r="80" spans="1:23" s="60" customFormat="1" ht="10.15" customHeight="1">
      <c r="A80" s="54" t="s">
        <v>233</v>
      </c>
      <c r="B80" s="67">
        <v>46</v>
      </c>
      <c r="C80" s="67" t="s">
        <v>54</v>
      </c>
      <c r="D80" s="67" t="str">
        <f t="shared" si="1"/>
        <v>15/100-46-４歳以上児</v>
      </c>
      <c r="E80" s="297">
        <v>36180</v>
      </c>
      <c r="F80" s="297">
        <v>340</v>
      </c>
      <c r="G80" s="301">
        <v>1490</v>
      </c>
      <c r="H80" s="302">
        <v>10</v>
      </c>
      <c r="I80" s="187"/>
      <c r="J80" s="56"/>
      <c r="K80" s="57">
        <v>0</v>
      </c>
      <c r="L80" s="55">
        <v>0</v>
      </c>
      <c r="M80" s="301">
        <v>9080</v>
      </c>
      <c r="N80" s="301">
        <v>90</v>
      </c>
      <c r="O80" s="55">
        <v>1350</v>
      </c>
      <c r="P80" s="55">
        <v>10</v>
      </c>
      <c r="Q80" s="58">
        <v>710</v>
      </c>
      <c r="R80" s="58">
        <v>7</v>
      </c>
      <c r="S80" s="58">
        <v>120</v>
      </c>
      <c r="T80" s="59">
        <v>1</v>
      </c>
      <c r="U80" s="58">
        <v>240</v>
      </c>
      <c r="V80" s="309">
        <v>3630</v>
      </c>
      <c r="W80" s="309">
        <v>30</v>
      </c>
    </row>
    <row r="81" spans="1:23" s="60" customFormat="1" ht="10.15" customHeight="1">
      <c r="A81" s="54" t="s">
        <v>233</v>
      </c>
      <c r="B81" s="67">
        <v>61</v>
      </c>
      <c r="C81" s="67" t="s">
        <v>55</v>
      </c>
      <c r="D81" s="67" t="str">
        <f t="shared" si="1"/>
        <v>15/100-61-３歳児</v>
      </c>
      <c r="E81" s="297">
        <v>42600</v>
      </c>
      <c r="F81" s="297">
        <v>400</v>
      </c>
      <c r="G81" s="301">
        <v>1190</v>
      </c>
      <c r="H81" s="301">
        <v>10</v>
      </c>
      <c r="I81" s="303">
        <v>9080</v>
      </c>
      <c r="J81" s="301">
        <v>90</v>
      </c>
      <c r="K81" s="55">
        <v>0</v>
      </c>
      <c r="L81" s="55">
        <v>0</v>
      </c>
      <c r="M81" s="301">
        <v>7260</v>
      </c>
      <c r="N81" s="301">
        <v>70</v>
      </c>
      <c r="O81" s="55">
        <v>1080</v>
      </c>
      <c r="P81" s="55">
        <v>10</v>
      </c>
      <c r="Q81" s="55">
        <v>590</v>
      </c>
      <c r="R81" s="55">
        <v>5</v>
      </c>
      <c r="S81" s="55">
        <v>100</v>
      </c>
      <c r="T81" s="61">
        <v>1</v>
      </c>
      <c r="U81" s="55">
        <v>240</v>
      </c>
      <c r="V81" s="55"/>
      <c r="W81" s="55"/>
    </row>
    <row r="82" spans="1:23" s="60" customFormat="1" ht="10.15" customHeight="1">
      <c r="A82" s="54" t="s">
        <v>233</v>
      </c>
      <c r="B82" s="67">
        <v>61</v>
      </c>
      <c r="C82" s="67" t="s">
        <v>54</v>
      </c>
      <c r="D82" s="67" t="str">
        <f t="shared" si="1"/>
        <v>15/100-61-４歳以上児</v>
      </c>
      <c r="E82" s="297">
        <v>33520</v>
      </c>
      <c r="F82" s="297">
        <v>310</v>
      </c>
      <c r="G82" s="301">
        <v>1190</v>
      </c>
      <c r="H82" s="302">
        <v>10</v>
      </c>
      <c r="I82" s="187"/>
      <c r="J82" s="56"/>
      <c r="K82" s="57">
        <v>0</v>
      </c>
      <c r="L82" s="55">
        <v>0</v>
      </c>
      <c r="M82" s="301">
        <v>7260</v>
      </c>
      <c r="N82" s="301">
        <v>70</v>
      </c>
      <c r="O82" s="55">
        <v>1080</v>
      </c>
      <c r="P82" s="55">
        <v>10</v>
      </c>
      <c r="Q82" s="58">
        <v>590</v>
      </c>
      <c r="R82" s="58">
        <v>5</v>
      </c>
      <c r="S82" s="58">
        <v>100</v>
      </c>
      <c r="T82" s="59">
        <v>1</v>
      </c>
      <c r="U82" s="58">
        <v>240</v>
      </c>
      <c r="V82" s="309">
        <v>3630</v>
      </c>
      <c r="W82" s="309">
        <v>30</v>
      </c>
    </row>
    <row r="83" spans="1:23" s="62" customFormat="1" ht="10.15" customHeight="1">
      <c r="A83" s="54" t="s">
        <v>233</v>
      </c>
      <c r="B83" s="67">
        <v>76</v>
      </c>
      <c r="C83" s="67" t="s">
        <v>55</v>
      </c>
      <c r="D83" s="67" t="str">
        <f t="shared" si="1"/>
        <v>15/100-76-３歳児</v>
      </c>
      <c r="E83" s="297">
        <v>40780</v>
      </c>
      <c r="F83" s="297">
        <v>380</v>
      </c>
      <c r="G83" s="301">
        <v>990</v>
      </c>
      <c r="H83" s="301">
        <v>9</v>
      </c>
      <c r="I83" s="303">
        <v>9080</v>
      </c>
      <c r="J83" s="301">
        <v>90</v>
      </c>
      <c r="K83" s="55">
        <v>0</v>
      </c>
      <c r="L83" s="55">
        <v>0</v>
      </c>
      <c r="M83" s="301">
        <v>6050</v>
      </c>
      <c r="N83" s="301">
        <v>60</v>
      </c>
      <c r="O83" s="55">
        <v>900</v>
      </c>
      <c r="P83" s="55">
        <v>9</v>
      </c>
      <c r="Q83" s="55">
        <v>520</v>
      </c>
      <c r="R83" s="55">
        <v>5</v>
      </c>
      <c r="S83" s="55">
        <v>90</v>
      </c>
      <c r="T83" s="61">
        <v>1</v>
      </c>
      <c r="U83" s="55">
        <v>240</v>
      </c>
      <c r="V83" s="55"/>
      <c r="W83" s="55"/>
    </row>
    <row r="84" spans="1:23" s="62" customFormat="1" ht="10.15" customHeight="1">
      <c r="A84" s="54" t="s">
        <v>233</v>
      </c>
      <c r="B84" s="67">
        <v>76</v>
      </c>
      <c r="C84" s="67" t="s">
        <v>54</v>
      </c>
      <c r="D84" s="67" t="str">
        <f t="shared" si="1"/>
        <v>15/100-76-４歳以上児</v>
      </c>
      <c r="E84" s="297">
        <v>31700</v>
      </c>
      <c r="F84" s="297">
        <v>290</v>
      </c>
      <c r="G84" s="301">
        <v>990</v>
      </c>
      <c r="H84" s="302">
        <v>9</v>
      </c>
      <c r="I84" s="187"/>
      <c r="J84" s="56"/>
      <c r="K84" s="57">
        <v>0</v>
      </c>
      <c r="L84" s="55">
        <v>0</v>
      </c>
      <c r="M84" s="301">
        <v>6050</v>
      </c>
      <c r="N84" s="301">
        <v>60</v>
      </c>
      <c r="O84" s="55">
        <v>900</v>
      </c>
      <c r="P84" s="55">
        <v>9</v>
      </c>
      <c r="Q84" s="58">
        <v>520</v>
      </c>
      <c r="R84" s="58">
        <v>5</v>
      </c>
      <c r="S84" s="58">
        <v>90</v>
      </c>
      <c r="T84" s="59">
        <v>1</v>
      </c>
      <c r="U84" s="58">
        <v>240</v>
      </c>
      <c r="V84" s="309">
        <v>3630</v>
      </c>
      <c r="W84" s="309">
        <v>30</v>
      </c>
    </row>
    <row r="85" spans="1:23" s="62" customFormat="1" ht="10.15" customHeight="1">
      <c r="A85" s="54" t="s">
        <v>233</v>
      </c>
      <c r="B85" s="67">
        <v>91</v>
      </c>
      <c r="C85" s="67" t="s">
        <v>55</v>
      </c>
      <c r="D85" s="67" t="str">
        <f t="shared" si="1"/>
        <v>15/100-91-３歳児</v>
      </c>
      <c r="E85" s="297">
        <v>40160</v>
      </c>
      <c r="F85" s="297">
        <v>380</v>
      </c>
      <c r="G85" s="301">
        <v>850</v>
      </c>
      <c r="H85" s="301">
        <v>8</v>
      </c>
      <c r="I85" s="303">
        <v>9080</v>
      </c>
      <c r="J85" s="301">
        <v>90</v>
      </c>
      <c r="K85" s="55">
        <v>0</v>
      </c>
      <c r="L85" s="55">
        <v>0</v>
      </c>
      <c r="M85" s="301">
        <v>5190</v>
      </c>
      <c r="N85" s="301">
        <v>50</v>
      </c>
      <c r="O85" s="55">
        <v>770</v>
      </c>
      <c r="P85" s="55">
        <v>7</v>
      </c>
      <c r="Q85" s="55">
        <v>460</v>
      </c>
      <c r="R85" s="55">
        <v>4</v>
      </c>
      <c r="S85" s="55">
        <v>80</v>
      </c>
      <c r="T85" s="61">
        <v>1</v>
      </c>
      <c r="U85" s="55">
        <v>240</v>
      </c>
      <c r="V85" s="55"/>
      <c r="W85" s="55"/>
    </row>
    <row r="86" spans="1:23" s="62" customFormat="1" ht="10.15" customHeight="1">
      <c r="A86" s="54" t="s">
        <v>233</v>
      </c>
      <c r="B86" s="67">
        <v>91</v>
      </c>
      <c r="C86" s="67" t="s">
        <v>54</v>
      </c>
      <c r="D86" s="67" t="str">
        <f t="shared" si="1"/>
        <v>15/100-91-４歳以上児</v>
      </c>
      <c r="E86" s="297">
        <v>31080</v>
      </c>
      <c r="F86" s="297">
        <v>290</v>
      </c>
      <c r="G86" s="301">
        <v>850</v>
      </c>
      <c r="H86" s="302">
        <v>8</v>
      </c>
      <c r="I86" s="187"/>
      <c r="J86" s="56"/>
      <c r="K86" s="57">
        <v>0</v>
      </c>
      <c r="L86" s="55">
        <v>0</v>
      </c>
      <c r="M86" s="301">
        <v>5190</v>
      </c>
      <c r="N86" s="301">
        <v>50</v>
      </c>
      <c r="O86" s="55">
        <v>770</v>
      </c>
      <c r="P86" s="55">
        <v>7</v>
      </c>
      <c r="Q86" s="58">
        <v>460</v>
      </c>
      <c r="R86" s="58">
        <v>4</v>
      </c>
      <c r="S86" s="58">
        <v>80</v>
      </c>
      <c r="T86" s="59">
        <v>1</v>
      </c>
      <c r="U86" s="58">
        <v>240</v>
      </c>
      <c r="V86" s="309">
        <v>3630</v>
      </c>
      <c r="W86" s="309">
        <v>30</v>
      </c>
    </row>
    <row r="87" spans="1:23" s="62" customFormat="1" ht="10.15" customHeight="1">
      <c r="A87" s="54" t="s">
        <v>233</v>
      </c>
      <c r="B87" s="67">
        <v>106</v>
      </c>
      <c r="C87" s="67" t="s">
        <v>55</v>
      </c>
      <c r="D87" s="67" t="str">
        <f t="shared" si="1"/>
        <v>15/100-106-３歳児</v>
      </c>
      <c r="E87" s="297">
        <v>39140</v>
      </c>
      <c r="F87" s="297">
        <v>370</v>
      </c>
      <c r="G87" s="301">
        <v>740</v>
      </c>
      <c r="H87" s="301">
        <v>7</v>
      </c>
      <c r="I87" s="303">
        <v>9080</v>
      </c>
      <c r="J87" s="301">
        <v>90</v>
      </c>
      <c r="K87" s="55">
        <v>0</v>
      </c>
      <c r="L87" s="55">
        <v>0</v>
      </c>
      <c r="M87" s="301">
        <v>4540</v>
      </c>
      <c r="N87" s="301">
        <v>40</v>
      </c>
      <c r="O87" s="55">
        <v>670</v>
      </c>
      <c r="P87" s="55">
        <v>6</v>
      </c>
      <c r="Q87" s="55">
        <v>420</v>
      </c>
      <c r="R87" s="55">
        <v>4</v>
      </c>
      <c r="S87" s="55">
        <v>70</v>
      </c>
      <c r="T87" s="61">
        <v>1</v>
      </c>
      <c r="U87" s="55">
        <v>240</v>
      </c>
      <c r="V87" s="55"/>
      <c r="W87" s="55"/>
    </row>
    <row r="88" spans="1:23" s="62" customFormat="1" ht="10.15" customHeight="1">
      <c r="A88" s="54" t="s">
        <v>233</v>
      </c>
      <c r="B88" s="67">
        <v>106</v>
      </c>
      <c r="C88" s="67" t="s">
        <v>54</v>
      </c>
      <c r="D88" s="67" t="str">
        <f t="shared" si="1"/>
        <v>15/100-106-４歳以上児</v>
      </c>
      <c r="E88" s="297">
        <v>30060</v>
      </c>
      <c r="F88" s="297">
        <v>280</v>
      </c>
      <c r="G88" s="301">
        <v>740</v>
      </c>
      <c r="H88" s="302">
        <v>7</v>
      </c>
      <c r="I88" s="187"/>
      <c r="J88" s="56"/>
      <c r="K88" s="57">
        <v>0</v>
      </c>
      <c r="L88" s="55">
        <v>0</v>
      </c>
      <c r="M88" s="301">
        <v>4540</v>
      </c>
      <c r="N88" s="301">
        <v>40</v>
      </c>
      <c r="O88" s="55">
        <v>670</v>
      </c>
      <c r="P88" s="55">
        <v>6</v>
      </c>
      <c r="Q88" s="58">
        <v>420</v>
      </c>
      <c r="R88" s="58">
        <v>4</v>
      </c>
      <c r="S88" s="58">
        <v>70</v>
      </c>
      <c r="T88" s="59">
        <v>1</v>
      </c>
      <c r="U88" s="58">
        <v>240</v>
      </c>
      <c r="V88" s="309">
        <v>3630</v>
      </c>
      <c r="W88" s="309">
        <v>30</v>
      </c>
    </row>
    <row r="89" spans="1:23" s="62" customFormat="1" ht="10.15" customHeight="1">
      <c r="A89" s="54" t="s">
        <v>233</v>
      </c>
      <c r="B89" s="67">
        <v>121</v>
      </c>
      <c r="C89" s="67" t="s">
        <v>55</v>
      </c>
      <c r="D89" s="67" t="str">
        <f t="shared" si="1"/>
        <v>15/100-121-３歳児</v>
      </c>
      <c r="E89" s="297">
        <v>38310</v>
      </c>
      <c r="F89" s="297">
        <v>360</v>
      </c>
      <c r="G89" s="301">
        <v>660</v>
      </c>
      <c r="H89" s="301">
        <v>6</v>
      </c>
      <c r="I89" s="303">
        <v>9080</v>
      </c>
      <c r="J89" s="301">
        <v>90</v>
      </c>
      <c r="K89" s="55">
        <v>660</v>
      </c>
      <c r="L89" s="55">
        <v>6</v>
      </c>
      <c r="M89" s="301">
        <v>4030</v>
      </c>
      <c r="N89" s="301">
        <v>40</v>
      </c>
      <c r="O89" s="55">
        <v>600</v>
      </c>
      <c r="P89" s="55">
        <v>6</v>
      </c>
      <c r="Q89" s="55">
        <v>390</v>
      </c>
      <c r="R89" s="55">
        <v>3</v>
      </c>
      <c r="S89" s="55">
        <v>70</v>
      </c>
      <c r="T89" s="61">
        <v>1</v>
      </c>
      <c r="U89" s="55">
        <v>240</v>
      </c>
      <c r="V89" s="55"/>
      <c r="W89" s="55"/>
    </row>
    <row r="90" spans="1:23" s="62" customFormat="1" ht="10.15" customHeight="1">
      <c r="A90" s="54" t="s">
        <v>233</v>
      </c>
      <c r="B90" s="67">
        <v>121</v>
      </c>
      <c r="C90" s="67" t="s">
        <v>54</v>
      </c>
      <c r="D90" s="67" t="str">
        <f t="shared" si="1"/>
        <v>15/100-121-４歳以上児</v>
      </c>
      <c r="E90" s="297">
        <v>29230</v>
      </c>
      <c r="F90" s="297">
        <v>270</v>
      </c>
      <c r="G90" s="301">
        <v>660</v>
      </c>
      <c r="H90" s="302">
        <v>6</v>
      </c>
      <c r="I90" s="187"/>
      <c r="J90" s="56"/>
      <c r="K90" s="57">
        <v>660</v>
      </c>
      <c r="L90" s="55">
        <v>6</v>
      </c>
      <c r="M90" s="301">
        <v>4030</v>
      </c>
      <c r="N90" s="301">
        <v>40</v>
      </c>
      <c r="O90" s="55">
        <v>600</v>
      </c>
      <c r="P90" s="55">
        <v>6</v>
      </c>
      <c r="Q90" s="58">
        <v>390</v>
      </c>
      <c r="R90" s="58">
        <v>3</v>
      </c>
      <c r="S90" s="58">
        <v>70</v>
      </c>
      <c r="T90" s="59">
        <v>1</v>
      </c>
      <c r="U90" s="58">
        <v>240</v>
      </c>
      <c r="V90" s="309">
        <v>3630</v>
      </c>
      <c r="W90" s="309">
        <v>30</v>
      </c>
    </row>
    <row r="91" spans="1:23" s="62" customFormat="1" ht="10.15" customHeight="1">
      <c r="A91" s="54" t="s">
        <v>233</v>
      </c>
      <c r="B91" s="67">
        <v>136</v>
      </c>
      <c r="C91" s="67" t="s">
        <v>55</v>
      </c>
      <c r="D91" s="67" t="str">
        <f t="shared" si="1"/>
        <v>15/100-136-３歳児</v>
      </c>
      <c r="E91" s="297">
        <v>37680</v>
      </c>
      <c r="F91" s="297">
        <v>350</v>
      </c>
      <c r="G91" s="301">
        <v>590</v>
      </c>
      <c r="H91" s="301">
        <v>5</v>
      </c>
      <c r="I91" s="303">
        <v>9080</v>
      </c>
      <c r="J91" s="301">
        <v>90</v>
      </c>
      <c r="K91" s="55">
        <v>600</v>
      </c>
      <c r="L91" s="55">
        <v>6</v>
      </c>
      <c r="M91" s="301">
        <v>3630</v>
      </c>
      <c r="N91" s="301">
        <v>30</v>
      </c>
      <c r="O91" s="55">
        <v>540</v>
      </c>
      <c r="P91" s="55">
        <v>5</v>
      </c>
      <c r="Q91" s="55">
        <v>370</v>
      </c>
      <c r="R91" s="55">
        <v>3</v>
      </c>
      <c r="S91" s="55">
        <v>60</v>
      </c>
      <c r="T91" s="61">
        <v>1</v>
      </c>
      <c r="U91" s="55">
        <v>240</v>
      </c>
      <c r="V91" s="55"/>
      <c r="W91" s="55"/>
    </row>
    <row r="92" spans="1:23" s="62" customFormat="1" ht="10.15" customHeight="1">
      <c r="A92" s="54" t="s">
        <v>233</v>
      </c>
      <c r="B92" s="67">
        <v>136</v>
      </c>
      <c r="C92" s="67" t="s">
        <v>54</v>
      </c>
      <c r="D92" s="67" t="str">
        <f t="shared" si="1"/>
        <v>15/100-136-４歳以上児</v>
      </c>
      <c r="E92" s="297">
        <v>28600</v>
      </c>
      <c r="F92" s="297">
        <v>260</v>
      </c>
      <c r="G92" s="301">
        <v>590</v>
      </c>
      <c r="H92" s="302">
        <v>5</v>
      </c>
      <c r="I92" s="187"/>
      <c r="J92" s="56"/>
      <c r="K92" s="57">
        <v>600</v>
      </c>
      <c r="L92" s="55">
        <v>6</v>
      </c>
      <c r="M92" s="301">
        <v>3630</v>
      </c>
      <c r="N92" s="301">
        <v>30</v>
      </c>
      <c r="O92" s="55">
        <v>540</v>
      </c>
      <c r="P92" s="55">
        <v>5</v>
      </c>
      <c r="Q92" s="58">
        <v>370</v>
      </c>
      <c r="R92" s="58">
        <v>3</v>
      </c>
      <c r="S92" s="58">
        <v>60</v>
      </c>
      <c r="T92" s="59">
        <v>1</v>
      </c>
      <c r="U92" s="58">
        <v>240</v>
      </c>
      <c r="V92" s="309">
        <v>3630</v>
      </c>
      <c r="W92" s="309">
        <v>30</v>
      </c>
    </row>
    <row r="93" spans="1:23" s="62" customFormat="1" ht="10.15" customHeight="1">
      <c r="A93" s="54" t="s">
        <v>233</v>
      </c>
      <c r="B93" s="67">
        <v>151</v>
      </c>
      <c r="C93" s="67" t="s">
        <v>55</v>
      </c>
      <c r="D93" s="67" t="str">
        <f t="shared" si="1"/>
        <v>15/100-151-３歳児</v>
      </c>
      <c r="E93" s="297">
        <v>36700</v>
      </c>
      <c r="F93" s="297">
        <v>340</v>
      </c>
      <c r="G93" s="301">
        <v>490</v>
      </c>
      <c r="H93" s="301">
        <v>4</v>
      </c>
      <c r="I93" s="303">
        <v>9080</v>
      </c>
      <c r="J93" s="301">
        <v>90</v>
      </c>
      <c r="K93" s="55">
        <v>500</v>
      </c>
      <c r="L93" s="55">
        <v>5</v>
      </c>
      <c r="M93" s="301">
        <v>3020</v>
      </c>
      <c r="N93" s="301">
        <v>30</v>
      </c>
      <c r="O93" s="55">
        <v>520</v>
      </c>
      <c r="P93" s="55">
        <v>5</v>
      </c>
      <c r="Q93" s="55">
        <v>320</v>
      </c>
      <c r="R93" s="55">
        <v>3</v>
      </c>
      <c r="S93" s="55">
        <v>50</v>
      </c>
      <c r="T93" s="61">
        <v>1</v>
      </c>
      <c r="U93" s="55">
        <v>240</v>
      </c>
      <c r="V93" s="55"/>
      <c r="W93" s="55"/>
    </row>
    <row r="94" spans="1:23" s="62" customFormat="1" ht="10.15" customHeight="1">
      <c r="A94" s="54" t="s">
        <v>233</v>
      </c>
      <c r="B94" s="67">
        <v>151</v>
      </c>
      <c r="C94" s="67" t="s">
        <v>54</v>
      </c>
      <c r="D94" s="67" t="str">
        <f t="shared" si="1"/>
        <v>15/100-151-４歳以上児</v>
      </c>
      <c r="E94" s="297">
        <v>27620</v>
      </c>
      <c r="F94" s="297">
        <v>250</v>
      </c>
      <c r="G94" s="301">
        <v>490</v>
      </c>
      <c r="H94" s="302">
        <v>4</v>
      </c>
      <c r="I94" s="187"/>
      <c r="J94" s="56"/>
      <c r="K94" s="57">
        <v>500</v>
      </c>
      <c r="L94" s="55">
        <v>5</v>
      </c>
      <c r="M94" s="301">
        <v>3020</v>
      </c>
      <c r="N94" s="301">
        <v>30</v>
      </c>
      <c r="O94" s="55">
        <v>520</v>
      </c>
      <c r="P94" s="55">
        <v>5</v>
      </c>
      <c r="Q94" s="58">
        <v>320</v>
      </c>
      <c r="R94" s="58">
        <v>3</v>
      </c>
      <c r="S94" s="58">
        <v>50</v>
      </c>
      <c r="T94" s="59">
        <v>1</v>
      </c>
      <c r="U94" s="58">
        <v>240</v>
      </c>
      <c r="V94" s="309">
        <v>3630</v>
      </c>
      <c r="W94" s="309">
        <v>30</v>
      </c>
    </row>
    <row r="95" spans="1:23" s="62" customFormat="1" ht="10.15" customHeight="1">
      <c r="A95" s="54" t="s">
        <v>233</v>
      </c>
      <c r="B95" s="67">
        <v>181</v>
      </c>
      <c r="C95" s="67" t="s">
        <v>55</v>
      </c>
      <c r="D95" s="67" t="str">
        <f t="shared" si="1"/>
        <v>15/100-181-３歳児</v>
      </c>
      <c r="E95" s="297">
        <v>35990</v>
      </c>
      <c r="F95" s="297">
        <v>340</v>
      </c>
      <c r="G95" s="301">
        <v>420</v>
      </c>
      <c r="H95" s="301">
        <v>4</v>
      </c>
      <c r="I95" s="303">
        <v>9080</v>
      </c>
      <c r="J95" s="301">
        <v>90</v>
      </c>
      <c r="K95" s="55">
        <v>430</v>
      </c>
      <c r="L95" s="55">
        <v>4</v>
      </c>
      <c r="M95" s="301">
        <v>2590</v>
      </c>
      <c r="N95" s="301">
        <v>20</v>
      </c>
      <c r="O95" s="55">
        <v>520</v>
      </c>
      <c r="P95" s="55">
        <v>5</v>
      </c>
      <c r="Q95" s="55">
        <v>280</v>
      </c>
      <c r="R95" s="55">
        <v>2</v>
      </c>
      <c r="S95" s="55">
        <v>50</v>
      </c>
      <c r="T95" s="61">
        <v>1</v>
      </c>
      <c r="U95" s="55">
        <v>240</v>
      </c>
      <c r="V95" s="55"/>
      <c r="W95" s="55"/>
    </row>
    <row r="96" spans="1:23" s="62" customFormat="1" ht="10.15" customHeight="1">
      <c r="A96" s="54" t="s">
        <v>233</v>
      </c>
      <c r="B96" s="67">
        <v>181</v>
      </c>
      <c r="C96" s="67" t="s">
        <v>54</v>
      </c>
      <c r="D96" s="67" t="str">
        <f t="shared" si="1"/>
        <v>15/100-181-４歳以上児</v>
      </c>
      <c r="E96" s="297">
        <v>26910</v>
      </c>
      <c r="F96" s="297">
        <v>240</v>
      </c>
      <c r="G96" s="301">
        <v>420</v>
      </c>
      <c r="H96" s="302">
        <v>4</v>
      </c>
      <c r="I96" s="187"/>
      <c r="J96" s="56"/>
      <c r="K96" s="57">
        <v>430</v>
      </c>
      <c r="L96" s="55">
        <v>4</v>
      </c>
      <c r="M96" s="301">
        <v>2590</v>
      </c>
      <c r="N96" s="301">
        <v>20</v>
      </c>
      <c r="O96" s="55">
        <v>520</v>
      </c>
      <c r="P96" s="55">
        <v>5</v>
      </c>
      <c r="Q96" s="58">
        <v>280</v>
      </c>
      <c r="R96" s="58">
        <v>2</v>
      </c>
      <c r="S96" s="58">
        <v>50</v>
      </c>
      <c r="T96" s="59">
        <v>1</v>
      </c>
      <c r="U96" s="58">
        <v>240</v>
      </c>
      <c r="V96" s="309">
        <v>3630</v>
      </c>
      <c r="W96" s="309">
        <v>30</v>
      </c>
    </row>
    <row r="97" spans="1:23" s="62" customFormat="1" ht="10.15" customHeight="1">
      <c r="A97" s="54" t="s">
        <v>233</v>
      </c>
      <c r="B97" s="67">
        <v>211</v>
      </c>
      <c r="C97" s="67" t="s">
        <v>55</v>
      </c>
      <c r="D97" s="67" t="str">
        <f t="shared" si="1"/>
        <v>15/100-211-３歳児</v>
      </c>
      <c r="E97" s="297">
        <v>35470</v>
      </c>
      <c r="F97" s="297">
        <v>330</v>
      </c>
      <c r="G97" s="301">
        <v>370</v>
      </c>
      <c r="H97" s="301">
        <v>3</v>
      </c>
      <c r="I97" s="303">
        <v>9080</v>
      </c>
      <c r="J97" s="301">
        <v>90</v>
      </c>
      <c r="K97" s="55">
        <v>370</v>
      </c>
      <c r="L97" s="55">
        <v>3</v>
      </c>
      <c r="M97" s="301">
        <v>2270</v>
      </c>
      <c r="N97" s="301">
        <v>20</v>
      </c>
      <c r="O97" s="55">
        <v>520</v>
      </c>
      <c r="P97" s="55">
        <v>5</v>
      </c>
      <c r="Q97" s="55">
        <v>260</v>
      </c>
      <c r="R97" s="55">
        <v>2</v>
      </c>
      <c r="S97" s="55">
        <v>40</v>
      </c>
      <c r="T97" s="61">
        <v>1</v>
      </c>
      <c r="U97" s="55">
        <v>240</v>
      </c>
      <c r="V97" s="55"/>
      <c r="W97" s="55"/>
    </row>
    <row r="98" spans="1:23" s="62" customFormat="1" ht="10.15" customHeight="1">
      <c r="A98" s="54" t="s">
        <v>233</v>
      </c>
      <c r="B98" s="67">
        <v>211</v>
      </c>
      <c r="C98" s="67" t="s">
        <v>54</v>
      </c>
      <c r="D98" s="67" t="str">
        <f t="shared" si="1"/>
        <v>15/100-211-４歳以上児</v>
      </c>
      <c r="E98" s="297">
        <v>26390</v>
      </c>
      <c r="F98" s="297">
        <v>240</v>
      </c>
      <c r="G98" s="301">
        <v>370</v>
      </c>
      <c r="H98" s="302">
        <v>3</v>
      </c>
      <c r="I98" s="187"/>
      <c r="J98" s="56"/>
      <c r="K98" s="57">
        <v>370</v>
      </c>
      <c r="L98" s="55">
        <v>3</v>
      </c>
      <c r="M98" s="301">
        <v>2270</v>
      </c>
      <c r="N98" s="301">
        <v>20</v>
      </c>
      <c r="O98" s="55">
        <v>520</v>
      </c>
      <c r="P98" s="55">
        <v>5</v>
      </c>
      <c r="Q98" s="58">
        <v>260</v>
      </c>
      <c r="R98" s="58">
        <v>2</v>
      </c>
      <c r="S98" s="58">
        <v>40</v>
      </c>
      <c r="T98" s="59">
        <v>1</v>
      </c>
      <c r="U98" s="58">
        <v>240</v>
      </c>
      <c r="V98" s="309">
        <v>3630</v>
      </c>
      <c r="W98" s="309">
        <v>30</v>
      </c>
    </row>
    <row r="99" spans="1:23" s="62" customFormat="1" ht="10.15" customHeight="1">
      <c r="A99" s="54" t="s">
        <v>233</v>
      </c>
      <c r="B99" s="67">
        <v>241</v>
      </c>
      <c r="C99" s="67" t="s">
        <v>55</v>
      </c>
      <c r="D99" s="67" t="str">
        <f t="shared" si="1"/>
        <v>15/100-241-３歳児</v>
      </c>
      <c r="E99" s="297">
        <v>35070</v>
      </c>
      <c r="F99" s="297">
        <v>330</v>
      </c>
      <c r="G99" s="301">
        <v>330</v>
      </c>
      <c r="H99" s="301">
        <v>3</v>
      </c>
      <c r="I99" s="303">
        <v>9080</v>
      </c>
      <c r="J99" s="301">
        <v>90</v>
      </c>
      <c r="K99" s="55">
        <v>330</v>
      </c>
      <c r="L99" s="55">
        <v>3</v>
      </c>
      <c r="M99" s="301">
        <v>2010</v>
      </c>
      <c r="N99" s="301">
        <v>20</v>
      </c>
      <c r="O99" s="55">
        <v>520</v>
      </c>
      <c r="P99" s="55">
        <v>5</v>
      </c>
      <c r="Q99" s="55">
        <v>230</v>
      </c>
      <c r="R99" s="55">
        <v>2</v>
      </c>
      <c r="S99" s="55">
        <v>40</v>
      </c>
      <c r="T99" s="61">
        <v>1</v>
      </c>
      <c r="U99" s="55">
        <v>240</v>
      </c>
      <c r="V99" s="55"/>
      <c r="W99" s="55"/>
    </row>
    <row r="100" spans="1:23" s="62" customFormat="1" ht="10.15" customHeight="1">
      <c r="A100" s="54" t="s">
        <v>233</v>
      </c>
      <c r="B100" s="67">
        <v>241</v>
      </c>
      <c r="C100" s="67" t="s">
        <v>54</v>
      </c>
      <c r="D100" s="67" t="str">
        <f t="shared" si="1"/>
        <v>15/100-241-４歳以上児</v>
      </c>
      <c r="E100" s="297">
        <v>25990</v>
      </c>
      <c r="F100" s="297">
        <v>240</v>
      </c>
      <c r="G100" s="301">
        <v>330</v>
      </c>
      <c r="H100" s="302">
        <v>3</v>
      </c>
      <c r="I100" s="187"/>
      <c r="J100" s="56"/>
      <c r="K100" s="57">
        <v>330</v>
      </c>
      <c r="L100" s="55">
        <v>3</v>
      </c>
      <c r="M100" s="301">
        <v>2010</v>
      </c>
      <c r="N100" s="301">
        <v>20</v>
      </c>
      <c r="O100" s="55">
        <v>520</v>
      </c>
      <c r="P100" s="55">
        <v>5</v>
      </c>
      <c r="Q100" s="58">
        <v>230</v>
      </c>
      <c r="R100" s="58">
        <v>2</v>
      </c>
      <c r="S100" s="58">
        <v>40</v>
      </c>
      <c r="T100" s="59">
        <v>1</v>
      </c>
      <c r="U100" s="58">
        <v>240</v>
      </c>
      <c r="V100" s="309">
        <v>3630</v>
      </c>
      <c r="W100" s="309">
        <v>30</v>
      </c>
    </row>
    <row r="101" spans="1:23" s="62" customFormat="1" ht="10.15" customHeight="1">
      <c r="A101" s="54" t="s">
        <v>233</v>
      </c>
      <c r="B101" s="67">
        <v>271</v>
      </c>
      <c r="C101" s="67" t="s">
        <v>55</v>
      </c>
      <c r="D101" s="67" t="str">
        <f t="shared" si="1"/>
        <v>15/100-271-３歳児</v>
      </c>
      <c r="E101" s="297">
        <v>34740</v>
      </c>
      <c r="F101" s="297">
        <v>320</v>
      </c>
      <c r="G101" s="301">
        <v>290</v>
      </c>
      <c r="H101" s="301">
        <v>2</v>
      </c>
      <c r="I101" s="303">
        <v>9080</v>
      </c>
      <c r="J101" s="301">
        <v>90</v>
      </c>
      <c r="K101" s="55">
        <v>300</v>
      </c>
      <c r="L101" s="55">
        <v>3</v>
      </c>
      <c r="M101" s="301">
        <v>1810</v>
      </c>
      <c r="N101" s="301">
        <v>10</v>
      </c>
      <c r="O101" s="55">
        <v>520</v>
      </c>
      <c r="P101" s="55">
        <v>5</v>
      </c>
      <c r="Q101" s="55">
        <v>210</v>
      </c>
      <c r="R101" s="55">
        <v>2</v>
      </c>
      <c r="S101" s="55">
        <v>30</v>
      </c>
      <c r="T101" s="61">
        <v>1</v>
      </c>
      <c r="U101" s="55">
        <v>240</v>
      </c>
      <c r="V101" s="55"/>
      <c r="W101" s="55"/>
    </row>
    <row r="102" spans="1:23" s="62" customFormat="1" ht="10.15" customHeight="1">
      <c r="A102" s="54" t="s">
        <v>233</v>
      </c>
      <c r="B102" s="67">
        <v>271</v>
      </c>
      <c r="C102" s="67" t="s">
        <v>54</v>
      </c>
      <c r="D102" s="67" t="str">
        <f t="shared" si="1"/>
        <v>15/100-271-４歳以上児</v>
      </c>
      <c r="E102" s="297">
        <v>25660</v>
      </c>
      <c r="F102" s="297">
        <v>230</v>
      </c>
      <c r="G102" s="301">
        <v>290</v>
      </c>
      <c r="H102" s="302">
        <v>2</v>
      </c>
      <c r="I102" s="187"/>
      <c r="J102" s="56"/>
      <c r="K102" s="57">
        <v>300</v>
      </c>
      <c r="L102" s="55">
        <v>3</v>
      </c>
      <c r="M102" s="301">
        <v>1810</v>
      </c>
      <c r="N102" s="301">
        <v>10</v>
      </c>
      <c r="O102" s="55">
        <v>520</v>
      </c>
      <c r="P102" s="55">
        <v>5</v>
      </c>
      <c r="Q102" s="58">
        <v>210</v>
      </c>
      <c r="R102" s="58">
        <v>2</v>
      </c>
      <c r="S102" s="58">
        <v>30</v>
      </c>
      <c r="T102" s="59">
        <v>1</v>
      </c>
      <c r="U102" s="58">
        <v>240</v>
      </c>
      <c r="V102" s="309">
        <v>3630</v>
      </c>
      <c r="W102" s="309">
        <v>30</v>
      </c>
    </row>
    <row r="103" spans="1:23" s="62" customFormat="1" ht="10.15" customHeight="1">
      <c r="A103" s="54" t="s">
        <v>233</v>
      </c>
      <c r="B103" s="67">
        <v>301</v>
      </c>
      <c r="C103" s="67" t="s">
        <v>55</v>
      </c>
      <c r="D103" s="67" t="str">
        <f t="shared" si="1"/>
        <v>15/100-301-３歳児</v>
      </c>
      <c r="E103" s="297">
        <v>34480</v>
      </c>
      <c r="F103" s="297">
        <v>320</v>
      </c>
      <c r="G103" s="301">
        <v>270</v>
      </c>
      <c r="H103" s="301">
        <v>2</v>
      </c>
      <c r="I103" s="303">
        <v>9080</v>
      </c>
      <c r="J103" s="301">
        <v>90</v>
      </c>
      <c r="K103" s="55">
        <v>270</v>
      </c>
      <c r="L103" s="55">
        <v>2</v>
      </c>
      <c r="M103" s="301">
        <v>1650</v>
      </c>
      <c r="N103" s="301">
        <v>10</v>
      </c>
      <c r="O103" s="55">
        <v>520</v>
      </c>
      <c r="P103" s="55">
        <v>5</v>
      </c>
      <c r="Q103" s="55">
        <v>190</v>
      </c>
      <c r="R103" s="55">
        <v>1</v>
      </c>
      <c r="S103" s="55">
        <v>30</v>
      </c>
      <c r="T103" s="61">
        <v>1</v>
      </c>
      <c r="U103" s="55">
        <v>240</v>
      </c>
      <c r="V103" s="55"/>
      <c r="W103" s="55"/>
    </row>
    <row r="104" spans="1:23" s="62" customFormat="1" ht="10.15" customHeight="1">
      <c r="A104" s="54" t="s">
        <v>233</v>
      </c>
      <c r="B104" s="67">
        <v>301</v>
      </c>
      <c r="C104" s="67" t="s">
        <v>54</v>
      </c>
      <c r="D104" s="67" t="str">
        <f t="shared" si="1"/>
        <v>15/100-301-４歳以上児</v>
      </c>
      <c r="E104" s="297">
        <v>25400</v>
      </c>
      <c r="F104" s="297">
        <v>230</v>
      </c>
      <c r="G104" s="301">
        <v>270</v>
      </c>
      <c r="H104" s="302">
        <v>2</v>
      </c>
      <c r="I104" s="187"/>
      <c r="J104" s="56"/>
      <c r="K104" s="57">
        <v>270</v>
      </c>
      <c r="L104" s="55">
        <v>2</v>
      </c>
      <c r="M104" s="301">
        <v>1650</v>
      </c>
      <c r="N104" s="301">
        <v>10</v>
      </c>
      <c r="O104" s="55">
        <v>520</v>
      </c>
      <c r="P104" s="55">
        <v>5</v>
      </c>
      <c r="Q104" s="58">
        <v>190</v>
      </c>
      <c r="R104" s="58">
        <v>1</v>
      </c>
      <c r="S104" s="58">
        <v>30</v>
      </c>
      <c r="T104" s="59">
        <v>1</v>
      </c>
      <c r="U104" s="58">
        <v>240</v>
      </c>
      <c r="V104" s="309">
        <v>3630</v>
      </c>
      <c r="W104" s="309">
        <v>30</v>
      </c>
    </row>
    <row r="105" spans="1:23" s="60" customFormat="1" ht="10.15" customHeight="1">
      <c r="A105" s="54" t="s">
        <v>232</v>
      </c>
      <c r="B105" s="67">
        <v>1</v>
      </c>
      <c r="C105" s="67" t="s">
        <v>55</v>
      </c>
      <c r="D105" s="67" t="str">
        <f t="shared" si="1"/>
        <v>16/100-1-３歳児</v>
      </c>
      <c r="E105" s="297">
        <v>104390</v>
      </c>
      <c r="F105" s="297">
        <v>1020</v>
      </c>
      <c r="G105" s="301">
        <v>6020</v>
      </c>
      <c r="H105" s="301">
        <v>60</v>
      </c>
      <c r="I105" s="303">
        <v>9150</v>
      </c>
      <c r="J105" s="301">
        <v>90</v>
      </c>
      <c r="K105" s="55">
        <v>6010</v>
      </c>
      <c r="L105" s="55">
        <v>60</v>
      </c>
      <c r="M105" s="301">
        <v>36620</v>
      </c>
      <c r="N105" s="301">
        <v>360</v>
      </c>
      <c r="O105" s="55">
        <v>3790</v>
      </c>
      <c r="P105" s="55">
        <v>30</v>
      </c>
      <c r="Q105" s="55">
        <v>2840</v>
      </c>
      <c r="R105" s="55">
        <v>20</v>
      </c>
      <c r="S105" s="55">
        <v>500</v>
      </c>
      <c r="T105" s="61">
        <v>5</v>
      </c>
      <c r="U105" s="55">
        <v>240</v>
      </c>
      <c r="V105" s="55"/>
      <c r="W105" s="55"/>
    </row>
    <row r="106" spans="1:23" s="60" customFormat="1" ht="10.15" customHeight="1">
      <c r="A106" s="54" t="s">
        <v>232</v>
      </c>
      <c r="B106" s="67">
        <v>1</v>
      </c>
      <c r="C106" s="67" t="s">
        <v>54</v>
      </c>
      <c r="D106" s="67" t="str">
        <f t="shared" si="1"/>
        <v>16/100-1-４歳以上児</v>
      </c>
      <c r="E106" s="297">
        <v>95240</v>
      </c>
      <c r="F106" s="297">
        <v>930</v>
      </c>
      <c r="G106" s="301">
        <v>6020</v>
      </c>
      <c r="H106" s="302">
        <v>60</v>
      </c>
      <c r="I106" s="56"/>
      <c r="J106" s="56"/>
      <c r="K106" s="57">
        <v>6010</v>
      </c>
      <c r="L106" s="55">
        <v>60</v>
      </c>
      <c r="M106" s="301">
        <v>36620</v>
      </c>
      <c r="N106" s="301">
        <v>360</v>
      </c>
      <c r="O106" s="55">
        <v>3790</v>
      </c>
      <c r="P106" s="55">
        <v>30</v>
      </c>
      <c r="Q106" s="58">
        <v>2840</v>
      </c>
      <c r="R106" s="58">
        <v>20</v>
      </c>
      <c r="S106" s="58">
        <v>500</v>
      </c>
      <c r="T106" s="59">
        <v>5</v>
      </c>
      <c r="U106" s="58">
        <v>240</v>
      </c>
      <c r="V106" s="309">
        <v>3660</v>
      </c>
      <c r="W106" s="309">
        <v>30</v>
      </c>
    </row>
    <row r="107" spans="1:23" s="60" customFormat="1" ht="10.15" customHeight="1">
      <c r="A107" s="54" t="s">
        <v>232</v>
      </c>
      <c r="B107" s="67">
        <v>16</v>
      </c>
      <c r="C107" s="67" t="s">
        <v>55</v>
      </c>
      <c r="D107" s="67" t="str">
        <f t="shared" si="1"/>
        <v>16/100-16-３歳児</v>
      </c>
      <c r="E107" s="297">
        <v>68100</v>
      </c>
      <c r="F107" s="297">
        <v>660</v>
      </c>
      <c r="G107" s="301">
        <v>3610</v>
      </c>
      <c r="H107" s="301">
        <v>30</v>
      </c>
      <c r="I107" s="303">
        <v>9150</v>
      </c>
      <c r="J107" s="301">
        <v>90</v>
      </c>
      <c r="K107" s="55">
        <v>3600</v>
      </c>
      <c r="L107" s="55">
        <v>30</v>
      </c>
      <c r="M107" s="301">
        <v>21970</v>
      </c>
      <c r="N107" s="301">
        <v>210</v>
      </c>
      <c r="O107" s="55">
        <v>2600</v>
      </c>
      <c r="P107" s="55">
        <v>20</v>
      </c>
      <c r="Q107" s="55">
        <v>1700</v>
      </c>
      <c r="R107" s="55">
        <v>10</v>
      </c>
      <c r="S107" s="55">
        <v>300</v>
      </c>
      <c r="T107" s="61">
        <v>3</v>
      </c>
      <c r="U107" s="55">
        <v>240</v>
      </c>
      <c r="V107" s="55"/>
      <c r="W107" s="55"/>
    </row>
    <row r="108" spans="1:23" s="60" customFormat="1" ht="10.15" customHeight="1">
      <c r="A108" s="54" t="s">
        <v>232</v>
      </c>
      <c r="B108" s="67">
        <v>16</v>
      </c>
      <c r="C108" s="67" t="s">
        <v>54</v>
      </c>
      <c r="D108" s="67" t="str">
        <f t="shared" si="1"/>
        <v>16/100-16-４歳以上児</v>
      </c>
      <c r="E108" s="297">
        <v>58950</v>
      </c>
      <c r="F108" s="297">
        <v>570</v>
      </c>
      <c r="G108" s="301">
        <v>3610</v>
      </c>
      <c r="H108" s="302">
        <v>30</v>
      </c>
      <c r="I108" s="187"/>
      <c r="J108" s="56"/>
      <c r="K108" s="57">
        <v>3600</v>
      </c>
      <c r="L108" s="55">
        <v>30</v>
      </c>
      <c r="M108" s="301">
        <v>21970</v>
      </c>
      <c r="N108" s="301">
        <v>210</v>
      </c>
      <c r="O108" s="55">
        <v>2600</v>
      </c>
      <c r="P108" s="55">
        <v>20</v>
      </c>
      <c r="Q108" s="58">
        <v>1700</v>
      </c>
      <c r="R108" s="58">
        <v>10</v>
      </c>
      <c r="S108" s="58">
        <v>300</v>
      </c>
      <c r="T108" s="59">
        <v>3</v>
      </c>
      <c r="U108" s="58">
        <v>240</v>
      </c>
      <c r="V108" s="309">
        <v>3660</v>
      </c>
      <c r="W108" s="309">
        <v>30</v>
      </c>
    </row>
    <row r="109" spans="1:23" s="60" customFormat="1" ht="10.15" customHeight="1">
      <c r="A109" s="54" t="s">
        <v>232</v>
      </c>
      <c r="B109" s="67">
        <v>26</v>
      </c>
      <c r="C109" s="67" t="s">
        <v>55</v>
      </c>
      <c r="D109" s="67" t="str">
        <f t="shared" si="1"/>
        <v>16/100-26-３歳児</v>
      </c>
      <c r="E109" s="297">
        <v>55210</v>
      </c>
      <c r="F109" s="297">
        <v>530</v>
      </c>
      <c r="G109" s="301">
        <v>2580</v>
      </c>
      <c r="H109" s="301">
        <v>20</v>
      </c>
      <c r="I109" s="303">
        <v>9150</v>
      </c>
      <c r="J109" s="301">
        <v>90</v>
      </c>
      <c r="K109" s="55">
        <v>2570</v>
      </c>
      <c r="L109" s="55">
        <v>20</v>
      </c>
      <c r="M109" s="301">
        <v>15690</v>
      </c>
      <c r="N109" s="301">
        <v>150</v>
      </c>
      <c r="O109" s="55">
        <v>2090</v>
      </c>
      <c r="P109" s="55">
        <v>20</v>
      </c>
      <c r="Q109" s="55">
        <v>1220</v>
      </c>
      <c r="R109" s="55">
        <v>10</v>
      </c>
      <c r="S109" s="55">
        <v>210</v>
      </c>
      <c r="T109" s="61">
        <v>2</v>
      </c>
      <c r="U109" s="55">
        <v>240</v>
      </c>
      <c r="V109" s="55"/>
      <c r="W109" s="55"/>
    </row>
    <row r="110" spans="1:23" s="60" customFormat="1" ht="10.15" customHeight="1">
      <c r="A110" s="54" t="s">
        <v>232</v>
      </c>
      <c r="B110" s="67">
        <v>26</v>
      </c>
      <c r="C110" s="67" t="s">
        <v>54</v>
      </c>
      <c r="D110" s="67" t="str">
        <f t="shared" si="1"/>
        <v>16/100-26-４歳以上児</v>
      </c>
      <c r="E110" s="297">
        <v>46060</v>
      </c>
      <c r="F110" s="297">
        <v>440</v>
      </c>
      <c r="G110" s="301">
        <v>2580</v>
      </c>
      <c r="H110" s="302">
        <v>20</v>
      </c>
      <c r="I110" s="187"/>
      <c r="J110" s="56"/>
      <c r="K110" s="57">
        <v>2570</v>
      </c>
      <c r="L110" s="55">
        <v>20</v>
      </c>
      <c r="M110" s="301">
        <v>15690</v>
      </c>
      <c r="N110" s="301">
        <v>150</v>
      </c>
      <c r="O110" s="55">
        <v>2090</v>
      </c>
      <c r="P110" s="55">
        <v>20</v>
      </c>
      <c r="Q110" s="58">
        <v>1220</v>
      </c>
      <c r="R110" s="58">
        <v>10</v>
      </c>
      <c r="S110" s="58">
        <v>210</v>
      </c>
      <c r="T110" s="59">
        <v>2</v>
      </c>
      <c r="U110" s="58">
        <v>240</v>
      </c>
      <c r="V110" s="309">
        <v>3660</v>
      </c>
      <c r="W110" s="309">
        <v>30</v>
      </c>
    </row>
    <row r="111" spans="1:23" s="60" customFormat="1" ht="10.15" customHeight="1">
      <c r="A111" s="54" t="s">
        <v>232</v>
      </c>
      <c r="B111" s="67">
        <v>36</v>
      </c>
      <c r="C111" s="67" t="s">
        <v>55</v>
      </c>
      <c r="D111" s="67" t="str">
        <f t="shared" si="1"/>
        <v>16/100-36-３歳児</v>
      </c>
      <c r="E111" s="297">
        <v>50100</v>
      </c>
      <c r="F111" s="297">
        <v>480</v>
      </c>
      <c r="G111" s="301">
        <v>2000</v>
      </c>
      <c r="H111" s="301">
        <v>20</v>
      </c>
      <c r="I111" s="303">
        <v>9150</v>
      </c>
      <c r="J111" s="301">
        <v>90</v>
      </c>
      <c r="K111" s="55">
        <v>0</v>
      </c>
      <c r="L111" s="55">
        <v>0</v>
      </c>
      <c r="M111" s="301">
        <v>12200</v>
      </c>
      <c r="N111" s="301">
        <v>120</v>
      </c>
      <c r="O111" s="55">
        <v>1800</v>
      </c>
      <c r="P111" s="55">
        <v>10</v>
      </c>
      <c r="Q111" s="55">
        <v>950</v>
      </c>
      <c r="R111" s="55">
        <v>9</v>
      </c>
      <c r="S111" s="55">
        <v>170</v>
      </c>
      <c r="T111" s="61">
        <v>1</v>
      </c>
      <c r="U111" s="55">
        <v>240</v>
      </c>
      <c r="V111" s="55"/>
      <c r="W111" s="55"/>
    </row>
    <row r="112" spans="1:23" s="60" customFormat="1" ht="10.15" customHeight="1">
      <c r="A112" s="54" t="s">
        <v>232</v>
      </c>
      <c r="B112" s="67">
        <v>36</v>
      </c>
      <c r="C112" s="67" t="s">
        <v>54</v>
      </c>
      <c r="D112" s="67" t="str">
        <f t="shared" si="1"/>
        <v>16/100-36-４歳以上児</v>
      </c>
      <c r="E112" s="297">
        <v>40950</v>
      </c>
      <c r="F112" s="297">
        <v>390</v>
      </c>
      <c r="G112" s="301">
        <v>2000</v>
      </c>
      <c r="H112" s="302">
        <v>20</v>
      </c>
      <c r="I112" s="187"/>
      <c r="J112" s="56"/>
      <c r="K112" s="57">
        <v>0</v>
      </c>
      <c r="L112" s="55">
        <v>0</v>
      </c>
      <c r="M112" s="301">
        <v>12200</v>
      </c>
      <c r="N112" s="301">
        <v>120</v>
      </c>
      <c r="O112" s="55">
        <v>1800</v>
      </c>
      <c r="P112" s="55">
        <v>10</v>
      </c>
      <c r="Q112" s="58">
        <v>950</v>
      </c>
      <c r="R112" s="58">
        <v>9</v>
      </c>
      <c r="S112" s="58">
        <v>170</v>
      </c>
      <c r="T112" s="59">
        <v>1</v>
      </c>
      <c r="U112" s="58">
        <v>240</v>
      </c>
      <c r="V112" s="309">
        <v>3660</v>
      </c>
      <c r="W112" s="309">
        <v>30</v>
      </c>
    </row>
    <row r="113" spans="1:23" s="60" customFormat="1" ht="10.15" customHeight="1">
      <c r="A113" s="54" t="s">
        <v>232</v>
      </c>
      <c r="B113" s="67">
        <v>46</v>
      </c>
      <c r="C113" s="67" t="s">
        <v>55</v>
      </c>
      <c r="D113" s="67" t="str">
        <f t="shared" si="1"/>
        <v>16/100-46-３歳児</v>
      </c>
      <c r="E113" s="297">
        <v>45560</v>
      </c>
      <c r="F113" s="297">
        <v>430</v>
      </c>
      <c r="G113" s="301">
        <v>1500</v>
      </c>
      <c r="H113" s="301">
        <v>10</v>
      </c>
      <c r="I113" s="303">
        <v>9150</v>
      </c>
      <c r="J113" s="301">
        <v>90</v>
      </c>
      <c r="K113" s="55">
        <v>0</v>
      </c>
      <c r="L113" s="55">
        <v>0</v>
      </c>
      <c r="M113" s="301">
        <v>9150</v>
      </c>
      <c r="N113" s="301">
        <v>90</v>
      </c>
      <c r="O113" s="55">
        <v>1350</v>
      </c>
      <c r="P113" s="55">
        <v>10</v>
      </c>
      <c r="Q113" s="55">
        <v>710</v>
      </c>
      <c r="R113" s="55">
        <v>7</v>
      </c>
      <c r="S113" s="55">
        <v>120</v>
      </c>
      <c r="T113" s="61">
        <v>1</v>
      </c>
      <c r="U113" s="55">
        <v>240</v>
      </c>
      <c r="V113" s="55"/>
      <c r="W113" s="55"/>
    </row>
    <row r="114" spans="1:23" s="60" customFormat="1" ht="10.15" customHeight="1">
      <c r="A114" s="54" t="s">
        <v>232</v>
      </c>
      <c r="B114" s="67">
        <v>46</v>
      </c>
      <c r="C114" s="67" t="s">
        <v>54</v>
      </c>
      <c r="D114" s="67" t="str">
        <f t="shared" si="1"/>
        <v>16/100-46-４歳以上児</v>
      </c>
      <c r="E114" s="297">
        <v>36410</v>
      </c>
      <c r="F114" s="297">
        <v>340</v>
      </c>
      <c r="G114" s="301">
        <v>1500</v>
      </c>
      <c r="H114" s="302">
        <v>10</v>
      </c>
      <c r="I114" s="187"/>
      <c r="J114" s="56"/>
      <c r="K114" s="57">
        <v>0</v>
      </c>
      <c r="L114" s="55">
        <v>0</v>
      </c>
      <c r="M114" s="301">
        <v>9150</v>
      </c>
      <c r="N114" s="301">
        <v>90</v>
      </c>
      <c r="O114" s="55">
        <v>1350</v>
      </c>
      <c r="P114" s="55">
        <v>10</v>
      </c>
      <c r="Q114" s="58">
        <v>710</v>
      </c>
      <c r="R114" s="58">
        <v>7</v>
      </c>
      <c r="S114" s="58">
        <v>120</v>
      </c>
      <c r="T114" s="59">
        <v>1</v>
      </c>
      <c r="U114" s="58">
        <v>240</v>
      </c>
      <c r="V114" s="309">
        <v>3660</v>
      </c>
      <c r="W114" s="309">
        <v>30</v>
      </c>
    </row>
    <row r="115" spans="1:23" s="60" customFormat="1" ht="10.15" customHeight="1">
      <c r="A115" s="54" t="s">
        <v>232</v>
      </c>
      <c r="B115" s="67">
        <v>61</v>
      </c>
      <c r="C115" s="67" t="s">
        <v>55</v>
      </c>
      <c r="D115" s="67" t="str">
        <f t="shared" si="1"/>
        <v>16/100-61-３歳児</v>
      </c>
      <c r="E115" s="297">
        <v>42880</v>
      </c>
      <c r="F115" s="297">
        <v>400</v>
      </c>
      <c r="G115" s="301">
        <v>1200</v>
      </c>
      <c r="H115" s="301">
        <v>10</v>
      </c>
      <c r="I115" s="303">
        <v>9150</v>
      </c>
      <c r="J115" s="301">
        <v>90</v>
      </c>
      <c r="K115" s="55">
        <v>0</v>
      </c>
      <c r="L115" s="55">
        <v>0</v>
      </c>
      <c r="M115" s="301">
        <v>7320</v>
      </c>
      <c r="N115" s="301">
        <v>70</v>
      </c>
      <c r="O115" s="55">
        <v>1080</v>
      </c>
      <c r="P115" s="55">
        <v>10</v>
      </c>
      <c r="Q115" s="55">
        <v>590</v>
      </c>
      <c r="R115" s="55">
        <v>5</v>
      </c>
      <c r="S115" s="55">
        <v>100</v>
      </c>
      <c r="T115" s="61">
        <v>1</v>
      </c>
      <c r="U115" s="55">
        <v>240</v>
      </c>
      <c r="V115" s="55"/>
      <c r="W115" s="55"/>
    </row>
    <row r="116" spans="1:23" s="60" customFormat="1" ht="10.15" customHeight="1">
      <c r="A116" s="54" t="s">
        <v>232</v>
      </c>
      <c r="B116" s="67">
        <v>61</v>
      </c>
      <c r="C116" s="67" t="s">
        <v>54</v>
      </c>
      <c r="D116" s="67" t="str">
        <f t="shared" si="1"/>
        <v>16/100-61-４歳以上児</v>
      </c>
      <c r="E116" s="297">
        <v>33730</v>
      </c>
      <c r="F116" s="297">
        <v>310</v>
      </c>
      <c r="G116" s="301">
        <v>1200</v>
      </c>
      <c r="H116" s="302">
        <v>10</v>
      </c>
      <c r="I116" s="187"/>
      <c r="J116" s="56"/>
      <c r="K116" s="57">
        <v>0</v>
      </c>
      <c r="L116" s="55">
        <v>0</v>
      </c>
      <c r="M116" s="301">
        <v>7320</v>
      </c>
      <c r="N116" s="301">
        <v>70</v>
      </c>
      <c r="O116" s="55">
        <v>1080</v>
      </c>
      <c r="P116" s="55">
        <v>10</v>
      </c>
      <c r="Q116" s="58">
        <v>590</v>
      </c>
      <c r="R116" s="58">
        <v>5</v>
      </c>
      <c r="S116" s="58">
        <v>100</v>
      </c>
      <c r="T116" s="59">
        <v>1</v>
      </c>
      <c r="U116" s="58">
        <v>240</v>
      </c>
      <c r="V116" s="309">
        <v>3660</v>
      </c>
      <c r="W116" s="309">
        <v>30</v>
      </c>
    </row>
    <row r="117" spans="1:23" s="62" customFormat="1" ht="10.15" customHeight="1">
      <c r="A117" s="54" t="s">
        <v>232</v>
      </c>
      <c r="B117" s="67">
        <v>76</v>
      </c>
      <c r="C117" s="67" t="s">
        <v>55</v>
      </c>
      <c r="D117" s="67" t="str">
        <f t="shared" si="1"/>
        <v>16/100-76-３歳児</v>
      </c>
      <c r="E117" s="297">
        <v>41060</v>
      </c>
      <c r="F117" s="297">
        <v>390</v>
      </c>
      <c r="G117" s="301">
        <v>1000</v>
      </c>
      <c r="H117" s="301">
        <v>10</v>
      </c>
      <c r="I117" s="303">
        <v>9150</v>
      </c>
      <c r="J117" s="301">
        <v>90</v>
      </c>
      <c r="K117" s="55">
        <v>0</v>
      </c>
      <c r="L117" s="55">
        <v>0</v>
      </c>
      <c r="M117" s="301">
        <v>6100</v>
      </c>
      <c r="N117" s="301">
        <v>60</v>
      </c>
      <c r="O117" s="55">
        <v>900</v>
      </c>
      <c r="P117" s="55">
        <v>9</v>
      </c>
      <c r="Q117" s="55">
        <v>520</v>
      </c>
      <c r="R117" s="55">
        <v>5</v>
      </c>
      <c r="S117" s="55">
        <v>90</v>
      </c>
      <c r="T117" s="61">
        <v>1</v>
      </c>
      <c r="U117" s="55">
        <v>240</v>
      </c>
      <c r="V117" s="55"/>
      <c r="W117" s="55"/>
    </row>
    <row r="118" spans="1:23" s="62" customFormat="1" ht="10.15" customHeight="1">
      <c r="A118" s="54" t="s">
        <v>232</v>
      </c>
      <c r="B118" s="67">
        <v>76</v>
      </c>
      <c r="C118" s="67" t="s">
        <v>54</v>
      </c>
      <c r="D118" s="67" t="str">
        <f t="shared" si="1"/>
        <v>16/100-76-４歳以上児</v>
      </c>
      <c r="E118" s="297">
        <v>31910</v>
      </c>
      <c r="F118" s="297">
        <v>290</v>
      </c>
      <c r="G118" s="301">
        <v>1000</v>
      </c>
      <c r="H118" s="302">
        <v>10</v>
      </c>
      <c r="I118" s="187"/>
      <c r="J118" s="56"/>
      <c r="K118" s="57">
        <v>0</v>
      </c>
      <c r="L118" s="55">
        <v>0</v>
      </c>
      <c r="M118" s="301">
        <v>6100</v>
      </c>
      <c r="N118" s="301">
        <v>60</v>
      </c>
      <c r="O118" s="55">
        <v>900</v>
      </c>
      <c r="P118" s="55">
        <v>9</v>
      </c>
      <c r="Q118" s="58">
        <v>520</v>
      </c>
      <c r="R118" s="58">
        <v>5</v>
      </c>
      <c r="S118" s="58">
        <v>90</v>
      </c>
      <c r="T118" s="59">
        <v>1</v>
      </c>
      <c r="U118" s="58">
        <v>240</v>
      </c>
      <c r="V118" s="309">
        <v>3660</v>
      </c>
      <c r="W118" s="309">
        <v>30</v>
      </c>
    </row>
    <row r="119" spans="1:23" s="62" customFormat="1" ht="10.15" customHeight="1">
      <c r="A119" s="54" t="s">
        <v>232</v>
      </c>
      <c r="B119" s="67">
        <v>91</v>
      </c>
      <c r="C119" s="67" t="s">
        <v>55</v>
      </c>
      <c r="D119" s="67" t="str">
        <f t="shared" si="1"/>
        <v>16/100-91-３歳児</v>
      </c>
      <c r="E119" s="297">
        <v>40430</v>
      </c>
      <c r="F119" s="297">
        <v>380</v>
      </c>
      <c r="G119" s="301">
        <v>860</v>
      </c>
      <c r="H119" s="301">
        <v>8</v>
      </c>
      <c r="I119" s="303">
        <v>9150</v>
      </c>
      <c r="J119" s="301">
        <v>90</v>
      </c>
      <c r="K119" s="55">
        <v>0</v>
      </c>
      <c r="L119" s="55">
        <v>0</v>
      </c>
      <c r="M119" s="301">
        <v>5230</v>
      </c>
      <c r="N119" s="301">
        <v>50</v>
      </c>
      <c r="O119" s="55">
        <v>770</v>
      </c>
      <c r="P119" s="55">
        <v>7</v>
      </c>
      <c r="Q119" s="55">
        <v>460</v>
      </c>
      <c r="R119" s="55">
        <v>4</v>
      </c>
      <c r="S119" s="55">
        <v>80</v>
      </c>
      <c r="T119" s="61">
        <v>1</v>
      </c>
      <c r="U119" s="55">
        <v>240</v>
      </c>
      <c r="V119" s="55"/>
      <c r="W119" s="55"/>
    </row>
    <row r="120" spans="1:23" s="62" customFormat="1" ht="10.15" customHeight="1">
      <c r="A120" s="54" t="s">
        <v>232</v>
      </c>
      <c r="B120" s="67">
        <v>91</v>
      </c>
      <c r="C120" s="67" t="s">
        <v>54</v>
      </c>
      <c r="D120" s="67" t="str">
        <f t="shared" si="1"/>
        <v>16/100-91-４歳以上児</v>
      </c>
      <c r="E120" s="297">
        <v>31280</v>
      </c>
      <c r="F120" s="297">
        <v>290</v>
      </c>
      <c r="G120" s="301">
        <v>860</v>
      </c>
      <c r="H120" s="302">
        <v>8</v>
      </c>
      <c r="I120" s="187"/>
      <c r="J120" s="56"/>
      <c r="K120" s="57">
        <v>0</v>
      </c>
      <c r="L120" s="55">
        <v>0</v>
      </c>
      <c r="M120" s="301">
        <v>5230</v>
      </c>
      <c r="N120" s="301">
        <v>50</v>
      </c>
      <c r="O120" s="55">
        <v>770</v>
      </c>
      <c r="P120" s="55">
        <v>7</v>
      </c>
      <c r="Q120" s="58">
        <v>460</v>
      </c>
      <c r="R120" s="58">
        <v>4</v>
      </c>
      <c r="S120" s="58">
        <v>80</v>
      </c>
      <c r="T120" s="59">
        <v>1</v>
      </c>
      <c r="U120" s="58">
        <v>240</v>
      </c>
      <c r="V120" s="309">
        <v>3660</v>
      </c>
      <c r="W120" s="309">
        <v>30</v>
      </c>
    </row>
    <row r="121" spans="1:23" s="62" customFormat="1" ht="10.15" customHeight="1">
      <c r="A121" s="54" t="s">
        <v>232</v>
      </c>
      <c r="B121" s="67">
        <v>106</v>
      </c>
      <c r="C121" s="67" t="s">
        <v>55</v>
      </c>
      <c r="D121" s="67" t="str">
        <f t="shared" si="1"/>
        <v>16/100-106-３歳児</v>
      </c>
      <c r="E121" s="297">
        <v>39400</v>
      </c>
      <c r="F121" s="297">
        <v>370</v>
      </c>
      <c r="G121" s="301">
        <v>750</v>
      </c>
      <c r="H121" s="301">
        <v>7</v>
      </c>
      <c r="I121" s="303">
        <v>9150</v>
      </c>
      <c r="J121" s="301">
        <v>90</v>
      </c>
      <c r="K121" s="55">
        <v>0</v>
      </c>
      <c r="L121" s="55">
        <v>0</v>
      </c>
      <c r="M121" s="301">
        <v>4570</v>
      </c>
      <c r="N121" s="301">
        <v>40</v>
      </c>
      <c r="O121" s="55">
        <v>670</v>
      </c>
      <c r="P121" s="55">
        <v>6</v>
      </c>
      <c r="Q121" s="55">
        <v>420</v>
      </c>
      <c r="R121" s="55">
        <v>4</v>
      </c>
      <c r="S121" s="55">
        <v>70</v>
      </c>
      <c r="T121" s="61">
        <v>1</v>
      </c>
      <c r="U121" s="55">
        <v>240</v>
      </c>
      <c r="V121" s="55"/>
      <c r="W121" s="55"/>
    </row>
    <row r="122" spans="1:23" s="62" customFormat="1" ht="10.15" customHeight="1">
      <c r="A122" s="54" t="s">
        <v>232</v>
      </c>
      <c r="B122" s="67">
        <v>106</v>
      </c>
      <c r="C122" s="67" t="s">
        <v>54</v>
      </c>
      <c r="D122" s="67" t="str">
        <f t="shared" si="1"/>
        <v>16/100-106-４歳以上児</v>
      </c>
      <c r="E122" s="297">
        <v>30250</v>
      </c>
      <c r="F122" s="297">
        <v>280</v>
      </c>
      <c r="G122" s="301">
        <v>750</v>
      </c>
      <c r="H122" s="302">
        <v>7</v>
      </c>
      <c r="I122" s="187"/>
      <c r="J122" s="56"/>
      <c r="K122" s="57">
        <v>0</v>
      </c>
      <c r="L122" s="55">
        <v>0</v>
      </c>
      <c r="M122" s="301">
        <v>4570</v>
      </c>
      <c r="N122" s="301">
        <v>40</v>
      </c>
      <c r="O122" s="55">
        <v>670</v>
      </c>
      <c r="P122" s="55">
        <v>6</v>
      </c>
      <c r="Q122" s="58">
        <v>420</v>
      </c>
      <c r="R122" s="58">
        <v>4</v>
      </c>
      <c r="S122" s="58">
        <v>70</v>
      </c>
      <c r="T122" s="59">
        <v>1</v>
      </c>
      <c r="U122" s="58">
        <v>240</v>
      </c>
      <c r="V122" s="309">
        <v>3660</v>
      </c>
      <c r="W122" s="309">
        <v>30</v>
      </c>
    </row>
    <row r="123" spans="1:23" s="62" customFormat="1" ht="10.15" customHeight="1">
      <c r="A123" s="54" t="s">
        <v>232</v>
      </c>
      <c r="B123" s="67">
        <v>121</v>
      </c>
      <c r="C123" s="67" t="s">
        <v>55</v>
      </c>
      <c r="D123" s="67" t="str">
        <f t="shared" si="1"/>
        <v>16/100-121-３歳児</v>
      </c>
      <c r="E123" s="297">
        <v>38570</v>
      </c>
      <c r="F123" s="297">
        <v>360</v>
      </c>
      <c r="G123" s="301">
        <v>660</v>
      </c>
      <c r="H123" s="301">
        <v>6</v>
      </c>
      <c r="I123" s="303">
        <v>9150</v>
      </c>
      <c r="J123" s="301">
        <v>90</v>
      </c>
      <c r="K123" s="55">
        <v>660</v>
      </c>
      <c r="L123" s="55">
        <v>6</v>
      </c>
      <c r="M123" s="301">
        <v>4060</v>
      </c>
      <c r="N123" s="301">
        <v>40</v>
      </c>
      <c r="O123" s="55">
        <v>600</v>
      </c>
      <c r="P123" s="55">
        <v>6</v>
      </c>
      <c r="Q123" s="55">
        <v>390</v>
      </c>
      <c r="R123" s="55">
        <v>3</v>
      </c>
      <c r="S123" s="55">
        <v>70</v>
      </c>
      <c r="T123" s="61">
        <v>1</v>
      </c>
      <c r="U123" s="55">
        <v>240</v>
      </c>
      <c r="V123" s="55"/>
      <c r="W123" s="55"/>
    </row>
    <row r="124" spans="1:23" s="62" customFormat="1" ht="10.15" customHeight="1">
      <c r="A124" s="54" t="s">
        <v>232</v>
      </c>
      <c r="B124" s="67">
        <v>121</v>
      </c>
      <c r="C124" s="67" t="s">
        <v>54</v>
      </c>
      <c r="D124" s="67" t="str">
        <f t="shared" si="1"/>
        <v>16/100-121-４歳以上児</v>
      </c>
      <c r="E124" s="297">
        <v>29420</v>
      </c>
      <c r="F124" s="297">
        <v>270</v>
      </c>
      <c r="G124" s="301">
        <v>660</v>
      </c>
      <c r="H124" s="302">
        <v>6</v>
      </c>
      <c r="I124" s="187"/>
      <c r="J124" s="56"/>
      <c r="K124" s="57">
        <v>660</v>
      </c>
      <c r="L124" s="55">
        <v>6</v>
      </c>
      <c r="M124" s="301">
        <v>4060</v>
      </c>
      <c r="N124" s="301">
        <v>40</v>
      </c>
      <c r="O124" s="55">
        <v>600</v>
      </c>
      <c r="P124" s="55">
        <v>6</v>
      </c>
      <c r="Q124" s="58">
        <v>390</v>
      </c>
      <c r="R124" s="58">
        <v>3</v>
      </c>
      <c r="S124" s="58">
        <v>70</v>
      </c>
      <c r="T124" s="59">
        <v>1</v>
      </c>
      <c r="U124" s="58">
        <v>240</v>
      </c>
      <c r="V124" s="309">
        <v>3660</v>
      </c>
      <c r="W124" s="309">
        <v>30</v>
      </c>
    </row>
    <row r="125" spans="1:23" s="62" customFormat="1" ht="10.15" customHeight="1">
      <c r="A125" s="54" t="s">
        <v>232</v>
      </c>
      <c r="B125" s="67">
        <v>136</v>
      </c>
      <c r="C125" s="67" t="s">
        <v>55</v>
      </c>
      <c r="D125" s="67" t="str">
        <f t="shared" si="1"/>
        <v>16/100-136-３歳児</v>
      </c>
      <c r="E125" s="297">
        <v>37930</v>
      </c>
      <c r="F125" s="297">
        <v>360</v>
      </c>
      <c r="G125" s="301">
        <v>600</v>
      </c>
      <c r="H125" s="301">
        <v>6</v>
      </c>
      <c r="I125" s="303">
        <v>9150</v>
      </c>
      <c r="J125" s="301">
        <v>90</v>
      </c>
      <c r="K125" s="55">
        <v>600</v>
      </c>
      <c r="L125" s="55">
        <v>6</v>
      </c>
      <c r="M125" s="301">
        <v>3660</v>
      </c>
      <c r="N125" s="301">
        <v>30</v>
      </c>
      <c r="O125" s="55">
        <v>540</v>
      </c>
      <c r="P125" s="55">
        <v>5</v>
      </c>
      <c r="Q125" s="55">
        <v>370</v>
      </c>
      <c r="R125" s="55">
        <v>3</v>
      </c>
      <c r="S125" s="55">
        <v>60</v>
      </c>
      <c r="T125" s="61">
        <v>1</v>
      </c>
      <c r="U125" s="55">
        <v>240</v>
      </c>
      <c r="V125" s="55"/>
      <c r="W125" s="55"/>
    </row>
    <row r="126" spans="1:23" s="62" customFormat="1" ht="10.15" customHeight="1">
      <c r="A126" s="54" t="s">
        <v>232</v>
      </c>
      <c r="B126" s="67">
        <v>136</v>
      </c>
      <c r="C126" s="67" t="s">
        <v>54</v>
      </c>
      <c r="D126" s="67" t="str">
        <f t="shared" si="1"/>
        <v>16/100-136-４歳以上児</v>
      </c>
      <c r="E126" s="297">
        <v>28780</v>
      </c>
      <c r="F126" s="297">
        <v>260</v>
      </c>
      <c r="G126" s="301">
        <v>600</v>
      </c>
      <c r="H126" s="302">
        <v>6</v>
      </c>
      <c r="I126" s="187"/>
      <c r="J126" s="56"/>
      <c r="K126" s="57">
        <v>600</v>
      </c>
      <c r="L126" s="55">
        <v>6</v>
      </c>
      <c r="M126" s="301">
        <v>3660</v>
      </c>
      <c r="N126" s="301">
        <v>30</v>
      </c>
      <c r="O126" s="55">
        <v>540</v>
      </c>
      <c r="P126" s="55">
        <v>5</v>
      </c>
      <c r="Q126" s="58">
        <v>370</v>
      </c>
      <c r="R126" s="58">
        <v>3</v>
      </c>
      <c r="S126" s="58">
        <v>60</v>
      </c>
      <c r="T126" s="59">
        <v>1</v>
      </c>
      <c r="U126" s="58">
        <v>240</v>
      </c>
      <c r="V126" s="309">
        <v>3660</v>
      </c>
      <c r="W126" s="309">
        <v>30</v>
      </c>
    </row>
    <row r="127" spans="1:23" s="62" customFormat="1" ht="10.15" customHeight="1">
      <c r="A127" s="54" t="s">
        <v>232</v>
      </c>
      <c r="B127" s="67">
        <v>151</v>
      </c>
      <c r="C127" s="67" t="s">
        <v>55</v>
      </c>
      <c r="D127" s="67" t="str">
        <f t="shared" si="1"/>
        <v>16/100-151-３歳児</v>
      </c>
      <c r="E127" s="297">
        <v>36950</v>
      </c>
      <c r="F127" s="297">
        <v>350</v>
      </c>
      <c r="G127" s="301">
        <v>500</v>
      </c>
      <c r="H127" s="301">
        <v>5</v>
      </c>
      <c r="I127" s="303">
        <v>9150</v>
      </c>
      <c r="J127" s="301">
        <v>90</v>
      </c>
      <c r="K127" s="55">
        <v>500</v>
      </c>
      <c r="L127" s="55">
        <v>5</v>
      </c>
      <c r="M127" s="301">
        <v>3050</v>
      </c>
      <c r="N127" s="301">
        <v>30</v>
      </c>
      <c r="O127" s="55">
        <v>520</v>
      </c>
      <c r="P127" s="55">
        <v>5</v>
      </c>
      <c r="Q127" s="55">
        <v>320</v>
      </c>
      <c r="R127" s="55">
        <v>3</v>
      </c>
      <c r="S127" s="55">
        <v>50</v>
      </c>
      <c r="T127" s="61">
        <v>1</v>
      </c>
      <c r="U127" s="55">
        <v>240</v>
      </c>
      <c r="V127" s="55"/>
      <c r="W127" s="55"/>
    </row>
    <row r="128" spans="1:23" s="62" customFormat="1" ht="10.15" customHeight="1">
      <c r="A128" s="54" t="s">
        <v>232</v>
      </c>
      <c r="B128" s="67">
        <v>151</v>
      </c>
      <c r="C128" s="67" t="s">
        <v>54</v>
      </c>
      <c r="D128" s="67" t="str">
        <f t="shared" si="1"/>
        <v>16/100-151-４歳以上児</v>
      </c>
      <c r="E128" s="297">
        <v>27800</v>
      </c>
      <c r="F128" s="297">
        <v>250</v>
      </c>
      <c r="G128" s="301">
        <v>500</v>
      </c>
      <c r="H128" s="302">
        <v>5</v>
      </c>
      <c r="I128" s="187"/>
      <c r="J128" s="56"/>
      <c r="K128" s="57">
        <v>500</v>
      </c>
      <c r="L128" s="55">
        <v>5</v>
      </c>
      <c r="M128" s="301">
        <v>3050</v>
      </c>
      <c r="N128" s="301">
        <v>30</v>
      </c>
      <c r="O128" s="55">
        <v>520</v>
      </c>
      <c r="P128" s="55">
        <v>5</v>
      </c>
      <c r="Q128" s="58">
        <v>320</v>
      </c>
      <c r="R128" s="58">
        <v>3</v>
      </c>
      <c r="S128" s="58">
        <v>50</v>
      </c>
      <c r="T128" s="59">
        <v>1</v>
      </c>
      <c r="U128" s="58">
        <v>240</v>
      </c>
      <c r="V128" s="309">
        <v>3660</v>
      </c>
      <c r="W128" s="309">
        <v>30</v>
      </c>
    </row>
    <row r="129" spans="1:23" s="62" customFormat="1" ht="10.15" customHeight="1">
      <c r="A129" s="54" t="s">
        <v>232</v>
      </c>
      <c r="B129" s="67">
        <v>181</v>
      </c>
      <c r="C129" s="67" t="s">
        <v>55</v>
      </c>
      <c r="D129" s="67" t="str">
        <f t="shared" si="1"/>
        <v>16/100-181-３歳児</v>
      </c>
      <c r="E129" s="297">
        <v>36230</v>
      </c>
      <c r="F129" s="297">
        <v>340</v>
      </c>
      <c r="G129" s="301">
        <v>430</v>
      </c>
      <c r="H129" s="301">
        <v>4</v>
      </c>
      <c r="I129" s="303">
        <v>9150</v>
      </c>
      <c r="J129" s="301">
        <v>90</v>
      </c>
      <c r="K129" s="55">
        <v>430</v>
      </c>
      <c r="L129" s="55">
        <v>4</v>
      </c>
      <c r="M129" s="301">
        <v>2610</v>
      </c>
      <c r="N129" s="301">
        <v>20</v>
      </c>
      <c r="O129" s="55">
        <v>520</v>
      </c>
      <c r="P129" s="55">
        <v>5</v>
      </c>
      <c r="Q129" s="55">
        <v>280</v>
      </c>
      <c r="R129" s="55">
        <v>2</v>
      </c>
      <c r="S129" s="55">
        <v>50</v>
      </c>
      <c r="T129" s="61">
        <v>1</v>
      </c>
      <c r="U129" s="55">
        <v>240</v>
      </c>
      <c r="V129" s="55"/>
      <c r="W129" s="55"/>
    </row>
    <row r="130" spans="1:23" s="62" customFormat="1" ht="10.15" customHeight="1">
      <c r="A130" s="54" t="s">
        <v>232</v>
      </c>
      <c r="B130" s="67">
        <v>181</v>
      </c>
      <c r="C130" s="67" t="s">
        <v>54</v>
      </c>
      <c r="D130" s="67" t="str">
        <f t="shared" si="1"/>
        <v>16/100-181-４歳以上児</v>
      </c>
      <c r="E130" s="297">
        <v>27080</v>
      </c>
      <c r="F130" s="297">
        <v>250</v>
      </c>
      <c r="G130" s="301">
        <v>430</v>
      </c>
      <c r="H130" s="302">
        <v>4</v>
      </c>
      <c r="I130" s="187"/>
      <c r="J130" s="56"/>
      <c r="K130" s="57">
        <v>430</v>
      </c>
      <c r="L130" s="55">
        <v>4</v>
      </c>
      <c r="M130" s="301">
        <v>2610</v>
      </c>
      <c r="N130" s="301">
        <v>20</v>
      </c>
      <c r="O130" s="55">
        <v>520</v>
      </c>
      <c r="P130" s="55">
        <v>5</v>
      </c>
      <c r="Q130" s="58">
        <v>280</v>
      </c>
      <c r="R130" s="58">
        <v>2</v>
      </c>
      <c r="S130" s="58">
        <v>50</v>
      </c>
      <c r="T130" s="59">
        <v>1</v>
      </c>
      <c r="U130" s="58">
        <v>240</v>
      </c>
      <c r="V130" s="309">
        <v>3660</v>
      </c>
      <c r="W130" s="309">
        <v>30</v>
      </c>
    </row>
    <row r="131" spans="1:23" s="62" customFormat="1" ht="10.15" customHeight="1">
      <c r="A131" s="54" t="s">
        <v>232</v>
      </c>
      <c r="B131" s="67">
        <v>211</v>
      </c>
      <c r="C131" s="67" t="s">
        <v>55</v>
      </c>
      <c r="D131" s="67" t="str">
        <f t="shared" ref="D131:D194" si="2">CONCATENATE($A131,"-",$B131,"-",$C131)</f>
        <v>16/100-211-３歳児</v>
      </c>
      <c r="E131" s="297">
        <v>35710</v>
      </c>
      <c r="F131" s="297">
        <v>330</v>
      </c>
      <c r="G131" s="301">
        <v>370</v>
      </c>
      <c r="H131" s="301">
        <v>3</v>
      </c>
      <c r="I131" s="303">
        <v>9150</v>
      </c>
      <c r="J131" s="301">
        <v>90</v>
      </c>
      <c r="K131" s="55">
        <v>370</v>
      </c>
      <c r="L131" s="55">
        <v>3</v>
      </c>
      <c r="M131" s="301">
        <v>2280</v>
      </c>
      <c r="N131" s="301">
        <v>20</v>
      </c>
      <c r="O131" s="55">
        <v>520</v>
      </c>
      <c r="P131" s="55">
        <v>5</v>
      </c>
      <c r="Q131" s="55">
        <v>260</v>
      </c>
      <c r="R131" s="55">
        <v>2</v>
      </c>
      <c r="S131" s="55">
        <v>40</v>
      </c>
      <c r="T131" s="61">
        <v>1</v>
      </c>
      <c r="U131" s="55">
        <v>240</v>
      </c>
      <c r="V131" s="55"/>
      <c r="W131" s="55"/>
    </row>
    <row r="132" spans="1:23" s="62" customFormat="1" ht="10.15" customHeight="1">
      <c r="A132" s="54" t="s">
        <v>232</v>
      </c>
      <c r="B132" s="67">
        <v>211</v>
      </c>
      <c r="C132" s="67" t="s">
        <v>54</v>
      </c>
      <c r="D132" s="67" t="str">
        <f t="shared" si="2"/>
        <v>16/100-211-４歳以上児</v>
      </c>
      <c r="E132" s="297">
        <v>26560</v>
      </c>
      <c r="F132" s="297">
        <v>240</v>
      </c>
      <c r="G132" s="301">
        <v>370</v>
      </c>
      <c r="H132" s="302">
        <v>3</v>
      </c>
      <c r="I132" s="187"/>
      <c r="J132" s="56"/>
      <c r="K132" s="57">
        <v>370</v>
      </c>
      <c r="L132" s="55">
        <v>3</v>
      </c>
      <c r="M132" s="301">
        <v>2280</v>
      </c>
      <c r="N132" s="301">
        <v>20</v>
      </c>
      <c r="O132" s="55">
        <v>520</v>
      </c>
      <c r="P132" s="55">
        <v>5</v>
      </c>
      <c r="Q132" s="58">
        <v>260</v>
      </c>
      <c r="R132" s="58">
        <v>2</v>
      </c>
      <c r="S132" s="58">
        <v>40</v>
      </c>
      <c r="T132" s="59">
        <v>1</v>
      </c>
      <c r="U132" s="58">
        <v>240</v>
      </c>
      <c r="V132" s="309">
        <v>3660</v>
      </c>
      <c r="W132" s="309">
        <v>30</v>
      </c>
    </row>
    <row r="133" spans="1:23" s="62" customFormat="1" ht="10.15" customHeight="1">
      <c r="A133" s="54" t="s">
        <v>232</v>
      </c>
      <c r="B133" s="67">
        <v>241</v>
      </c>
      <c r="C133" s="67" t="s">
        <v>55</v>
      </c>
      <c r="D133" s="67" t="str">
        <f t="shared" si="2"/>
        <v>16/100-241-３歳児</v>
      </c>
      <c r="E133" s="297">
        <v>35300</v>
      </c>
      <c r="F133" s="297">
        <v>330</v>
      </c>
      <c r="G133" s="301">
        <v>330</v>
      </c>
      <c r="H133" s="301">
        <v>3</v>
      </c>
      <c r="I133" s="303">
        <v>9150</v>
      </c>
      <c r="J133" s="301">
        <v>90</v>
      </c>
      <c r="K133" s="55">
        <v>330</v>
      </c>
      <c r="L133" s="55">
        <v>3</v>
      </c>
      <c r="M133" s="301">
        <v>2030</v>
      </c>
      <c r="N133" s="301">
        <v>20</v>
      </c>
      <c r="O133" s="55">
        <v>520</v>
      </c>
      <c r="P133" s="55">
        <v>5</v>
      </c>
      <c r="Q133" s="55">
        <v>230</v>
      </c>
      <c r="R133" s="55">
        <v>2</v>
      </c>
      <c r="S133" s="55">
        <v>40</v>
      </c>
      <c r="T133" s="61">
        <v>1</v>
      </c>
      <c r="U133" s="55">
        <v>240</v>
      </c>
      <c r="V133" s="55"/>
      <c r="W133" s="55"/>
    </row>
    <row r="134" spans="1:23" s="62" customFormat="1" ht="10.15" customHeight="1">
      <c r="A134" s="54" t="s">
        <v>232</v>
      </c>
      <c r="B134" s="67">
        <v>241</v>
      </c>
      <c r="C134" s="67" t="s">
        <v>54</v>
      </c>
      <c r="D134" s="67" t="str">
        <f t="shared" si="2"/>
        <v>16/100-241-４歳以上児</v>
      </c>
      <c r="E134" s="297">
        <v>26150</v>
      </c>
      <c r="F134" s="297">
        <v>240</v>
      </c>
      <c r="G134" s="301">
        <v>330</v>
      </c>
      <c r="H134" s="302">
        <v>3</v>
      </c>
      <c r="I134" s="187"/>
      <c r="J134" s="56"/>
      <c r="K134" s="57">
        <v>330</v>
      </c>
      <c r="L134" s="55">
        <v>3</v>
      </c>
      <c r="M134" s="301">
        <v>2030</v>
      </c>
      <c r="N134" s="301">
        <v>20</v>
      </c>
      <c r="O134" s="55">
        <v>520</v>
      </c>
      <c r="P134" s="55">
        <v>5</v>
      </c>
      <c r="Q134" s="58">
        <v>230</v>
      </c>
      <c r="R134" s="58">
        <v>2</v>
      </c>
      <c r="S134" s="58">
        <v>40</v>
      </c>
      <c r="T134" s="59">
        <v>1</v>
      </c>
      <c r="U134" s="58">
        <v>240</v>
      </c>
      <c r="V134" s="309">
        <v>3660</v>
      </c>
      <c r="W134" s="309">
        <v>30</v>
      </c>
    </row>
    <row r="135" spans="1:23" s="62" customFormat="1" ht="10.15" customHeight="1">
      <c r="A135" s="54" t="s">
        <v>232</v>
      </c>
      <c r="B135" s="67">
        <v>271</v>
      </c>
      <c r="C135" s="67" t="s">
        <v>55</v>
      </c>
      <c r="D135" s="67" t="str">
        <f t="shared" si="2"/>
        <v>16/100-271-３歳児</v>
      </c>
      <c r="E135" s="297">
        <v>34980</v>
      </c>
      <c r="F135" s="297">
        <v>330</v>
      </c>
      <c r="G135" s="301">
        <v>300</v>
      </c>
      <c r="H135" s="301">
        <v>3</v>
      </c>
      <c r="I135" s="303">
        <v>9150</v>
      </c>
      <c r="J135" s="301">
        <v>90</v>
      </c>
      <c r="K135" s="55">
        <v>300</v>
      </c>
      <c r="L135" s="55">
        <v>3</v>
      </c>
      <c r="M135" s="301">
        <v>1830</v>
      </c>
      <c r="N135" s="301">
        <v>10</v>
      </c>
      <c r="O135" s="55">
        <v>520</v>
      </c>
      <c r="P135" s="55">
        <v>5</v>
      </c>
      <c r="Q135" s="55">
        <v>210</v>
      </c>
      <c r="R135" s="55">
        <v>2</v>
      </c>
      <c r="S135" s="55">
        <v>30</v>
      </c>
      <c r="T135" s="61">
        <v>1</v>
      </c>
      <c r="U135" s="55">
        <v>240</v>
      </c>
      <c r="V135" s="55"/>
      <c r="W135" s="55"/>
    </row>
    <row r="136" spans="1:23" s="62" customFormat="1" ht="10.15" customHeight="1">
      <c r="A136" s="54" t="s">
        <v>232</v>
      </c>
      <c r="B136" s="67">
        <v>271</v>
      </c>
      <c r="C136" s="67" t="s">
        <v>54</v>
      </c>
      <c r="D136" s="67" t="str">
        <f t="shared" si="2"/>
        <v>16/100-271-４歳以上児</v>
      </c>
      <c r="E136" s="297">
        <v>25830</v>
      </c>
      <c r="F136" s="297">
        <v>230</v>
      </c>
      <c r="G136" s="301">
        <v>300</v>
      </c>
      <c r="H136" s="302">
        <v>3</v>
      </c>
      <c r="I136" s="187"/>
      <c r="J136" s="56"/>
      <c r="K136" s="57">
        <v>300</v>
      </c>
      <c r="L136" s="55">
        <v>3</v>
      </c>
      <c r="M136" s="301">
        <v>1830</v>
      </c>
      <c r="N136" s="301">
        <v>10</v>
      </c>
      <c r="O136" s="55">
        <v>520</v>
      </c>
      <c r="P136" s="55">
        <v>5</v>
      </c>
      <c r="Q136" s="58">
        <v>210</v>
      </c>
      <c r="R136" s="58">
        <v>2</v>
      </c>
      <c r="S136" s="58">
        <v>30</v>
      </c>
      <c r="T136" s="59">
        <v>1</v>
      </c>
      <c r="U136" s="58">
        <v>240</v>
      </c>
      <c r="V136" s="309">
        <v>3660</v>
      </c>
      <c r="W136" s="309">
        <v>30</v>
      </c>
    </row>
    <row r="137" spans="1:23" s="62" customFormat="1" ht="10.15" customHeight="1">
      <c r="A137" s="54" t="s">
        <v>232</v>
      </c>
      <c r="B137" s="67">
        <v>301</v>
      </c>
      <c r="C137" s="67" t="s">
        <v>55</v>
      </c>
      <c r="D137" s="67" t="str">
        <f t="shared" si="2"/>
        <v>16/100-301-３歳児</v>
      </c>
      <c r="E137" s="297">
        <v>34710</v>
      </c>
      <c r="F137" s="297">
        <v>320</v>
      </c>
      <c r="G137" s="301">
        <v>270</v>
      </c>
      <c r="H137" s="301">
        <v>2</v>
      </c>
      <c r="I137" s="303">
        <v>9150</v>
      </c>
      <c r="J137" s="301">
        <v>90</v>
      </c>
      <c r="K137" s="55">
        <v>270</v>
      </c>
      <c r="L137" s="55">
        <v>2</v>
      </c>
      <c r="M137" s="301">
        <v>1660</v>
      </c>
      <c r="N137" s="301">
        <v>10</v>
      </c>
      <c r="O137" s="55">
        <v>520</v>
      </c>
      <c r="P137" s="55">
        <v>5</v>
      </c>
      <c r="Q137" s="55">
        <v>190</v>
      </c>
      <c r="R137" s="55">
        <v>1</v>
      </c>
      <c r="S137" s="55">
        <v>30</v>
      </c>
      <c r="T137" s="61">
        <v>1</v>
      </c>
      <c r="U137" s="55">
        <v>240</v>
      </c>
      <c r="V137" s="55"/>
      <c r="W137" s="55"/>
    </row>
    <row r="138" spans="1:23" s="62" customFormat="1" ht="10.15" customHeight="1">
      <c r="A138" s="54" t="s">
        <v>232</v>
      </c>
      <c r="B138" s="67">
        <v>301</v>
      </c>
      <c r="C138" s="67" t="s">
        <v>54</v>
      </c>
      <c r="D138" s="67" t="str">
        <f t="shared" si="2"/>
        <v>16/100-301-４歳以上児</v>
      </c>
      <c r="E138" s="297">
        <v>25560</v>
      </c>
      <c r="F138" s="297">
        <v>230</v>
      </c>
      <c r="G138" s="301">
        <v>270</v>
      </c>
      <c r="H138" s="302">
        <v>2</v>
      </c>
      <c r="I138" s="187"/>
      <c r="J138" s="56"/>
      <c r="K138" s="57">
        <v>270</v>
      </c>
      <c r="L138" s="55">
        <v>2</v>
      </c>
      <c r="M138" s="301">
        <v>1660</v>
      </c>
      <c r="N138" s="301">
        <v>10</v>
      </c>
      <c r="O138" s="55">
        <v>520</v>
      </c>
      <c r="P138" s="55">
        <v>5</v>
      </c>
      <c r="Q138" s="58">
        <v>190</v>
      </c>
      <c r="R138" s="58">
        <v>1</v>
      </c>
      <c r="S138" s="58">
        <v>30</v>
      </c>
      <c r="T138" s="59">
        <v>1</v>
      </c>
      <c r="U138" s="58">
        <v>240</v>
      </c>
      <c r="V138" s="309">
        <v>3660</v>
      </c>
      <c r="W138" s="309">
        <v>30</v>
      </c>
    </row>
    <row r="139" spans="1:23" s="60" customFormat="1" ht="10.15" customHeight="1">
      <c r="A139" s="54" t="s">
        <v>231</v>
      </c>
      <c r="B139" s="67">
        <v>1</v>
      </c>
      <c r="C139" s="67" t="s">
        <v>55</v>
      </c>
      <c r="D139" s="67" t="str">
        <f t="shared" si="2"/>
        <v>20/100-1-３歳児</v>
      </c>
      <c r="E139" s="297">
        <v>107290</v>
      </c>
      <c r="F139" s="297">
        <v>1050</v>
      </c>
      <c r="G139" s="301">
        <v>6250</v>
      </c>
      <c r="H139" s="301">
        <v>60</v>
      </c>
      <c r="I139" s="301">
        <v>9440</v>
      </c>
      <c r="J139" s="301">
        <v>90</v>
      </c>
      <c r="K139" s="55">
        <v>6010</v>
      </c>
      <c r="L139" s="55">
        <v>60</v>
      </c>
      <c r="M139" s="301">
        <v>37790</v>
      </c>
      <c r="N139" s="301">
        <v>370</v>
      </c>
      <c r="O139" s="55">
        <v>3790</v>
      </c>
      <c r="P139" s="55">
        <v>30</v>
      </c>
      <c r="Q139" s="55">
        <v>2840</v>
      </c>
      <c r="R139" s="55">
        <v>20</v>
      </c>
      <c r="S139" s="55">
        <v>500</v>
      </c>
      <c r="T139" s="61">
        <v>5</v>
      </c>
      <c r="U139" s="55">
        <v>240</v>
      </c>
      <c r="V139" s="55"/>
      <c r="W139" s="55"/>
    </row>
    <row r="140" spans="1:23" s="60" customFormat="1" ht="10.15" customHeight="1">
      <c r="A140" s="54" t="s">
        <v>231</v>
      </c>
      <c r="B140" s="67">
        <v>1</v>
      </c>
      <c r="C140" s="67" t="s">
        <v>54</v>
      </c>
      <c r="D140" s="67" t="str">
        <f t="shared" si="2"/>
        <v>20/100-1-４歳以上児</v>
      </c>
      <c r="E140" s="297">
        <v>97850</v>
      </c>
      <c r="F140" s="297">
        <v>950</v>
      </c>
      <c r="G140" s="301">
        <v>6250</v>
      </c>
      <c r="H140" s="302">
        <v>60</v>
      </c>
      <c r="I140" s="56"/>
      <c r="J140" s="56"/>
      <c r="K140" s="57">
        <v>6010</v>
      </c>
      <c r="L140" s="56">
        <v>60</v>
      </c>
      <c r="M140" s="301">
        <v>37790</v>
      </c>
      <c r="N140" s="301">
        <v>370</v>
      </c>
      <c r="O140" s="55">
        <v>3790</v>
      </c>
      <c r="P140" s="55">
        <v>30</v>
      </c>
      <c r="Q140" s="58">
        <v>2840</v>
      </c>
      <c r="R140" s="58">
        <v>20</v>
      </c>
      <c r="S140" s="58">
        <v>500</v>
      </c>
      <c r="T140" s="59">
        <v>5</v>
      </c>
      <c r="U140" s="58">
        <v>240</v>
      </c>
      <c r="V140" s="309">
        <v>3770</v>
      </c>
      <c r="W140" s="309">
        <v>30</v>
      </c>
    </row>
    <row r="141" spans="1:23" s="60" customFormat="1" ht="10.15" customHeight="1">
      <c r="A141" s="54" t="s">
        <v>231</v>
      </c>
      <c r="B141" s="67">
        <v>16</v>
      </c>
      <c r="C141" s="67" t="s">
        <v>55</v>
      </c>
      <c r="D141" s="67" t="str">
        <f t="shared" si="2"/>
        <v>20/100-16-３歳児</v>
      </c>
      <c r="E141" s="297">
        <v>69960</v>
      </c>
      <c r="F141" s="297">
        <v>680</v>
      </c>
      <c r="G141" s="301">
        <v>3750</v>
      </c>
      <c r="H141" s="301">
        <v>30</v>
      </c>
      <c r="I141" s="301">
        <v>9440</v>
      </c>
      <c r="J141" s="301">
        <v>90</v>
      </c>
      <c r="K141" s="55">
        <v>3600</v>
      </c>
      <c r="L141" s="55">
        <v>30</v>
      </c>
      <c r="M141" s="301">
        <v>22670</v>
      </c>
      <c r="N141" s="301">
        <v>220</v>
      </c>
      <c r="O141" s="55">
        <v>2600</v>
      </c>
      <c r="P141" s="55">
        <v>20</v>
      </c>
      <c r="Q141" s="55">
        <v>1700</v>
      </c>
      <c r="R141" s="55">
        <v>10</v>
      </c>
      <c r="S141" s="55">
        <v>300</v>
      </c>
      <c r="T141" s="61">
        <v>3</v>
      </c>
      <c r="U141" s="55">
        <v>240</v>
      </c>
      <c r="V141" s="55"/>
      <c r="W141" s="55"/>
    </row>
    <row r="142" spans="1:23" s="60" customFormat="1" ht="10.15" customHeight="1">
      <c r="A142" s="54" t="s">
        <v>231</v>
      </c>
      <c r="B142" s="67">
        <v>16</v>
      </c>
      <c r="C142" s="67" t="s">
        <v>54</v>
      </c>
      <c r="D142" s="67" t="str">
        <f t="shared" si="2"/>
        <v>20/100-16-４歳以上児</v>
      </c>
      <c r="E142" s="297">
        <v>60520</v>
      </c>
      <c r="F142" s="297">
        <v>580</v>
      </c>
      <c r="G142" s="301">
        <v>3750</v>
      </c>
      <c r="H142" s="302">
        <v>30</v>
      </c>
      <c r="I142" s="56"/>
      <c r="J142" s="56"/>
      <c r="K142" s="57">
        <v>3600</v>
      </c>
      <c r="L142" s="56">
        <v>30</v>
      </c>
      <c r="M142" s="301">
        <v>22670</v>
      </c>
      <c r="N142" s="301">
        <v>220</v>
      </c>
      <c r="O142" s="55">
        <v>2600</v>
      </c>
      <c r="P142" s="55">
        <v>20</v>
      </c>
      <c r="Q142" s="58">
        <v>1700</v>
      </c>
      <c r="R142" s="58">
        <v>10</v>
      </c>
      <c r="S142" s="58">
        <v>300</v>
      </c>
      <c r="T142" s="59">
        <v>3</v>
      </c>
      <c r="U142" s="58">
        <v>240</v>
      </c>
      <c r="V142" s="309">
        <v>3770</v>
      </c>
      <c r="W142" s="309">
        <v>30</v>
      </c>
    </row>
    <row r="143" spans="1:23" s="60" customFormat="1" ht="10.15" customHeight="1">
      <c r="A143" s="54" t="s">
        <v>231</v>
      </c>
      <c r="B143" s="67">
        <v>26</v>
      </c>
      <c r="C143" s="67" t="s">
        <v>55</v>
      </c>
      <c r="D143" s="67" t="str">
        <f t="shared" si="2"/>
        <v>20/100-26-３歳児</v>
      </c>
      <c r="E143" s="297">
        <v>56710</v>
      </c>
      <c r="F143" s="297">
        <v>540</v>
      </c>
      <c r="G143" s="301">
        <v>2680</v>
      </c>
      <c r="H143" s="301">
        <v>20</v>
      </c>
      <c r="I143" s="301">
        <v>9440</v>
      </c>
      <c r="J143" s="301">
        <v>90</v>
      </c>
      <c r="K143" s="55">
        <v>2570</v>
      </c>
      <c r="L143" s="55">
        <v>20</v>
      </c>
      <c r="M143" s="301">
        <v>16190</v>
      </c>
      <c r="N143" s="301">
        <v>160</v>
      </c>
      <c r="O143" s="55">
        <v>2090</v>
      </c>
      <c r="P143" s="55">
        <v>20</v>
      </c>
      <c r="Q143" s="55">
        <v>1220</v>
      </c>
      <c r="R143" s="55">
        <v>10</v>
      </c>
      <c r="S143" s="55">
        <v>210</v>
      </c>
      <c r="T143" s="61">
        <v>2</v>
      </c>
      <c r="U143" s="55">
        <v>240</v>
      </c>
      <c r="V143" s="55"/>
      <c r="W143" s="55"/>
    </row>
    <row r="144" spans="1:23" s="60" customFormat="1" ht="10.15" customHeight="1">
      <c r="A144" s="54" t="s">
        <v>231</v>
      </c>
      <c r="B144" s="67">
        <v>26</v>
      </c>
      <c r="C144" s="67" t="s">
        <v>54</v>
      </c>
      <c r="D144" s="67" t="str">
        <f t="shared" si="2"/>
        <v>20/100-26-４歳以上児</v>
      </c>
      <c r="E144" s="297">
        <v>47270</v>
      </c>
      <c r="F144" s="297">
        <v>450</v>
      </c>
      <c r="G144" s="301">
        <v>2680</v>
      </c>
      <c r="H144" s="302">
        <v>20</v>
      </c>
      <c r="I144" s="56"/>
      <c r="J144" s="56"/>
      <c r="K144" s="57">
        <v>2570</v>
      </c>
      <c r="L144" s="56">
        <v>20</v>
      </c>
      <c r="M144" s="301">
        <v>16190</v>
      </c>
      <c r="N144" s="301">
        <v>160</v>
      </c>
      <c r="O144" s="55">
        <v>2090</v>
      </c>
      <c r="P144" s="55">
        <v>20</v>
      </c>
      <c r="Q144" s="58">
        <v>1220</v>
      </c>
      <c r="R144" s="58">
        <v>10</v>
      </c>
      <c r="S144" s="58">
        <v>210</v>
      </c>
      <c r="T144" s="59">
        <v>2</v>
      </c>
      <c r="U144" s="58">
        <v>240</v>
      </c>
      <c r="V144" s="309">
        <v>3770</v>
      </c>
      <c r="W144" s="309">
        <v>30</v>
      </c>
    </row>
    <row r="145" spans="1:23" s="60" customFormat="1" ht="10.15" customHeight="1">
      <c r="A145" s="54" t="s">
        <v>231</v>
      </c>
      <c r="B145" s="67">
        <v>36</v>
      </c>
      <c r="C145" s="67" t="s">
        <v>55</v>
      </c>
      <c r="D145" s="67" t="str">
        <f t="shared" si="2"/>
        <v>20/100-36-３歳児</v>
      </c>
      <c r="E145" s="297">
        <v>51460</v>
      </c>
      <c r="F145" s="297">
        <v>490</v>
      </c>
      <c r="G145" s="301">
        <v>2080</v>
      </c>
      <c r="H145" s="301">
        <v>20</v>
      </c>
      <c r="I145" s="301">
        <v>9440</v>
      </c>
      <c r="J145" s="301">
        <v>90</v>
      </c>
      <c r="K145" s="55">
        <v>0</v>
      </c>
      <c r="L145" s="55">
        <v>0</v>
      </c>
      <c r="M145" s="301">
        <v>12590</v>
      </c>
      <c r="N145" s="301">
        <v>120</v>
      </c>
      <c r="O145" s="55">
        <v>1800</v>
      </c>
      <c r="P145" s="55">
        <v>10</v>
      </c>
      <c r="Q145" s="55">
        <v>950</v>
      </c>
      <c r="R145" s="55">
        <v>9</v>
      </c>
      <c r="S145" s="55">
        <v>170</v>
      </c>
      <c r="T145" s="61">
        <v>1</v>
      </c>
      <c r="U145" s="55">
        <v>240</v>
      </c>
      <c r="V145" s="55"/>
      <c r="W145" s="55"/>
    </row>
    <row r="146" spans="1:23" s="60" customFormat="1" ht="10.15" customHeight="1">
      <c r="A146" s="54" t="s">
        <v>231</v>
      </c>
      <c r="B146" s="67">
        <v>36</v>
      </c>
      <c r="C146" s="67" t="s">
        <v>54</v>
      </c>
      <c r="D146" s="67" t="str">
        <f t="shared" si="2"/>
        <v>20/100-36-４歳以上児</v>
      </c>
      <c r="E146" s="297">
        <v>42020</v>
      </c>
      <c r="F146" s="297">
        <v>400</v>
      </c>
      <c r="G146" s="301">
        <v>2080</v>
      </c>
      <c r="H146" s="302">
        <v>20</v>
      </c>
      <c r="I146" s="56"/>
      <c r="J146" s="56"/>
      <c r="K146" s="55">
        <v>0</v>
      </c>
      <c r="L146" s="55">
        <v>0</v>
      </c>
      <c r="M146" s="301">
        <v>12590</v>
      </c>
      <c r="N146" s="301">
        <v>120</v>
      </c>
      <c r="O146" s="55">
        <v>1800</v>
      </c>
      <c r="P146" s="55">
        <v>10</v>
      </c>
      <c r="Q146" s="58">
        <v>950</v>
      </c>
      <c r="R146" s="58">
        <v>9</v>
      </c>
      <c r="S146" s="58">
        <v>170</v>
      </c>
      <c r="T146" s="59">
        <v>1</v>
      </c>
      <c r="U146" s="58">
        <v>240</v>
      </c>
      <c r="V146" s="309">
        <v>3770</v>
      </c>
      <c r="W146" s="309">
        <v>30</v>
      </c>
    </row>
    <row r="147" spans="1:23" s="60" customFormat="1" ht="10.15" customHeight="1">
      <c r="A147" s="54" t="s">
        <v>231</v>
      </c>
      <c r="B147" s="67">
        <v>46</v>
      </c>
      <c r="C147" s="67" t="s">
        <v>55</v>
      </c>
      <c r="D147" s="67" t="str">
        <f t="shared" si="2"/>
        <v>20/100-46-３歳児</v>
      </c>
      <c r="E147" s="297">
        <v>46800</v>
      </c>
      <c r="F147" s="297">
        <v>440</v>
      </c>
      <c r="G147" s="301">
        <v>1560</v>
      </c>
      <c r="H147" s="301">
        <v>10</v>
      </c>
      <c r="I147" s="301">
        <v>9440</v>
      </c>
      <c r="J147" s="301">
        <v>90</v>
      </c>
      <c r="K147" s="55">
        <v>0</v>
      </c>
      <c r="L147" s="55">
        <v>0</v>
      </c>
      <c r="M147" s="301">
        <v>9440</v>
      </c>
      <c r="N147" s="301">
        <v>90</v>
      </c>
      <c r="O147" s="55">
        <v>1350</v>
      </c>
      <c r="P147" s="55">
        <v>10</v>
      </c>
      <c r="Q147" s="55">
        <v>710</v>
      </c>
      <c r="R147" s="55">
        <v>7</v>
      </c>
      <c r="S147" s="55">
        <v>120</v>
      </c>
      <c r="T147" s="61">
        <v>1</v>
      </c>
      <c r="U147" s="55">
        <v>240</v>
      </c>
      <c r="V147" s="55"/>
      <c r="W147" s="55"/>
    </row>
    <row r="148" spans="1:23" s="60" customFormat="1" ht="10.15" customHeight="1">
      <c r="A148" s="54" t="s">
        <v>231</v>
      </c>
      <c r="B148" s="67">
        <v>46</v>
      </c>
      <c r="C148" s="67" t="s">
        <v>54</v>
      </c>
      <c r="D148" s="67" t="str">
        <f t="shared" si="2"/>
        <v>20/100-46-４歳以上児</v>
      </c>
      <c r="E148" s="297">
        <v>37360</v>
      </c>
      <c r="F148" s="297">
        <v>350</v>
      </c>
      <c r="G148" s="301">
        <v>1560</v>
      </c>
      <c r="H148" s="302">
        <v>10</v>
      </c>
      <c r="I148" s="56"/>
      <c r="J148" s="56"/>
      <c r="K148" s="55">
        <v>0</v>
      </c>
      <c r="L148" s="55">
        <v>0</v>
      </c>
      <c r="M148" s="301">
        <v>9440</v>
      </c>
      <c r="N148" s="301">
        <v>90</v>
      </c>
      <c r="O148" s="55">
        <v>1350</v>
      </c>
      <c r="P148" s="55">
        <v>10</v>
      </c>
      <c r="Q148" s="58">
        <v>710</v>
      </c>
      <c r="R148" s="58">
        <v>7</v>
      </c>
      <c r="S148" s="58">
        <v>120</v>
      </c>
      <c r="T148" s="59">
        <v>1</v>
      </c>
      <c r="U148" s="58">
        <v>240</v>
      </c>
      <c r="V148" s="309">
        <v>3770</v>
      </c>
      <c r="W148" s="309">
        <v>30</v>
      </c>
    </row>
    <row r="149" spans="1:23" s="60" customFormat="1" ht="10.15" customHeight="1">
      <c r="A149" s="54" t="s">
        <v>231</v>
      </c>
      <c r="B149" s="67">
        <v>61</v>
      </c>
      <c r="C149" s="67" t="s">
        <v>55</v>
      </c>
      <c r="D149" s="67" t="str">
        <f t="shared" si="2"/>
        <v>20/100-61-３歳児</v>
      </c>
      <c r="E149" s="297">
        <v>44040</v>
      </c>
      <c r="F149" s="297">
        <v>420</v>
      </c>
      <c r="G149" s="301">
        <v>1250</v>
      </c>
      <c r="H149" s="301">
        <v>10</v>
      </c>
      <c r="I149" s="301">
        <v>9440</v>
      </c>
      <c r="J149" s="301">
        <v>90</v>
      </c>
      <c r="K149" s="55">
        <v>0</v>
      </c>
      <c r="L149" s="55">
        <v>0</v>
      </c>
      <c r="M149" s="301">
        <v>7550</v>
      </c>
      <c r="N149" s="301">
        <v>70</v>
      </c>
      <c r="O149" s="55">
        <v>1080</v>
      </c>
      <c r="P149" s="55">
        <v>10</v>
      </c>
      <c r="Q149" s="55">
        <v>590</v>
      </c>
      <c r="R149" s="55">
        <v>5</v>
      </c>
      <c r="S149" s="55">
        <v>100</v>
      </c>
      <c r="T149" s="61">
        <v>1</v>
      </c>
      <c r="U149" s="55">
        <v>240</v>
      </c>
      <c r="V149" s="55"/>
      <c r="W149" s="55"/>
    </row>
    <row r="150" spans="1:23" s="60" customFormat="1" ht="10.15" customHeight="1">
      <c r="A150" s="54" t="s">
        <v>231</v>
      </c>
      <c r="B150" s="67">
        <v>61</v>
      </c>
      <c r="C150" s="67" t="s">
        <v>54</v>
      </c>
      <c r="D150" s="67" t="str">
        <f t="shared" si="2"/>
        <v>20/100-61-４歳以上児</v>
      </c>
      <c r="E150" s="297">
        <v>34600</v>
      </c>
      <c r="F150" s="297">
        <v>320</v>
      </c>
      <c r="G150" s="301">
        <v>1250</v>
      </c>
      <c r="H150" s="302">
        <v>10</v>
      </c>
      <c r="I150" s="56"/>
      <c r="J150" s="56"/>
      <c r="K150" s="55">
        <v>0</v>
      </c>
      <c r="L150" s="55">
        <v>0</v>
      </c>
      <c r="M150" s="301">
        <v>7550</v>
      </c>
      <c r="N150" s="301">
        <v>70</v>
      </c>
      <c r="O150" s="55">
        <v>1080</v>
      </c>
      <c r="P150" s="55">
        <v>10</v>
      </c>
      <c r="Q150" s="58">
        <v>590</v>
      </c>
      <c r="R150" s="58">
        <v>5</v>
      </c>
      <c r="S150" s="58">
        <v>100</v>
      </c>
      <c r="T150" s="59">
        <v>1</v>
      </c>
      <c r="U150" s="58">
        <v>240</v>
      </c>
      <c r="V150" s="309">
        <v>3770</v>
      </c>
      <c r="W150" s="309">
        <v>30</v>
      </c>
    </row>
    <row r="151" spans="1:23" s="62" customFormat="1" ht="10.15" customHeight="1">
      <c r="A151" s="54" t="s">
        <v>231</v>
      </c>
      <c r="B151" s="67">
        <v>76</v>
      </c>
      <c r="C151" s="67" t="s">
        <v>55</v>
      </c>
      <c r="D151" s="67" t="str">
        <f t="shared" si="2"/>
        <v>20/100-76-３歳児</v>
      </c>
      <c r="E151" s="297">
        <v>42170</v>
      </c>
      <c r="F151" s="297">
        <v>400</v>
      </c>
      <c r="G151" s="301">
        <v>1040</v>
      </c>
      <c r="H151" s="301">
        <v>10</v>
      </c>
      <c r="I151" s="301">
        <v>9440</v>
      </c>
      <c r="J151" s="301">
        <v>90</v>
      </c>
      <c r="K151" s="55">
        <v>0</v>
      </c>
      <c r="L151" s="55">
        <v>0</v>
      </c>
      <c r="M151" s="301">
        <v>6290</v>
      </c>
      <c r="N151" s="301">
        <v>60</v>
      </c>
      <c r="O151" s="55">
        <v>900</v>
      </c>
      <c r="P151" s="55">
        <v>9</v>
      </c>
      <c r="Q151" s="55">
        <v>520</v>
      </c>
      <c r="R151" s="55">
        <v>5</v>
      </c>
      <c r="S151" s="55">
        <v>90</v>
      </c>
      <c r="T151" s="61">
        <v>1</v>
      </c>
      <c r="U151" s="55">
        <v>240</v>
      </c>
      <c r="V151" s="55"/>
      <c r="W151" s="55"/>
    </row>
    <row r="152" spans="1:23" s="62" customFormat="1" ht="10.15" customHeight="1">
      <c r="A152" s="54" t="s">
        <v>231</v>
      </c>
      <c r="B152" s="67">
        <v>76</v>
      </c>
      <c r="C152" s="67" t="s">
        <v>54</v>
      </c>
      <c r="D152" s="67" t="str">
        <f t="shared" si="2"/>
        <v>20/100-76-４歳以上児</v>
      </c>
      <c r="E152" s="297">
        <v>32730</v>
      </c>
      <c r="F152" s="297">
        <v>300</v>
      </c>
      <c r="G152" s="301">
        <v>1040</v>
      </c>
      <c r="H152" s="302">
        <v>10</v>
      </c>
      <c r="I152" s="56"/>
      <c r="J152" s="56"/>
      <c r="K152" s="55">
        <v>0</v>
      </c>
      <c r="L152" s="55">
        <v>0</v>
      </c>
      <c r="M152" s="301">
        <v>6290</v>
      </c>
      <c r="N152" s="301">
        <v>60</v>
      </c>
      <c r="O152" s="55">
        <v>900</v>
      </c>
      <c r="P152" s="55">
        <v>9</v>
      </c>
      <c r="Q152" s="58">
        <v>520</v>
      </c>
      <c r="R152" s="58">
        <v>5</v>
      </c>
      <c r="S152" s="58">
        <v>90</v>
      </c>
      <c r="T152" s="59">
        <v>1</v>
      </c>
      <c r="U152" s="58">
        <v>240</v>
      </c>
      <c r="V152" s="309">
        <v>3770</v>
      </c>
      <c r="W152" s="309">
        <v>30</v>
      </c>
    </row>
    <row r="153" spans="1:23" s="62" customFormat="1" ht="10.15" customHeight="1">
      <c r="A153" s="54" t="s">
        <v>231</v>
      </c>
      <c r="B153" s="67">
        <v>91</v>
      </c>
      <c r="C153" s="67" t="s">
        <v>55</v>
      </c>
      <c r="D153" s="67" t="str">
        <f t="shared" si="2"/>
        <v>20/100-91-３歳児</v>
      </c>
      <c r="E153" s="297">
        <v>41510</v>
      </c>
      <c r="F153" s="297">
        <v>390</v>
      </c>
      <c r="G153" s="301">
        <v>890</v>
      </c>
      <c r="H153" s="301">
        <v>8</v>
      </c>
      <c r="I153" s="301">
        <v>9440</v>
      </c>
      <c r="J153" s="301">
        <v>90</v>
      </c>
      <c r="K153" s="55">
        <v>0</v>
      </c>
      <c r="L153" s="55">
        <v>0</v>
      </c>
      <c r="M153" s="301">
        <v>5390</v>
      </c>
      <c r="N153" s="301">
        <v>50</v>
      </c>
      <c r="O153" s="55">
        <v>770</v>
      </c>
      <c r="P153" s="55">
        <v>7</v>
      </c>
      <c r="Q153" s="55">
        <v>460</v>
      </c>
      <c r="R153" s="55">
        <v>4</v>
      </c>
      <c r="S153" s="55">
        <v>80</v>
      </c>
      <c r="T153" s="61">
        <v>1</v>
      </c>
      <c r="U153" s="55">
        <v>240</v>
      </c>
      <c r="V153" s="55"/>
      <c r="W153" s="55"/>
    </row>
    <row r="154" spans="1:23" s="62" customFormat="1" ht="10.15" customHeight="1">
      <c r="A154" s="54" t="s">
        <v>231</v>
      </c>
      <c r="B154" s="67">
        <v>91</v>
      </c>
      <c r="C154" s="67" t="s">
        <v>54</v>
      </c>
      <c r="D154" s="67" t="str">
        <f t="shared" si="2"/>
        <v>20/100-91-４歳以上児</v>
      </c>
      <c r="E154" s="297">
        <v>32070</v>
      </c>
      <c r="F154" s="297">
        <v>300</v>
      </c>
      <c r="G154" s="301">
        <v>890</v>
      </c>
      <c r="H154" s="302">
        <v>8</v>
      </c>
      <c r="I154" s="56"/>
      <c r="J154" s="56"/>
      <c r="K154" s="55">
        <v>0</v>
      </c>
      <c r="L154" s="55">
        <v>0</v>
      </c>
      <c r="M154" s="301">
        <v>5390</v>
      </c>
      <c r="N154" s="301">
        <v>50</v>
      </c>
      <c r="O154" s="55">
        <v>770</v>
      </c>
      <c r="P154" s="55">
        <v>7</v>
      </c>
      <c r="Q154" s="58">
        <v>460</v>
      </c>
      <c r="R154" s="58">
        <v>4</v>
      </c>
      <c r="S154" s="58">
        <v>80</v>
      </c>
      <c r="T154" s="59">
        <v>1</v>
      </c>
      <c r="U154" s="58">
        <v>240</v>
      </c>
      <c r="V154" s="309">
        <v>3770</v>
      </c>
      <c r="W154" s="309">
        <v>30</v>
      </c>
    </row>
    <row r="155" spans="1:23" s="62" customFormat="1" ht="10.15" customHeight="1">
      <c r="A155" s="54" t="s">
        <v>231</v>
      </c>
      <c r="B155" s="67">
        <v>106</v>
      </c>
      <c r="C155" s="67" t="s">
        <v>55</v>
      </c>
      <c r="D155" s="67" t="str">
        <f t="shared" si="2"/>
        <v>20/100-106-３歳児</v>
      </c>
      <c r="E155" s="297">
        <v>40450</v>
      </c>
      <c r="F155" s="297">
        <v>380</v>
      </c>
      <c r="G155" s="301">
        <v>780</v>
      </c>
      <c r="H155" s="301">
        <v>7</v>
      </c>
      <c r="I155" s="301">
        <v>9440</v>
      </c>
      <c r="J155" s="301">
        <v>90</v>
      </c>
      <c r="K155" s="55">
        <v>0</v>
      </c>
      <c r="L155" s="55">
        <v>0</v>
      </c>
      <c r="M155" s="301">
        <v>4720</v>
      </c>
      <c r="N155" s="301">
        <v>40</v>
      </c>
      <c r="O155" s="55">
        <v>670</v>
      </c>
      <c r="P155" s="55">
        <v>6</v>
      </c>
      <c r="Q155" s="55">
        <v>420</v>
      </c>
      <c r="R155" s="55">
        <v>4</v>
      </c>
      <c r="S155" s="55">
        <v>70</v>
      </c>
      <c r="T155" s="61">
        <v>1</v>
      </c>
      <c r="U155" s="55">
        <v>240</v>
      </c>
      <c r="V155" s="55"/>
      <c r="W155" s="55"/>
    </row>
    <row r="156" spans="1:23" s="62" customFormat="1" ht="10.15" customHeight="1">
      <c r="A156" s="54" t="s">
        <v>231</v>
      </c>
      <c r="B156" s="67">
        <v>106</v>
      </c>
      <c r="C156" s="67" t="s">
        <v>54</v>
      </c>
      <c r="D156" s="67" t="str">
        <f t="shared" si="2"/>
        <v>20/100-106-４歳以上児</v>
      </c>
      <c r="E156" s="297">
        <v>31010</v>
      </c>
      <c r="F156" s="297">
        <v>290</v>
      </c>
      <c r="G156" s="301">
        <v>780</v>
      </c>
      <c r="H156" s="302">
        <v>7</v>
      </c>
      <c r="I156" s="56"/>
      <c r="J156" s="56"/>
      <c r="K156" s="55">
        <v>0</v>
      </c>
      <c r="L156" s="55">
        <v>0</v>
      </c>
      <c r="M156" s="301">
        <v>4720</v>
      </c>
      <c r="N156" s="301">
        <v>40</v>
      </c>
      <c r="O156" s="55">
        <v>670</v>
      </c>
      <c r="P156" s="55">
        <v>6</v>
      </c>
      <c r="Q156" s="58">
        <v>420</v>
      </c>
      <c r="R156" s="58">
        <v>4</v>
      </c>
      <c r="S156" s="58">
        <v>70</v>
      </c>
      <c r="T156" s="59">
        <v>1</v>
      </c>
      <c r="U156" s="58">
        <v>240</v>
      </c>
      <c r="V156" s="309">
        <v>3770</v>
      </c>
      <c r="W156" s="309">
        <v>30</v>
      </c>
    </row>
    <row r="157" spans="1:23" s="62" customFormat="1" ht="10.15" customHeight="1">
      <c r="A157" s="54" t="s">
        <v>231</v>
      </c>
      <c r="B157" s="67">
        <v>121</v>
      </c>
      <c r="C157" s="67" t="s">
        <v>55</v>
      </c>
      <c r="D157" s="67" t="str">
        <f t="shared" si="2"/>
        <v>20/100-121-３歳児</v>
      </c>
      <c r="E157" s="297">
        <v>39600</v>
      </c>
      <c r="F157" s="297">
        <v>370</v>
      </c>
      <c r="G157" s="301">
        <v>690</v>
      </c>
      <c r="H157" s="301">
        <v>6</v>
      </c>
      <c r="I157" s="301">
        <v>9440</v>
      </c>
      <c r="J157" s="301">
        <v>90</v>
      </c>
      <c r="K157" s="55">
        <v>660</v>
      </c>
      <c r="L157" s="55">
        <v>6</v>
      </c>
      <c r="M157" s="301">
        <v>4190</v>
      </c>
      <c r="N157" s="301">
        <v>40</v>
      </c>
      <c r="O157" s="55">
        <v>600</v>
      </c>
      <c r="P157" s="55">
        <v>6</v>
      </c>
      <c r="Q157" s="55">
        <v>390</v>
      </c>
      <c r="R157" s="55">
        <v>3</v>
      </c>
      <c r="S157" s="55">
        <v>70</v>
      </c>
      <c r="T157" s="61">
        <v>1</v>
      </c>
      <c r="U157" s="55">
        <v>240</v>
      </c>
      <c r="V157" s="55"/>
      <c r="W157" s="55"/>
    </row>
    <row r="158" spans="1:23" s="62" customFormat="1" ht="10.15" customHeight="1">
      <c r="A158" s="54" t="s">
        <v>231</v>
      </c>
      <c r="B158" s="67">
        <v>121</v>
      </c>
      <c r="C158" s="67" t="s">
        <v>54</v>
      </c>
      <c r="D158" s="67" t="str">
        <f t="shared" si="2"/>
        <v>20/100-121-４歳以上児</v>
      </c>
      <c r="E158" s="297">
        <v>30160</v>
      </c>
      <c r="F158" s="297">
        <v>280</v>
      </c>
      <c r="G158" s="301">
        <v>690</v>
      </c>
      <c r="H158" s="302">
        <v>6</v>
      </c>
      <c r="I158" s="56"/>
      <c r="J158" s="56"/>
      <c r="K158" s="57">
        <v>660</v>
      </c>
      <c r="L158" s="56">
        <v>6</v>
      </c>
      <c r="M158" s="301">
        <v>4190</v>
      </c>
      <c r="N158" s="301">
        <v>40</v>
      </c>
      <c r="O158" s="55">
        <v>600</v>
      </c>
      <c r="P158" s="55">
        <v>6</v>
      </c>
      <c r="Q158" s="58">
        <v>390</v>
      </c>
      <c r="R158" s="58">
        <v>3</v>
      </c>
      <c r="S158" s="58">
        <v>70</v>
      </c>
      <c r="T158" s="59">
        <v>1</v>
      </c>
      <c r="U158" s="58">
        <v>240</v>
      </c>
      <c r="V158" s="309">
        <v>3770</v>
      </c>
      <c r="W158" s="309">
        <v>30</v>
      </c>
    </row>
    <row r="159" spans="1:23" s="62" customFormat="1" ht="10.15" customHeight="1">
      <c r="A159" s="54" t="s">
        <v>231</v>
      </c>
      <c r="B159" s="67">
        <v>136</v>
      </c>
      <c r="C159" s="67" t="s">
        <v>55</v>
      </c>
      <c r="D159" s="67" t="str">
        <f t="shared" si="2"/>
        <v>20/100-136-３歳児</v>
      </c>
      <c r="E159" s="297">
        <v>38940</v>
      </c>
      <c r="F159" s="297">
        <v>370</v>
      </c>
      <c r="G159" s="301">
        <v>620</v>
      </c>
      <c r="H159" s="301">
        <v>6</v>
      </c>
      <c r="I159" s="301">
        <v>9440</v>
      </c>
      <c r="J159" s="301">
        <v>90</v>
      </c>
      <c r="K159" s="55">
        <v>600</v>
      </c>
      <c r="L159" s="55">
        <v>6</v>
      </c>
      <c r="M159" s="301">
        <v>3770</v>
      </c>
      <c r="N159" s="301">
        <v>30</v>
      </c>
      <c r="O159" s="55">
        <v>540</v>
      </c>
      <c r="P159" s="55">
        <v>5</v>
      </c>
      <c r="Q159" s="55">
        <v>370</v>
      </c>
      <c r="R159" s="55">
        <v>3</v>
      </c>
      <c r="S159" s="55">
        <v>60</v>
      </c>
      <c r="T159" s="61">
        <v>1</v>
      </c>
      <c r="U159" s="55">
        <v>240</v>
      </c>
      <c r="V159" s="55"/>
      <c r="W159" s="55"/>
    </row>
    <row r="160" spans="1:23" s="62" customFormat="1" ht="10.15" customHeight="1">
      <c r="A160" s="54" t="s">
        <v>231</v>
      </c>
      <c r="B160" s="67">
        <v>136</v>
      </c>
      <c r="C160" s="67" t="s">
        <v>54</v>
      </c>
      <c r="D160" s="67" t="str">
        <f t="shared" si="2"/>
        <v>20/100-136-４歳以上児</v>
      </c>
      <c r="E160" s="297">
        <v>29500</v>
      </c>
      <c r="F160" s="297">
        <v>270</v>
      </c>
      <c r="G160" s="301">
        <v>620</v>
      </c>
      <c r="H160" s="302">
        <v>6</v>
      </c>
      <c r="I160" s="56"/>
      <c r="J160" s="56"/>
      <c r="K160" s="57">
        <v>600</v>
      </c>
      <c r="L160" s="56">
        <v>6</v>
      </c>
      <c r="M160" s="301">
        <v>3770</v>
      </c>
      <c r="N160" s="301">
        <v>30</v>
      </c>
      <c r="O160" s="55">
        <v>540</v>
      </c>
      <c r="P160" s="55">
        <v>5</v>
      </c>
      <c r="Q160" s="58">
        <v>370</v>
      </c>
      <c r="R160" s="58">
        <v>3</v>
      </c>
      <c r="S160" s="58">
        <v>60</v>
      </c>
      <c r="T160" s="59">
        <v>1</v>
      </c>
      <c r="U160" s="58">
        <v>240</v>
      </c>
      <c r="V160" s="309">
        <v>3770</v>
      </c>
      <c r="W160" s="309">
        <v>30</v>
      </c>
    </row>
    <row r="161" spans="1:23" s="62" customFormat="1" ht="10.15" customHeight="1">
      <c r="A161" s="54" t="s">
        <v>231</v>
      </c>
      <c r="B161" s="67">
        <v>151</v>
      </c>
      <c r="C161" s="67" t="s">
        <v>55</v>
      </c>
      <c r="D161" s="67" t="str">
        <f t="shared" si="2"/>
        <v>20/100-151-３歳児</v>
      </c>
      <c r="E161" s="297">
        <v>37940</v>
      </c>
      <c r="F161" s="297">
        <v>360</v>
      </c>
      <c r="G161" s="301">
        <v>520</v>
      </c>
      <c r="H161" s="301">
        <v>5</v>
      </c>
      <c r="I161" s="301">
        <v>9440</v>
      </c>
      <c r="J161" s="301">
        <v>90</v>
      </c>
      <c r="K161" s="55">
        <v>500</v>
      </c>
      <c r="L161" s="55">
        <v>5</v>
      </c>
      <c r="M161" s="301">
        <v>3140</v>
      </c>
      <c r="N161" s="301">
        <v>30</v>
      </c>
      <c r="O161" s="55">
        <v>520</v>
      </c>
      <c r="P161" s="55">
        <v>5</v>
      </c>
      <c r="Q161" s="55">
        <v>320</v>
      </c>
      <c r="R161" s="55">
        <v>3</v>
      </c>
      <c r="S161" s="55">
        <v>50</v>
      </c>
      <c r="T161" s="61">
        <v>1</v>
      </c>
      <c r="U161" s="55">
        <v>240</v>
      </c>
      <c r="V161" s="55"/>
      <c r="W161" s="55"/>
    </row>
    <row r="162" spans="1:23" s="62" customFormat="1" ht="10.15" customHeight="1">
      <c r="A162" s="54" t="s">
        <v>231</v>
      </c>
      <c r="B162" s="67">
        <v>151</v>
      </c>
      <c r="C162" s="67" t="s">
        <v>54</v>
      </c>
      <c r="D162" s="67" t="str">
        <f t="shared" si="2"/>
        <v>20/100-151-４歳以上児</v>
      </c>
      <c r="E162" s="297">
        <v>28500</v>
      </c>
      <c r="F162" s="297">
        <v>260</v>
      </c>
      <c r="G162" s="301">
        <v>520</v>
      </c>
      <c r="H162" s="302">
        <v>5</v>
      </c>
      <c r="I162" s="56"/>
      <c r="J162" s="56"/>
      <c r="K162" s="57">
        <v>500</v>
      </c>
      <c r="L162" s="56">
        <v>5</v>
      </c>
      <c r="M162" s="301">
        <v>3140</v>
      </c>
      <c r="N162" s="301">
        <v>30</v>
      </c>
      <c r="O162" s="55">
        <v>520</v>
      </c>
      <c r="P162" s="55">
        <v>5</v>
      </c>
      <c r="Q162" s="58">
        <v>320</v>
      </c>
      <c r="R162" s="58">
        <v>3</v>
      </c>
      <c r="S162" s="58">
        <v>50</v>
      </c>
      <c r="T162" s="59">
        <v>1</v>
      </c>
      <c r="U162" s="58">
        <v>240</v>
      </c>
      <c r="V162" s="309">
        <v>3770</v>
      </c>
      <c r="W162" s="309">
        <v>30</v>
      </c>
    </row>
    <row r="163" spans="1:23" s="62" customFormat="1" ht="10.15" customHeight="1">
      <c r="A163" s="54" t="s">
        <v>231</v>
      </c>
      <c r="B163" s="67">
        <v>181</v>
      </c>
      <c r="C163" s="67" t="s">
        <v>55</v>
      </c>
      <c r="D163" s="67" t="str">
        <f t="shared" si="2"/>
        <v>20/100-181-３歳児</v>
      </c>
      <c r="E163" s="297">
        <v>37210</v>
      </c>
      <c r="F163" s="297">
        <v>350</v>
      </c>
      <c r="G163" s="301">
        <v>440</v>
      </c>
      <c r="H163" s="301">
        <v>4</v>
      </c>
      <c r="I163" s="301">
        <v>9440</v>
      </c>
      <c r="J163" s="301">
        <v>90</v>
      </c>
      <c r="K163" s="55">
        <v>430</v>
      </c>
      <c r="L163" s="55">
        <v>4</v>
      </c>
      <c r="M163" s="301">
        <v>2690</v>
      </c>
      <c r="N163" s="301">
        <v>20</v>
      </c>
      <c r="O163" s="55">
        <v>520</v>
      </c>
      <c r="P163" s="55">
        <v>5</v>
      </c>
      <c r="Q163" s="55">
        <v>280</v>
      </c>
      <c r="R163" s="55">
        <v>2</v>
      </c>
      <c r="S163" s="55">
        <v>50</v>
      </c>
      <c r="T163" s="61">
        <v>1</v>
      </c>
      <c r="U163" s="55">
        <v>240</v>
      </c>
      <c r="V163" s="55"/>
      <c r="W163" s="55"/>
    </row>
    <row r="164" spans="1:23" s="62" customFormat="1" ht="10.15" customHeight="1">
      <c r="A164" s="54" t="s">
        <v>231</v>
      </c>
      <c r="B164" s="67">
        <v>181</v>
      </c>
      <c r="C164" s="67" t="s">
        <v>54</v>
      </c>
      <c r="D164" s="67" t="str">
        <f t="shared" si="2"/>
        <v>20/100-181-４歳以上児</v>
      </c>
      <c r="E164" s="297">
        <v>27770</v>
      </c>
      <c r="F164" s="297">
        <v>250</v>
      </c>
      <c r="G164" s="301">
        <v>440</v>
      </c>
      <c r="H164" s="302">
        <v>4</v>
      </c>
      <c r="I164" s="56"/>
      <c r="J164" s="56"/>
      <c r="K164" s="57">
        <v>430</v>
      </c>
      <c r="L164" s="56">
        <v>4</v>
      </c>
      <c r="M164" s="301">
        <v>2690</v>
      </c>
      <c r="N164" s="301">
        <v>20</v>
      </c>
      <c r="O164" s="55">
        <v>520</v>
      </c>
      <c r="P164" s="55">
        <v>5</v>
      </c>
      <c r="Q164" s="58">
        <v>280</v>
      </c>
      <c r="R164" s="58">
        <v>2</v>
      </c>
      <c r="S164" s="58">
        <v>50</v>
      </c>
      <c r="T164" s="59">
        <v>1</v>
      </c>
      <c r="U164" s="58">
        <v>240</v>
      </c>
      <c r="V164" s="309">
        <v>3770</v>
      </c>
      <c r="W164" s="309">
        <v>30</v>
      </c>
    </row>
    <row r="165" spans="1:23" s="62" customFormat="1" ht="10.15" customHeight="1">
      <c r="A165" s="54" t="s">
        <v>231</v>
      </c>
      <c r="B165" s="67">
        <v>211</v>
      </c>
      <c r="C165" s="67" t="s">
        <v>55</v>
      </c>
      <c r="D165" s="67" t="str">
        <f t="shared" si="2"/>
        <v>20/100-211-３歳児</v>
      </c>
      <c r="E165" s="297">
        <v>36670</v>
      </c>
      <c r="F165" s="297">
        <v>340</v>
      </c>
      <c r="G165" s="301">
        <v>390</v>
      </c>
      <c r="H165" s="301">
        <v>3</v>
      </c>
      <c r="I165" s="301">
        <v>9440</v>
      </c>
      <c r="J165" s="301">
        <v>90</v>
      </c>
      <c r="K165" s="55">
        <v>370</v>
      </c>
      <c r="L165" s="55">
        <v>3</v>
      </c>
      <c r="M165" s="301">
        <v>2360</v>
      </c>
      <c r="N165" s="301">
        <v>20</v>
      </c>
      <c r="O165" s="55">
        <v>520</v>
      </c>
      <c r="P165" s="55">
        <v>5</v>
      </c>
      <c r="Q165" s="55">
        <v>260</v>
      </c>
      <c r="R165" s="55">
        <v>2</v>
      </c>
      <c r="S165" s="55">
        <v>40</v>
      </c>
      <c r="T165" s="61">
        <v>1</v>
      </c>
      <c r="U165" s="55">
        <v>240</v>
      </c>
      <c r="V165" s="55"/>
      <c r="W165" s="55"/>
    </row>
    <row r="166" spans="1:23" s="62" customFormat="1" ht="10.15" customHeight="1">
      <c r="A166" s="54" t="s">
        <v>231</v>
      </c>
      <c r="B166" s="67">
        <v>211</v>
      </c>
      <c r="C166" s="67" t="s">
        <v>54</v>
      </c>
      <c r="D166" s="67" t="str">
        <f t="shared" si="2"/>
        <v>20/100-211-４歳以上児</v>
      </c>
      <c r="E166" s="297">
        <v>27230</v>
      </c>
      <c r="F166" s="297">
        <v>250</v>
      </c>
      <c r="G166" s="301">
        <v>390</v>
      </c>
      <c r="H166" s="302">
        <v>3</v>
      </c>
      <c r="I166" s="56"/>
      <c r="J166" s="56"/>
      <c r="K166" s="57">
        <v>370</v>
      </c>
      <c r="L166" s="56">
        <v>3</v>
      </c>
      <c r="M166" s="301">
        <v>2360</v>
      </c>
      <c r="N166" s="301">
        <v>20</v>
      </c>
      <c r="O166" s="55">
        <v>520</v>
      </c>
      <c r="P166" s="55">
        <v>5</v>
      </c>
      <c r="Q166" s="58">
        <v>260</v>
      </c>
      <c r="R166" s="58">
        <v>2</v>
      </c>
      <c r="S166" s="58">
        <v>40</v>
      </c>
      <c r="T166" s="59">
        <v>1</v>
      </c>
      <c r="U166" s="58">
        <v>240</v>
      </c>
      <c r="V166" s="309">
        <v>3770</v>
      </c>
      <c r="W166" s="309">
        <v>30</v>
      </c>
    </row>
    <row r="167" spans="1:23" s="62" customFormat="1" ht="10.15" customHeight="1">
      <c r="A167" s="54" t="s">
        <v>231</v>
      </c>
      <c r="B167" s="67">
        <v>241</v>
      </c>
      <c r="C167" s="67" t="s">
        <v>55</v>
      </c>
      <c r="D167" s="67" t="str">
        <f t="shared" si="2"/>
        <v>20/100-241-３歳児</v>
      </c>
      <c r="E167" s="297">
        <v>36260</v>
      </c>
      <c r="F167" s="297">
        <v>340</v>
      </c>
      <c r="G167" s="301">
        <v>340</v>
      </c>
      <c r="H167" s="301">
        <v>3</v>
      </c>
      <c r="I167" s="301">
        <v>9440</v>
      </c>
      <c r="J167" s="301">
        <v>90</v>
      </c>
      <c r="K167" s="55">
        <v>330</v>
      </c>
      <c r="L167" s="55">
        <v>3</v>
      </c>
      <c r="M167" s="301">
        <v>2090</v>
      </c>
      <c r="N167" s="301">
        <v>20</v>
      </c>
      <c r="O167" s="55">
        <v>520</v>
      </c>
      <c r="P167" s="55">
        <v>5</v>
      </c>
      <c r="Q167" s="55">
        <v>230</v>
      </c>
      <c r="R167" s="55">
        <v>2</v>
      </c>
      <c r="S167" s="55">
        <v>40</v>
      </c>
      <c r="T167" s="61">
        <v>1</v>
      </c>
      <c r="U167" s="55">
        <v>240</v>
      </c>
      <c r="V167" s="55"/>
      <c r="W167" s="55"/>
    </row>
    <row r="168" spans="1:23" s="62" customFormat="1" ht="10.15" customHeight="1">
      <c r="A168" s="54" t="s">
        <v>231</v>
      </c>
      <c r="B168" s="67">
        <v>241</v>
      </c>
      <c r="C168" s="67" t="s">
        <v>54</v>
      </c>
      <c r="D168" s="67" t="str">
        <f t="shared" si="2"/>
        <v>20/100-241-４歳以上児</v>
      </c>
      <c r="E168" s="297">
        <v>26820</v>
      </c>
      <c r="F168" s="297">
        <v>240</v>
      </c>
      <c r="G168" s="301">
        <v>340</v>
      </c>
      <c r="H168" s="302">
        <v>3</v>
      </c>
      <c r="I168" s="56"/>
      <c r="J168" s="56"/>
      <c r="K168" s="57">
        <v>330</v>
      </c>
      <c r="L168" s="56">
        <v>3</v>
      </c>
      <c r="M168" s="301">
        <v>2090</v>
      </c>
      <c r="N168" s="301">
        <v>20</v>
      </c>
      <c r="O168" s="55">
        <v>520</v>
      </c>
      <c r="P168" s="55">
        <v>5</v>
      </c>
      <c r="Q168" s="58">
        <v>230</v>
      </c>
      <c r="R168" s="58">
        <v>2</v>
      </c>
      <c r="S168" s="58">
        <v>40</v>
      </c>
      <c r="T168" s="59">
        <v>1</v>
      </c>
      <c r="U168" s="58">
        <v>240</v>
      </c>
      <c r="V168" s="309">
        <v>3770</v>
      </c>
      <c r="W168" s="309">
        <v>30</v>
      </c>
    </row>
    <row r="169" spans="1:23" s="62" customFormat="1" ht="10.15" customHeight="1">
      <c r="A169" s="54" t="s">
        <v>231</v>
      </c>
      <c r="B169" s="67">
        <v>271</v>
      </c>
      <c r="C169" s="67" t="s">
        <v>55</v>
      </c>
      <c r="D169" s="67" t="str">
        <f t="shared" si="2"/>
        <v>20/100-271-３歳児</v>
      </c>
      <c r="E169" s="297">
        <v>35920</v>
      </c>
      <c r="F169" s="297">
        <v>330</v>
      </c>
      <c r="G169" s="301">
        <v>310</v>
      </c>
      <c r="H169" s="301">
        <v>3</v>
      </c>
      <c r="I169" s="301">
        <v>9440</v>
      </c>
      <c r="J169" s="301">
        <v>90</v>
      </c>
      <c r="K169" s="55">
        <v>300</v>
      </c>
      <c r="L169" s="55">
        <v>3</v>
      </c>
      <c r="M169" s="301">
        <v>1880</v>
      </c>
      <c r="N169" s="301">
        <v>10</v>
      </c>
      <c r="O169" s="55">
        <v>520</v>
      </c>
      <c r="P169" s="55">
        <v>5</v>
      </c>
      <c r="Q169" s="55">
        <v>210</v>
      </c>
      <c r="R169" s="55">
        <v>2</v>
      </c>
      <c r="S169" s="55">
        <v>30</v>
      </c>
      <c r="T169" s="61">
        <v>1</v>
      </c>
      <c r="U169" s="55">
        <v>240</v>
      </c>
      <c r="V169" s="55"/>
      <c r="W169" s="55"/>
    </row>
    <row r="170" spans="1:23" s="62" customFormat="1" ht="10.15" customHeight="1">
      <c r="A170" s="54" t="s">
        <v>231</v>
      </c>
      <c r="B170" s="67">
        <v>271</v>
      </c>
      <c r="C170" s="67" t="s">
        <v>54</v>
      </c>
      <c r="D170" s="67" t="str">
        <f t="shared" si="2"/>
        <v>20/100-271-４歳以上児</v>
      </c>
      <c r="E170" s="297">
        <v>26480</v>
      </c>
      <c r="F170" s="297">
        <v>240</v>
      </c>
      <c r="G170" s="301">
        <v>310</v>
      </c>
      <c r="H170" s="302">
        <v>3</v>
      </c>
      <c r="I170" s="56"/>
      <c r="J170" s="56"/>
      <c r="K170" s="57">
        <v>300</v>
      </c>
      <c r="L170" s="56">
        <v>3</v>
      </c>
      <c r="M170" s="301">
        <v>1880</v>
      </c>
      <c r="N170" s="301">
        <v>10</v>
      </c>
      <c r="O170" s="55">
        <v>520</v>
      </c>
      <c r="P170" s="55">
        <v>5</v>
      </c>
      <c r="Q170" s="58">
        <v>210</v>
      </c>
      <c r="R170" s="58">
        <v>2</v>
      </c>
      <c r="S170" s="58">
        <v>30</v>
      </c>
      <c r="T170" s="59">
        <v>1</v>
      </c>
      <c r="U170" s="58">
        <v>240</v>
      </c>
      <c r="V170" s="309">
        <v>3770</v>
      </c>
      <c r="W170" s="309">
        <v>30</v>
      </c>
    </row>
    <row r="171" spans="1:23" s="62" customFormat="1" ht="10.15" customHeight="1">
      <c r="A171" s="54" t="s">
        <v>231</v>
      </c>
      <c r="B171" s="67">
        <v>301</v>
      </c>
      <c r="C171" s="67" t="s">
        <v>55</v>
      </c>
      <c r="D171" s="67" t="str">
        <f t="shared" si="2"/>
        <v>20/100-301-３歳児</v>
      </c>
      <c r="E171" s="297">
        <v>35650</v>
      </c>
      <c r="F171" s="297">
        <v>330</v>
      </c>
      <c r="G171" s="301">
        <v>280</v>
      </c>
      <c r="H171" s="301">
        <v>2</v>
      </c>
      <c r="I171" s="301">
        <v>9440</v>
      </c>
      <c r="J171" s="301">
        <v>90</v>
      </c>
      <c r="K171" s="55">
        <v>270</v>
      </c>
      <c r="L171" s="55">
        <v>2</v>
      </c>
      <c r="M171" s="301">
        <v>1710</v>
      </c>
      <c r="N171" s="301">
        <v>10</v>
      </c>
      <c r="O171" s="55">
        <v>520</v>
      </c>
      <c r="P171" s="55">
        <v>5</v>
      </c>
      <c r="Q171" s="55">
        <v>190</v>
      </c>
      <c r="R171" s="55">
        <v>1</v>
      </c>
      <c r="S171" s="55">
        <v>30</v>
      </c>
      <c r="T171" s="61">
        <v>1</v>
      </c>
      <c r="U171" s="55">
        <v>240</v>
      </c>
      <c r="V171" s="55"/>
      <c r="W171" s="55"/>
    </row>
    <row r="172" spans="1:23" s="62" customFormat="1" ht="10.15" customHeight="1">
      <c r="A172" s="54" t="s">
        <v>231</v>
      </c>
      <c r="B172" s="67">
        <v>301</v>
      </c>
      <c r="C172" s="67" t="s">
        <v>54</v>
      </c>
      <c r="D172" s="67" t="str">
        <f t="shared" si="2"/>
        <v>20/100-301-４歳以上児</v>
      </c>
      <c r="E172" s="297">
        <v>26210</v>
      </c>
      <c r="F172" s="297">
        <v>240</v>
      </c>
      <c r="G172" s="301">
        <v>280</v>
      </c>
      <c r="H172" s="302">
        <v>2</v>
      </c>
      <c r="I172" s="56"/>
      <c r="J172" s="56"/>
      <c r="K172" s="57">
        <v>270</v>
      </c>
      <c r="L172" s="56">
        <v>2</v>
      </c>
      <c r="M172" s="301">
        <v>1710</v>
      </c>
      <c r="N172" s="301">
        <v>10</v>
      </c>
      <c r="O172" s="55">
        <v>520</v>
      </c>
      <c r="P172" s="55">
        <v>5</v>
      </c>
      <c r="Q172" s="58">
        <v>190</v>
      </c>
      <c r="R172" s="58">
        <v>1</v>
      </c>
      <c r="S172" s="58">
        <v>30</v>
      </c>
      <c r="T172" s="59">
        <v>1</v>
      </c>
      <c r="U172" s="58">
        <v>240</v>
      </c>
      <c r="V172" s="309">
        <v>3770</v>
      </c>
      <c r="W172" s="309">
        <v>30</v>
      </c>
    </row>
    <row r="173" spans="1:23" s="60" customFormat="1" ht="10.15" customHeight="1">
      <c r="A173" s="178" t="s">
        <v>237</v>
      </c>
      <c r="B173" s="179">
        <v>1</v>
      </c>
      <c r="C173" s="179" t="s">
        <v>55</v>
      </c>
      <c r="D173" s="179" t="str">
        <f t="shared" si="2"/>
        <v>3/100-1-３歳児</v>
      </c>
      <c r="E173" s="299">
        <v>94950</v>
      </c>
      <c r="F173" s="299">
        <v>930</v>
      </c>
      <c r="G173" s="305">
        <v>5280</v>
      </c>
      <c r="H173" s="305">
        <v>50</v>
      </c>
      <c r="I173" s="305">
        <v>8210</v>
      </c>
      <c r="J173" s="301">
        <v>80</v>
      </c>
      <c r="K173" s="55">
        <v>6010</v>
      </c>
      <c r="L173" s="55">
        <v>60</v>
      </c>
      <c r="M173" s="301">
        <v>32840</v>
      </c>
      <c r="N173" s="301">
        <v>320</v>
      </c>
      <c r="O173" s="55">
        <v>3790</v>
      </c>
      <c r="P173" s="55">
        <v>30</v>
      </c>
      <c r="Q173" s="55">
        <v>2840</v>
      </c>
      <c r="R173" s="55">
        <v>20</v>
      </c>
      <c r="S173" s="55">
        <v>500</v>
      </c>
      <c r="T173" s="61">
        <v>5</v>
      </c>
      <c r="U173" s="55">
        <v>240</v>
      </c>
      <c r="V173" s="55"/>
      <c r="W173" s="55"/>
    </row>
    <row r="174" spans="1:23" s="60" customFormat="1" ht="10.15" customHeight="1">
      <c r="A174" s="178" t="s">
        <v>237</v>
      </c>
      <c r="B174" s="179">
        <v>1</v>
      </c>
      <c r="C174" s="179" t="s">
        <v>54</v>
      </c>
      <c r="D174" s="179" t="str">
        <f t="shared" si="2"/>
        <v>3/100-1-４歳以上児</v>
      </c>
      <c r="E174" s="299">
        <v>86740</v>
      </c>
      <c r="F174" s="299">
        <v>840</v>
      </c>
      <c r="G174" s="305">
        <v>5280</v>
      </c>
      <c r="H174" s="306">
        <v>50</v>
      </c>
      <c r="I174" s="180"/>
      <c r="J174" s="56"/>
      <c r="K174" s="57">
        <v>6010</v>
      </c>
      <c r="L174" s="55">
        <v>60</v>
      </c>
      <c r="M174" s="301">
        <v>32840</v>
      </c>
      <c r="N174" s="301">
        <v>320</v>
      </c>
      <c r="O174" s="55">
        <v>3790</v>
      </c>
      <c r="P174" s="55">
        <v>30</v>
      </c>
      <c r="Q174" s="58">
        <v>2840</v>
      </c>
      <c r="R174" s="58">
        <v>20</v>
      </c>
      <c r="S174" s="58">
        <v>500</v>
      </c>
      <c r="T174" s="59">
        <v>5</v>
      </c>
      <c r="U174" s="58">
        <v>240</v>
      </c>
      <c r="V174" s="309">
        <v>3280</v>
      </c>
      <c r="W174" s="309">
        <v>30</v>
      </c>
    </row>
    <row r="175" spans="1:23" s="60" customFormat="1" ht="10.15" customHeight="1">
      <c r="A175" s="178" t="s">
        <v>237</v>
      </c>
      <c r="B175" s="179">
        <v>16</v>
      </c>
      <c r="C175" s="179" t="s">
        <v>55</v>
      </c>
      <c r="D175" s="179" t="str">
        <f t="shared" si="2"/>
        <v>3/100-16-３歳児</v>
      </c>
      <c r="E175" s="299">
        <v>62070</v>
      </c>
      <c r="F175" s="299">
        <v>600</v>
      </c>
      <c r="G175" s="305">
        <v>3170</v>
      </c>
      <c r="H175" s="305">
        <v>30</v>
      </c>
      <c r="I175" s="305">
        <v>8210</v>
      </c>
      <c r="J175" s="301">
        <v>80</v>
      </c>
      <c r="K175" s="55">
        <v>3600</v>
      </c>
      <c r="L175" s="55">
        <v>30</v>
      </c>
      <c r="M175" s="301">
        <v>19700</v>
      </c>
      <c r="N175" s="301">
        <v>190</v>
      </c>
      <c r="O175" s="55">
        <v>2600</v>
      </c>
      <c r="P175" s="55">
        <v>20</v>
      </c>
      <c r="Q175" s="55">
        <v>1700</v>
      </c>
      <c r="R175" s="55">
        <v>10</v>
      </c>
      <c r="S175" s="55">
        <v>300</v>
      </c>
      <c r="T175" s="61">
        <v>3</v>
      </c>
      <c r="U175" s="55">
        <v>240</v>
      </c>
      <c r="V175" s="55"/>
      <c r="W175" s="55"/>
    </row>
    <row r="176" spans="1:23" s="60" customFormat="1" ht="10.15" customHeight="1">
      <c r="A176" s="178" t="s">
        <v>237</v>
      </c>
      <c r="B176" s="179">
        <v>16</v>
      </c>
      <c r="C176" s="179" t="s">
        <v>54</v>
      </c>
      <c r="D176" s="179" t="str">
        <f t="shared" si="2"/>
        <v>3/100-16-４歳以上児</v>
      </c>
      <c r="E176" s="299">
        <v>53860</v>
      </c>
      <c r="F176" s="299">
        <v>510</v>
      </c>
      <c r="G176" s="305">
        <v>3170</v>
      </c>
      <c r="H176" s="306">
        <v>30</v>
      </c>
      <c r="I176" s="180"/>
      <c r="J176" s="56"/>
      <c r="K176" s="57">
        <v>3600</v>
      </c>
      <c r="L176" s="55">
        <v>30</v>
      </c>
      <c r="M176" s="301">
        <v>19700</v>
      </c>
      <c r="N176" s="301">
        <v>190</v>
      </c>
      <c r="O176" s="55">
        <v>2600</v>
      </c>
      <c r="P176" s="55">
        <v>20</v>
      </c>
      <c r="Q176" s="58">
        <v>1700</v>
      </c>
      <c r="R176" s="58">
        <v>10</v>
      </c>
      <c r="S176" s="58">
        <v>300</v>
      </c>
      <c r="T176" s="59">
        <v>3</v>
      </c>
      <c r="U176" s="58">
        <v>240</v>
      </c>
      <c r="V176" s="309">
        <v>3280</v>
      </c>
      <c r="W176" s="309">
        <v>30</v>
      </c>
    </row>
    <row r="177" spans="1:23" s="60" customFormat="1" ht="10.15" customHeight="1">
      <c r="A177" s="178" t="s">
        <v>237</v>
      </c>
      <c r="B177" s="179">
        <v>26</v>
      </c>
      <c r="C177" s="179" t="s">
        <v>55</v>
      </c>
      <c r="D177" s="179" t="str">
        <f t="shared" si="2"/>
        <v>3/100-26-３歳児</v>
      </c>
      <c r="E177" s="299">
        <v>50360</v>
      </c>
      <c r="F177" s="299">
        <v>480</v>
      </c>
      <c r="G177" s="305">
        <v>2260</v>
      </c>
      <c r="H177" s="305">
        <v>20</v>
      </c>
      <c r="I177" s="305">
        <v>8210</v>
      </c>
      <c r="J177" s="301">
        <v>80</v>
      </c>
      <c r="K177" s="55">
        <v>2570</v>
      </c>
      <c r="L177" s="55">
        <v>20</v>
      </c>
      <c r="M177" s="301">
        <v>14070</v>
      </c>
      <c r="N177" s="301">
        <v>140</v>
      </c>
      <c r="O177" s="55">
        <v>2090</v>
      </c>
      <c r="P177" s="55">
        <v>20</v>
      </c>
      <c r="Q177" s="55">
        <v>1220</v>
      </c>
      <c r="R177" s="55">
        <v>10</v>
      </c>
      <c r="S177" s="55">
        <v>210</v>
      </c>
      <c r="T177" s="61">
        <v>2</v>
      </c>
      <c r="U177" s="55">
        <v>240</v>
      </c>
      <c r="V177" s="55"/>
      <c r="W177" s="55"/>
    </row>
    <row r="178" spans="1:23" s="60" customFormat="1" ht="10.15" customHeight="1">
      <c r="A178" s="178" t="s">
        <v>237</v>
      </c>
      <c r="B178" s="179">
        <v>26</v>
      </c>
      <c r="C178" s="179" t="s">
        <v>54</v>
      </c>
      <c r="D178" s="179" t="str">
        <f t="shared" si="2"/>
        <v>3/100-26-４歳以上児</v>
      </c>
      <c r="E178" s="299">
        <v>42150</v>
      </c>
      <c r="F178" s="299">
        <v>400</v>
      </c>
      <c r="G178" s="305">
        <v>2260</v>
      </c>
      <c r="H178" s="306">
        <v>20</v>
      </c>
      <c r="I178" s="180"/>
      <c r="J178" s="56"/>
      <c r="K178" s="57">
        <v>2570</v>
      </c>
      <c r="L178" s="55">
        <v>20</v>
      </c>
      <c r="M178" s="301">
        <v>14070</v>
      </c>
      <c r="N178" s="301">
        <v>140</v>
      </c>
      <c r="O178" s="55">
        <v>2090</v>
      </c>
      <c r="P178" s="55">
        <v>20</v>
      </c>
      <c r="Q178" s="58">
        <v>1220</v>
      </c>
      <c r="R178" s="58">
        <v>10</v>
      </c>
      <c r="S178" s="58">
        <v>210</v>
      </c>
      <c r="T178" s="59">
        <v>2</v>
      </c>
      <c r="U178" s="58">
        <v>240</v>
      </c>
      <c r="V178" s="309">
        <v>3280</v>
      </c>
      <c r="W178" s="309">
        <v>30</v>
      </c>
    </row>
    <row r="179" spans="1:23" s="60" customFormat="1" ht="10.15" customHeight="1">
      <c r="A179" s="178" t="s">
        <v>237</v>
      </c>
      <c r="B179" s="179">
        <v>36</v>
      </c>
      <c r="C179" s="179" t="s">
        <v>55</v>
      </c>
      <c r="D179" s="179" t="str">
        <f t="shared" si="2"/>
        <v>3/100-36-３歳児</v>
      </c>
      <c r="E179" s="299">
        <v>45700</v>
      </c>
      <c r="F179" s="299">
        <v>430</v>
      </c>
      <c r="G179" s="305">
        <v>1760</v>
      </c>
      <c r="H179" s="305">
        <v>10</v>
      </c>
      <c r="I179" s="305">
        <v>8210</v>
      </c>
      <c r="J179" s="301">
        <v>80</v>
      </c>
      <c r="K179" s="55">
        <v>0</v>
      </c>
      <c r="L179" s="55">
        <v>0</v>
      </c>
      <c r="M179" s="301">
        <v>10940</v>
      </c>
      <c r="N179" s="301">
        <v>100</v>
      </c>
      <c r="O179" s="55">
        <v>1800</v>
      </c>
      <c r="P179" s="55">
        <v>10</v>
      </c>
      <c r="Q179" s="55">
        <v>950</v>
      </c>
      <c r="R179" s="55">
        <v>9</v>
      </c>
      <c r="S179" s="55">
        <v>170</v>
      </c>
      <c r="T179" s="61">
        <v>1</v>
      </c>
      <c r="U179" s="55">
        <v>240</v>
      </c>
      <c r="V179" s="55"/>
      <c r="W179" s="55"/>
    </row>
    <row r="180" spans="1:23" s="60" customFormat="1" ht="10.15" customHeight="1">
      <c r="A180" s="178" t="s">
        <v>237</v>
      </c>
      <c r="B180" s="179">
        <v>36</v>
      </c>
      <c r="C180" s="179" t="s">
        <v>54</v>
      </c>
      <c r="D180" s="179" t="str">
        <f t="shared" si="2"/>
        <v>3/100-36-４歳以上児</v>
      </c>
      <c r="E180" s="299">
        <v>37490</v>
      </c>
      <c r="F180" s="299">
        <v>350</v>
      </c>
      <c r="G180" s="305">
        <v>1760</v>
      </c>
      <c r="H180" s="306">
        <v>10</v>
      </c>
      <c r="I180" s="180"/>
      <c r="J180" s="56"/>
      <c r="K180" s="57">
        <v>0</v>
      </c>
      <c r="L180" s="55">
        <v>0</v>
      </c>
      <c r="M180" s="301">
        <v>10940</v>
      </c>
      <c r="N180" s="301">
        <v>100</v>
      </c>
      <c r="O180" s="55">
        <v>1800</v>
      </c>
      <c r="P180" s="55">
        <v>10</v>
      </c>
      <c r="Q180" s="58">
        <v>950</v>
      </c>
      <c r="R180" s="58">
        <v>9</v>
      </c>
      <c r="S180" s="58">
        <v>170</v>
      </c>
      <c r="T180" s="59">
        <v>1</v>
      </c>
      <c r="U180" s="58">
        <v>240</v>
      </c>
      <c r="V180" s="309">
        <v>3280</v>
      </c>
      <c r="W180" s="309">
        <v>30</v>
      </c>
    </row>
    <row r="181" spans="1:23" s="60" customFormat="1" ht="10.15" customHeight="1">
      <c r="A181" s="178" t="s">
        <v>237</v>
      </c>
      <c r="B181" s="179">
        <v>46</v>
      </c>
      <c r="C181" s="179" t="s">
        <v>55</v>
      </c>
      <c r="D181" s="179" t="str">
        <f t="shared" si="2"/>
        <v>3/100-46-３歳児</v>
      </c>
      <c r="E181" s="299">
        <v>41560</v>
      </c>
      <c r="F181" s="299">
        <v>390</v>
      </c>
      <c r="G181" s="305">
        <v>1320</v>
      </c>
      <c r="H181" s="305">
        <v>10</v>
      </c>
      <c r="I181" s="305">
        <v>8210</v>
      </c>
      <c r="J181" s="301">
        <v>80</v>
      </c>
      <c r="K181" s="55">
        <v>0</v>
      </c>
      <c r="L181" s="55">
        <v>0</v>
      </c>
      <c r="M181" s="301">
        <v>8210</v>
      </c>
      <c r="N181" s="301">
        <v>80</v>
      </c>
      <c r="O181" s="55">
        <v>1350</v>
      </c>
      <c r="P181" s="55">
        <v>10</v>
      </c>
      <c r="Q181" s="55">
        <v>710</v>
      </c>
      <c r="R181" s="55">
        <v>7</v>
      </c>
      <c r="S181" s="55">
        <v>120</v>
      </c>
      <c r="T181" s="61">
        <v>1</v>
      </c>
      <c r="U181" s="55">
        <v>240</v>
      </c>
      <c r="V181" s="55"/>
      <c r="W181" s="55"/>
    </row>
    <row r="182" spans="1:23" s="60" customFormat="1" ht="10.15" customHeight="1">
      <c r="A182" s="178" t="s">
        <v>237</v>
      </c>
      <c r="B182" s="179">
        <v>46</v>
      </c>
      <c r="C182" s="179" t="s">
        <v>54</v>
      </c>
      <c r="D182" s="179" t="str">
        <f t="shared" si="2"/>
        <v>3/100-46-４歳以上児</v>
      </c>
      <c r="E182" s="299">
        <v>33350</v>
      </c>
      <c r="F182" s="299">
        <v>310</v>
      </c>
      <c r="G182" s="305">
        <v>1320</v>
      </c>
      <c r="H182" s="306">
        <v>10</v>
      </c>
      <c r="I182" s="180"/>
      <c r="J182" s="56"/>
      <c r="K182" s="57">
        <v>0</v>
      </c>
      <c r="L182" s="55">
        <v>0</v>
      </c>
      <c r="M182" s="301">
        <v>8210</v>
      </c>
      <c r="N182" s="301">
        <v>80</v>
      </c>
      <c r="O182" s="55">
        <v>1350</v>
      </c>
      <c r="P182" s="55">
        <v>10</v>
      </c>
      <c r="Q182" s="58">
        <v>710</v>
      </c>
      <c r="R182" s="58">
        <v>7</v>
      </c>
      <c r="S182" s="58">
        <v>120</v>
      </c>
      <c r="T182" s="59">
        <v>1</v>
      </c>
      <c r="U182" s="58">
        <v>240</v>
      </c>
      <c r="V182" s="309">
        <v>3280</v>
      </c>
      <c r="W182" s="309">
        <v>30</v>
      </c>
    </row>
    <row r="183" spans="1:23" s="60" customFormat="1" ht="10.15" customHeight="1">
      <c r="A183" s="178" t="s">
        <v>237</v>
      </c>
      <c r="B183" s="179">
        <v>61</v>
      </c>
      <c r="C183" s="179" t="s">
        <v>55</v>
      </c>
      <c r="D183" s="179" t="str">
        <f t="shared" si="2"/>
        <v>3/100-61-３歳児</v>
      </c>
      <c r="E183" s="299">
        <v>39110</v>
      </c>
      <c r="F183" s="299">
        <v>370</v>
      </c>
      <c r="G183" s="305">
        <v>1050</v>
      </c>
      <c r="H183" s="305">
        <v>10</v>
      </c>
      <c r="I183" s="305">
        <v>8210</v>
      </c>
      <c r="J183" s="301">
        <v>80</v>
      </c>
      <c r="K183" s="55">
        <v>0</v>
      </c>
      <c r="L183" s="55">
        <v>0</v>
      </c>
      <c r="M183" s="301">
        <v>6560</v>
      </c>
      <c r="N183" s="301">
        <v>60</v>
      </c>
      <c r="O183" s="55">
        <v>1080</v>
      </c>
      <c r="P183" s="55">
        <v>10</v>
      </c>
      <c r="Q183" s="55">
        <v>590</v>
      </c>
      <c r="R183" s="55">
        <v>5</v>
      </c>
      <c r="S183" s="55">
        <v>100</v>
      </c>
      <c r="T183" s="61">
        <v>1</v>
      </c>
      <c r="U183" s="55">
        <v>240</v>
      </c>
      <c r="V183" s="55"/>
      <c r="W183" s="55"/>
    </row>
    <row r="184" spans="1:23" s="60" customFormat="1" ht="10.15" customHeight="1">
      <c r="A184" s="178" t="s">
        <v>237</v>
      </c>
      <c r="B184" s="179">
        <v>61</v>
      </c>
      <c r="C184" s="179" t="s">
        <v>54</v>
      </c>
      <c r="D184" s="179" t="str">
        <f t="shared" si="2"/>
        <v>3/100-61-４歳以上児</v>
      </c>
      <c r="E184" s="299">
        <v>30900</v>
      </c>
      <c r="F184" s="299">
        <v>280</v>
      </c>
      <c r="G184" s="305">
        <v>1050</v>
      </c>
      <c r="H184" s="306">
        <v>10</v>
      </c>
      <c r="I184" s="180"/>
      <c r="J184" s="56"/>
      <c r="K184" s="57">
        <v>0</v>
      </c>
      <c r="L184" s="55">
        <v>0</v>
      </c>
      <c r="M184" s="301">
        <v>6560</v>
      </c>
      <c r="N184" s="301">
        <v>60</v>
      </c>
      <c r="O184" s="55">
        <v>1080</v>
      </c>
      <c r="P184" s="55">
        <v>10</v>
      </c>
      <c r="Q184" s="58">
        <v>590</v>
      </c>
      <c r="R184" s="58">
        <v>5</v>
      </c>
      <c r="S184" s="58">
        <v>100</v>
      </c>
      <c r="T184" s="59">
        <v>1</v>
      </c>
      <c r="U184" s="58">
        <v>240</v>
      </c>
      <c r="V184" s="309">
        <v>3280</v>
      </c>
      <c r="W184" s="309">
        <v>30</v>
      </c>
    </row>
    <row r="185" spans="1:23" s="62" customFormat="1" ht="10.15" customHeight="1">
      <c r="A185" s="178" t="s">
        <v>237</v>
      </c>
      <c r="B185" s="179">
        <v>76</v>
      </c>
      <c r="C185" s="179" t="s">
        <v>55</v>
      </c>
      <c r="D185" s="179" t="str">
        <f t="shared" si="2"/>
        <v>3/100-76-３歳児</v>
      </c>
      <c r="E185" s="299">
        <v>37440</v>
      </c>
      <c r="F185" s="299">
        <v>350</v>
      </c>
      <c r="G185" s="305">
        <v>880</v>
      </c>
      <c r="H185" s="305">
        <v>8</v>
      </c>
      <c r="I185" s="305">
        <v>8210</v>
      </c>
      <c r="J185" s="301">
        <v>80</v>
      </c>
      <c r="K185" s="55">
        <v>0</v>
      </c>
      <c r="L185" s="55">
        <v>0</v>
      </c>
      <c r="M185" s="301">
        <v>5470</v>
      </c>
      <c r="N185" s="301">
        <v>50</v>
      </c>
      <c r="O185" s="55">
        <v>900</v>
      </c>
      <c r="P185" s="55">
        <v>9</v>
      </c>
      <c r="Q185" s="55">
        <v>520</v>
      </c>
      <c r="R185" s="55">
        <v>5</v>
      </c>
      <c r="S185" s="55">
        <v>90</v>
      </c>
      <c r="T185" s="61">
        <v>1</v>
      </c>
      <c r="U185" s="55">
        <v>240</v>
      </c>
      <c r="V185" s="55"/>
      <c r="W185" s="55"/>
    </row>
    <row r="186" spans="1:23" s="62" customFormat="1" ht="10.15" customHeight="1">
      <c r="A186" s="178" t="s">
        <v>237</v>
      </c>
      <c r="B186" s="179">
        <v>76</v>
      </c>
      <c r="C186" s="179" t="s">
        <v>54</v>
      </c>
      <c r="D186" s="179" t="str">
        <f t="shared" si="2"/>
        <v>3/100-76-４歳以上児</v>
      </c>
      <c r="E186" s="299">
        <v>29230</v>
      </c>
      <c r="F186" s="299">
        <v>270</v>
      </c>
      <c r="G186" s="305">
        <v>880</v>
      </c>
      <c r="H186" s="306">
        <v>8</v>
      </c>
      <c r="I186" s="180"/>
      <c r="J186" s="56"/>
      <c r="K186" s="57">
        <v>0</v>
      </c>
      <c r="L186" s="55">
        <v>0</v>
      </c>
      <c r="M186" s="301">
        <v>5470</v>
      </c>
      <c r="N186" s="301">
        <v>50</v>
      </c>
      <c r="O186" s="55">
        <v>900</v>
      </c>
      <c r="P186" s="55">
        <v>9</v>
      </c>
      <c r="Q186" s="58">
        <v>520</v>
      </c>
      <c r="R186" s="58">
        <v>5</v>
      </c>
      <c r="S186" s="58">
        <v>90</v>
      </c>
      <c r="T186" s="59">
        <v>1</v>
      </c>
      <c r="U186" s="58">
        <v>240</v>
      </c>
      <c r="V186" s="309">
        <v>3280</v>
      </c>
      <c r="W186" s="309">
        <v>30</v>
      </c>
    </row>
    <row r="187" spans="1:23" s="62" customFormat="1" ht="10.15" customHeight="1">
      <c r="A187" s="178" t="s">
        <v>237</v>
      </c>
      <c r="B187" s="179">
        <v>91</v>
      </c>
      <c r="C187" s="179" t="s">
        <v>55</v>
      </c>
      <c r="D187" s="179" t="str">
        <f t="shared" si="2"/>
        <v>3/100-91-３歳児</v>
      </c>
      <c r="E187" s="299">
        <v>36930</v>
      </c>
      <c r="F187" s="299">
        <v>340</v>
      </c>
      <c r="G187" s="305">
        <v>750</v>
      </c>
      <c r="H187" s="305">
        <v>7</v>
      </c>
      <c r="I187" s="305">
        <v>8210</v>
      </c>
      <c r="J187" s="301">
        <v>80</v>
      </c>
      <c r="K187" s="55">
        <v>0</v>
      </c>
      <c r="L187" s="55">
        <v>0</v>
      </c>
      <c r="M187" s="301">
        <v>4690</v>
      </c>
      <c r="N187" s="301">
        <v>40</v>
      </c>
      <c r="O187" s="55">
        <v>770</v>
      </c>
      <c r="P187" s="55">
        <v>7</v>
      </c>
      <c r="Q187" s="55">
        <v>460</v>
      </c>
      <c r="R187" s="55">
        <v>4</v>
      </c>
      <c r="S187" s="55">
        <v>80</v>
      </c>
      <c r="T187" s="61">
        <v>1</v>
      </c>
      <c r="U187" s="55">
        <v>240</v>
      </c>
      <c r="V187" s="55"/>
      <c r="W187" s="55"/>
    </row>
    <row r="188" spans="1:23" s="62" customFormat="1" ht="10.15" customHeight="1">
      <c r="A188" s="178" t="s">
        <v>237</v>
      </c>
      <c r="B188" s="179">
        <v>91</v>
      </c>
      <c r="C188" s="179" t="s">
        <v>54</v>
      </c>
      <c r="D188" s="179" t="str">
        <f t="shared" si="2"/>
        <v>3/100-91-４歳以上児</v>
      </c>
      <c r="E188" s="299">
        <v>28720</v>
      </c>
      <c r="F188" s="299">
        <v>260</v>
      </c>
      <c r="G188" s="305">
        <v>750</v>
      </c>
      <c r="H188" s="306">
        <v>7</v>
      </c>
      <c r="I188" s="180"/>
      <c r="J188" s="56"/>
      <c r="K188" s="57">
        <v>0</v>
      </c>
      <c r="L188" s="55">
        <v>0</v>
      </c>
      <c r="M188" s="301">
        <v>4690</v>
      </c>
      <c r="N188" s="301">
        <v>40</v>
      </c>
      <c r="O188" s="55">
        <v>770</v>
      </c>
      <c r="P188" s="55">
        <v>7</v>
      </c>
      <c r="Q188" s="58">
        <v>460</v>
      </c>
      <c r="R188" s="58">
        <v>4</v>
      </c>
      <c r="S188" s="58">
        <v>80</v>
      </c>
      <c r="T188" s="59">
        <v>1</v>
      </c>
      <c r="U188" s="58">
        <v>240</v>
      </c>
      <c r="V188" s="309">
        <v>3280</v>
      </c>
      <c r="W188" s="309">
        <v>30</v>
      </c>
    </row>
    <row r="189" spans="1:23" s="62" customFormat="1" ht="10.15" customHeight="1">
      <c r="A189" s="178" t="s">
        <v>237</v>
      </c>
      <c r="B189" s="179">
        <v>106</v>
      </c>
      <c r="C189" s="179" t="s">
        <v>55</v>
      </c>
      <c r="D189" s="179" t="str">
        <f t="shared" si="2"/>
        <v>3/100-106-３歳児</v>
      </c>
      <c r="E189" s="299">
        <v>35980</v>
      </c>
      <c r="F189" s="299">
        <v>340</v>
      </c>
      <c r="G189" s="305">
        <v>660</v>
      </c>
      <c r="H189" s="305">
        <v>6</v>
      </c>
      <c r="I189" s="305">
        <v>8210</v>
      </c>
      <c r="J189" s="301">
        <v>80</v>
      </c>
      <c r="K189" s="55">
        <v>0</v>
      </c>
      <c r="L189" s="55">
        <v>0</v>
      </c>
      <c r="M189" s="301">
        <v>4100</v>
      </c>
      <c r="N189" s="301">
        <v>40</v>
      </c>
      <c r="O189" s="55">
        <v>670</v>
      </c>
      <c r="P189" s="55">
        <v>6</v>
      </c>
      <c r="Q189" s="55">
        <v>420</v>
      </c>
      <c r="R189" s="55">
        <v>4</v>
      </c>
      <c r="S189" s="55">
        <v>70</v>
      </c>
      <c r="T189" s="61">
        <v>1</v>
      </c>
      <c r="U189" s="55">
        <v>240</v>
      </c>
      <c r="V189" s="55"/>
      <c r="W189" s="55"/>
    </row>
    <row r="190" spans="1:23" s="62" customFormat="1" ht="10.15" customHeight="1">
      <c r="A190" s="178" t="s">
        <v>237</v>
      </c>
      <c r="B190" s="179">
        <v>106</v>
      </c>
      <c r="C190" s="179" t="s">
        <v>54</v>
      </c>
      <c r="D190" s="179" t="str">
        <f t="shared" si="2"/>
        <v>3/100-106-４歳以上児</v>
      </c>
      <c r="E190" s="299">
        <v>27770</v>
      </c>
      <c r="F190" s="299">
        <v>250</v>
      </c>
      <c r="G190" s="305">
        <v>660</v>
      </c>
      <c r="H190" s="306">
        <v>6</v>
      </c>
      <c r="I190" s="180"/>
      <c r="J190" s="56"/>
      <c r="K190" s="57">
        <v>0</v>
      </c>
      <c r="L190" s="55">
        <v>0</v>
      </c>
      <c r="M190" s="301">
        <v>4100</v>
      </c>
      <c r="N190" s="301">
        <v>40</v>
      </c>
      <c r="O190" s="55">
        <v>670</v>
      </c>
      <c r="P190" s="55">
        <v>6</v>
      </c>
      <c r="Q190" s="58">
        <v>420</v>
      </c>
      <c r="R190" s="58">
        <v>4</v>
      </c>
      <c r="S190" s="58">
        <v>70</v>
      </c>
      <c r="T190" s="59">
        <v>1</v>
      </c>
      <c r="U190" s="58">
        <v>240</v>
      </c>
      <c r="V190" s="309">
        <v>3280</v>
      </c>
      <c r="W190" s="309">
        <v>30</v>
      </c>
    </row>
    <row r="191" spans="1:23" s="62" customFormat="1" ht="10.15" customHeight="1">
      <c r="A191" s="178" t="s">
        <v>237</v>
      </c>
      <c r="B191" s="179">
        <v>121</v>
      </c>
      <c r="C191" s="179" t="s">
        <v>55</v>
      </c>
      <c r="D191" s="179" t="str">
        <f t="shared" si="2"/>
        <v>3/100-121-３歳児</v>
      </c>
      <c r="E191" s="299">
        <v>35210</v>
      </c>
      <c r="F191" s="299">
        <v>330</v>
      </c>
      <c r="G191" s="305">
        <v>580</v>
      </c>
      <c r="H191" s="305">
        <v>5</v>
      </c>
      <c r="I191" s="305">
        <v>8210</v>
      </c>
      <c r="J191" s="301">
        <v>80</v>
      </c>
      <c r="K191" s="55">
        <v>660</v>
      </c>
      <c r="L191" s="55">
        <v>6</v>
      </c>
      <c r="M191" s="301">
        <v>3640</v>
      </c>
      <c r="N191" s="301">
        <v>30</v>
      </c>
      <c r="O191" s="55">
        <v>600</v>
      </c>
      <c r="P191" s="55">
        <v>6</v>
      </c>
      <c r="Q191" s="55">
        <v>390</v>
      </c>
      <c r="R191" s="55">
        <v>3</v>
      </c>
      <c r="S191" s="55">
        <v>70</v>
      </c>
      <c r="T191" s="61">
        <v>1</v>
      </c>
      <c r="U191" s="55">
        <v>240</v>
      </c>
      <c r="V191" s="55"/>
      <c r="W191" s="55"/>
    </row>
    <row r="192" spans="1:23" s="62" customFormat="1" ht="10.15" customHeight="1">
      <c r="A192" s="178" t="s">
        <v>237</v>
      </c>
      <c r="B192" s="179">
        <v>121</v>
      </c>
      <c r="C192" s="179" t="s">
        <v>54</v>
      </c>
      <c r="D192" s="179" t="str">
        <f t="shared" si="2"/>
        <v>3/100-121-４歳以上児</v>
      </c>
      <c r="E192" s="299">
        <v>27000</v>
      </c>
      <c r="F192" s="299">
        <v>250</v>
      </c>
      <c r="G192" s="305">
        <v>580</v>
      </c>
      <c r="H192" s="306">
        <v>5</v>
      </c>
      <c r="I192" s="180"/>
      <c r="J192" s="56"/>
      <c r="K192" s="57">
        <v>660</v>
      </c>
      <c r="L192" s="55">
        <v>6</v>
      </c>
      <c r="M192" s="301">
        <v>3640</v>
      </c>
      <c r="N192" s="301">
        <v>30</v>
      </c>
      <c r="O192" s="55">
        <v>600</v>
      </c>
      <c r="P192" s="55">
        <v>6</v>
      </c>
      <c r="Q192" s="58">
        <v>390</v>
      </c>
      <c r="R192" s="58">
        <v>3</v>
      </c>
      <c r="S192" s="58">
        <v>70</v>
      </c>
      <c r="T192" s="59">
        <v>1</v>
      </c>
      <c r="U192" s="58">
        <v>240</v>
      </c>
      <c r="V192" s="309">
        <v>3280</v>
      </c>
      <c r="W192" s="309">
        <v>30</v>
      </c>
    </row>
    <row r="193" spans="1:23" s="62" customFormat="1" ht="10.15" customHeight="1">
      <c r="A193" s="178" t="s">
        <v>237</v>
      </c>
      <c r="B193" s="179">
        <v>136</v>
      </c>
      <c r="C193" s="179" t="s">
        <v>55</v>
      </c>
      <c r="D193" s="179" t="str">
        <f t="shared" si="2"/>
        <v>3/100-136-３歳児</v>
      </c>
      <c r="E193" s="299">
        <v>34630</v>
      </c>
      <c r="F193" s="299">
        <v>320</v>
      </c>
      <c r="G193" s="305">
        <v>520</v>
      </c>
      <c r="H193" s="305">
        <v>5</v>
      </c>
      <c r="I193" s="305">
        <v>8210</v>
      </c>
      <c r="J193" s="301">
        <v>80</v>
      </c>
      <c r="K193" s="55">
        <v>600</v>
      </c>
      <c r="L193" s="55">
        <v>6</v>
      </c>
      <c r="M193" s="301">
        <v>3280</v>
      </c>
      <c r="N193" s="301">
        <v>30</v>
      </c>
      <c r="O193" s="55">
        <v>540</v>
      </c>
      <c r="P193" s="55">
        <v>5</v>
      </c>
      <c r="Q193" s="55">
        <v>370</v>
      </c>
      <c r="R193" s="55">
        <v>3</v>
      </c>
      <c r="S193" s="55">
        <v>60</v>
      </c>
      <c r="T193" s="61">
        <v>1</v>
      </c>
      <c r="U193" s="55">
        <v>240</v>
      </c>
      <c r="V193" s="55"/>
      <c r="W193" s="55"/>
    </row>
    <row r="194" spans="1:23" s="62" customFormat="1" ht="10.15" customHeight="1">
      <c r="A194" s="178" t="s">
        <v>237</v>
      </c>
      <c r="B194" s="179">
        <v>136</v>
      </c>
      <c r="C194" s="179" t="s">
        <v>54</v>
      </c>
      <c r="D194" s="179" t="str">
        <f t="shared" si="2"/>
        <v>3/100-136-４歳以上児</v>
      </c>
      <c r="E194" s="299">
        <v>26420</v>
      </c>
      <c r="F194" s="299">
        <v>240</v>
      </c>
      <c r="G194" s="305">
        <v>520</v>
      </c>
      <c r="H194" s="306">
        <v>5</v>
      </c>
      <c r="I194" s="180"/>
      <c r="J194" s="56"/>
      <c r="K194" s="57">
        <v>600</v>
      </c>
      <c r="L194" s="55">
        <v>6</v>
      </c>
      <c r="M194" s="301">
        <v>3280</v>
      </c>
      <c r="N194" s="301">
        <v>30</v>
      </c>
      <c r="O194" s="55">
        <v>540</v>
      </c>
      <c r="P194" s="55">
        <v>5</v>
      </c>
      <c r="Q194" s="58">
        <v>370</v>
      </c>
      <c r="R194" s="58">
        <v>3</v>
      </c>
      <c r="S194" s="58">
        <v>60</v>
      </c>
      <c r="T194" s="59">
        <v>1</v>
      </c>
      <c r="U194" s="58">
        <v>240</v>
      </c>
      <c r="V194" s="309">
        <v>3280</v>
      </c>
      <c r="W194" s="309">
        <v>30</v>
      </c>
    </row>
    <row r="195" spans="1:23" s="62" customFormat="1" ht="10.15" customHeight="1">
      <c r="A195" s="178" t="s">
        <v>237</v>
      </c>
      <c r="B195" s="179">
        <v>151</v>
      </c>
      <c r="C195" s="179" t="s">
        <v>55</v>
      </c>
      <c r="D195" s="179" t="str">
        <f t="shared" ref="D195:D258" si="3">CONCATENATE($A195,"-",$B195,"-",$C195)</f>
        <v>3/100-151-３歳児</v>
      </c>
      <c r="E195" s="299">
        <v>33720</v>
      </c>
      <c r="F195" s="299">
        <v>310</v>
      </c>
      <c r="G195" s="305">
        <v>440</v>
      </c>
      <c r="H195" s="305">
        <v>4</v>
      </c>
      <c r="I195" s="305">
        <v>8210</v>
      </c>
      <c r="J195" s="301">
        <v>80</v>
      </c>
      <c r="K195" s="55">
        <v>500</v>
      </c>
      <c r="L195" s="55">
        <v>5</v>
      </c>
      <c r="M195" s="301">
        <v>2730</v>
      </c>
      <c r="N195" s="301">
        <v>20</v>
      </c>
      <c r="O195" s="55">
        <v>520</v>
      </c>
      <c r="P195" s="55">
        <v>5</v>
      </c>
      <c r="Q195" s="55">
        <v>320</v>
      </c>
      <c r="R195" s="55">
        <v>3</v>
      </c>
      <c r="S195" s="55">
        <v>50</v>
      </c>
      <c r="T195" s="61">
        <v>1</v>
      </c>
      <c r="U195" s="55">
        <v>240</v>
      </c>
      <c r="V195" s="55"/>
      <c r="W195" s="55"/>
    </row>
    <row r="196" spans="1:23" s="62" customFormat="1" ht="10.15" customHeight="1">
      <c r="A196" s="178" t="s">
        <v>237</v>
      </c>
      <c r="B196" s="179">
        <v>151</v>
      </c>
      <c r="C196" s="179" t="s">
        <v>54</v>
      </c>
      <c r="D196" s="179" t="str">
        <f t="shared" si="3"/>
        <v>3/100-151-４歳以上児</v>
      </c>
      <c r="E196" s="299">
        <v>25510</v>
      </c>
      <c r="F196" s="299">
        <v>230</v>
      </c>
      <c r="G196" s="305">
        <v>440</v>
      </c>
      <c r="H196" s="306">
        <v>4</v>
      </c>
      <c r="I196" s="180"/>
      <c r="J196" s="56"/>
      <c r="K196" s="57">
        <v>500</v>
      </c>
      <c r="L196" s="55">
        <v>5</v>
      </c>
      <c r="M196" s="301">
        <v>2730</v>
      </c>
      <c r="N196" s="301">
        <v>20</v>
      </c>
      <c r="O196" s="55">
        <v>520</v>
      </c>
      <c r="P196" s="55">
        <v>5</v>
      </c>
      <c r="Q196" s="58">
        <v>320</v>
      </c>
      <c r="R196" s="58">
        <v>3</v>
      </c>
      <c r="S196" s="58">
        <v>50</v>
      </c>
      <c r="T196" s="59">
        <v>1</v>
      </c>
      <c r="U196" s="58">
        <v>240</v>
      </c>
      <c r="V196" s="309">
        <v>3280</v>
      </c>
      <c r="W196" s="309">
        <v>30</v>
      </c>
    </row>
    <row r="197" spans="1:23" s="62" customFormat="1" ht="10.15" customHeight="1">
      <c r="A197" s="178" t="s">
        <v>237</v>
      </c>
      <c r="B197" s="179">
        <v>181</v>
      </c>
      <c r="C197" s="179" t="s">
        <v>55</v>
      </c>
      <c r="D197" s="179" t="str">
        <f t="shared" si="3"/>
        <v>3/100-181-３歳児</v>
      </c>
      <c r="E197" s="299">
        <v>33060</v>
      </c>
      <c r="F197" s="299">
        <v>310</v>
      </c>
      <c r="G197" s="305">
        <v>370</v>
      </c>
      <c r="H197" s="305">
        <v>3</v>
      </c>
      <c r="I197" s="305">
        <v>8210</v>
      </c>
      <c r="J197" s="301">
        <v>80</v>
      </c>
      <c r="K197" s="55">
        <v>430</v>
      </c>
      <c r="L197" s="55">
        <v>4</v>
      </c>
      <c r="M197" s="301">
        <v>2340</v>
      </c>
      <c r="N197" s="301">
        <v>20</v>
      </c>
      <c r="O197" s="55">
        <v>520</v>
      </c>
      <c r="P197" s="55">
        <v>5</v>
      </c>
      <c r="Q197" s="55">
        <v>280</v>
      </c>
      <c r="R197" s="55">
        <v>2</v>
      </c>
      <c r="S197" s="55">
        <v>50</v>
      </c>
      <c r="T197" s="61">
        <v>1</v>
      </c>
      <c r="U197" s="55">
        <v>240</v>
      </c>
      <c r="V197" s="55"/>
      <c r="W197" s="55"/>
    </row>
    <row r="198" spans="1:23" s="62" customFormat="1" ht="10.15" customHeight="1">
      <c r="A198" s="178" t="s">
        <v>237</v>
      </c>
      <c r="B198" s="179">
        <v>181</v>
      </c>
      <c r="C198" s="179" t="s">
        <v>54</v>
      </c>
      <c r="D198" s="179" t="str">
        <f t="shared" si="3"/>
        <v>3/100-181-４歳以上児</v>
      </c>
      <c r="E198" s="299">
        <v>24850</v>
      </c>
      <c r="F198" s="299">
        <v>220</v>
      </c>
      <c r="G198" s="305">
        <v>370</v>
      </c>
      <c r="H198" s="306">
        <v>3</v>
      </c>
      <c r="I198" s="180"/>
      <c r="J198" s="56"/>
      <c r="K198" s="57">
        <v>430</v>
      </c>
      <c r="L198" s="55">
        <v>4</v>
      </c>
      <c r="M198" s="301">
        <v>2340</v>
      </c>
      <c r="N198" s="301">
        <v>20</v>
      </c>
      <c r="O198" s="55">
        <v>520</v>
      </c>
      <c r="P198" s="55">
        <v>5</v>
      </c>
      <c r="Q198" s="58">
        <v>280</v>
      </c>
      <c r="R198" s="58">
        <v>2</v>
      </c>
      <c r="S198" s="58">
        <v>50</v>
      </c>
      <c r="T198" s="59">
        <v>1</v>
      </c>
      <c r="U198" s="58">
        <v>240</v>
      </c>
      <c r="V198" s="309">
        <v>3280</v>
      </c>
      <c r="W198" s="309">
        <v>30</v>
      </c>
    </row>
    <row r="199" spans="1:23" s="62" customFormat="1" ht="10.15" customHeight="1">
      <c r="A199" s="178" t="s">
        <v>237</v>
      </c>
      <c r="B199" s="179">
        <v>211</v>
      </c>
      <c r="C199" s="179" t="s">
        <v>55</v>
      </c>
      <c r="D199" s="179" t="str">
        <f t="shared" si="3"/>
        <v>3/100-211-３歳児</v>
      </c>
      <c r="E199" s="299">
        <v>32580</v>
      </c>
      <c r="F199" s="299">
        <v>300</v>
      </c>
      <c r="G199" s="305">
        <v>330</v>
      </c>
      <c r="H199" s="305">
        <v>3</v>
      </c>
      <c r="I199" s="305">
        <v>8210</v>
      </c>
      <c r="J199" s="301">
        <v>80</v>
      </c>
      <c r="K199" s="55">
        <v>370</v>
      </c>
      <c r="L199" s="55">
        <v>3</v>
      </c>
      <c r="M199" s="301">
        <v>2050</v>
      </c>
      <c r="N199" s="301">
        <v>20</v>
      </c>
      <c r="O199" s="55">
        <v>520</v>
      </c>
      <c r="P199" s="55">
        <v>5</v>
      </c>
      <c r="Q199" s="55">
        <v>260</v>
      </c>
      <c r="R199" s="55">
        <v>2</v>
      </c>
      <c r="S199" s="55">
        <v>40</v>
      </c>
      <c r="T199" s="61">
        <v>1</v>
      </c>
      <c r="U199" s="55">
        <v>240</v>
      </c>
      <c r="V199" s="55"/>
      <c r="W199" s="55"/>
    </row>
    <row r="200" spans="1:23" s="62" customFormat="1" ht="10.15" customHeight="1">
      <c r="A200" s="178" t="s">
        <v>237</v>
      </c>
      <c r="B200" s="179">
        <v>211</v>
      </c>
      <c r="C200" s="179" t="s">
        <v>54</v>
      </c>
      <c r="D200" s="179" t="str">
        <f t="shared" si="3"/>
        <v>3/100-211-４歳以上児</v>
      </c>
      <c r="E200" s="299">
        <v>24370</v>
      </c>
      <c r="F200" s="299">
        <v>220</v>
      </c>
      <c r="G200" s="305">
        <v>330</v>
      </c>
      <c r="H200" s="306">
        <v>3</v>
      </c>
      <c r="I200" s="180"/>
      <c r="J200" s="56"/>
      <c r="K200" s="57">
        <v>370</v>
      </c>
      <c r="L200" s="55">
        <v>3</v>
      </c>
      <c r="M200" s="301">
        <v>2050</v>
      </c>
      <c r="N200" s="301">
        <v>20</v>
      </c>
      <c r="O200" s="55">
        <v>520</v>
      </c>
      <c r="P200" s="55">
        <v>5</v>
      </c>
      <c r="Q200" s="58">
        <v>260</v>
      </c>
      <c r="R200" s="58">
        <v>2</v>
      </c>
      <c r="S200" s="58">
        <v>40</v>
      </c>
      <c r="T200" s="59">
        <v>1</v>
      </c>
      <c r="U200" s="58">
        <v>240</v>
      </c>
      <c r="V200" s="309">
        <v>3280</v>
      </c>
      <c r="W200" s="309">
        <v>30</v>
      </c>
    </row>
    <row r="201" spans="1:23" s="62" customFormat="1" ht="10.15" customHeight="1">
      <c r="A201" s="178" t="s">
        <v>237</v>
      </c>
      <c r="B201" s="179">
        <v>241</v>
      </c>
      <c r="C201" s="179" t="s">
        <v>55</v>
      </c>
      <c r="D201" s="179" t="str">
        <f t="shared" si="3"/>
        <v>3/100-241-３歳児</v>
      </c>
      <c r="E201" s="299">
        <v>32210</v>
      </c>
      <c r="F201" s="299">
        <v>300</v>
      </c>
      <c r="G201" s="305">
        <v>290</v>
      </c>
      <c r="H201" s="305">
        <v>2</v>
      </c>
      <c r="I201" s="305">
        <v>8210</v>
      </c>
      <c r="J201" s="301">
        <v>80</v>
      </c>
      <c r="K201" s="55">
        <v>330</v>
      </c>
      <c r="L201" s="55">
        <v>3</v>
      </c>
      <c r="M201" s="301">
        <v>1820</v>
      </c>
      <c r="N201" s="301">
        <v>10</v>
      </c>
      <c r="O201" s="55">
        <v>520</v>
      </c>
      <c r="P201" s="55">
        <v>5</v>
      </c>
      <c r="Q201" s="55">
        <v>230</v>
      </c>
      <c r="R201" s="55">
        <v>2</v>
      </c>
      <c r="S201" s="55">
        <v>40</v>
      </c>
      <c r="T201" s="61">
        <v>1</v>
      </c>
      <c r="U201" s="55">
        <v>240</v>
      </c>
      <c r="V201" s="55"/>
      <c r="W201" s="55"/>
    </row>
    <row r="202" spans="1:23" s="62" customFormat="1" ht="10.15" customHeight="1">
      <c r="A202" s="178" t="s">
        <v>237</v>
      </c>
      <c r="B202" s="179">
        <v>241</v>
      </c>
      <c r="C202" s="179" t="s">
        <v>54</v>
      </c>
      <c r="D202" s="179" t="str">
        <f t="shared" si="3"/>
        <v>3/100-241-４歳以上児</v>
      </c>
      <c r="E202" s="299">
        <v>24000</v>
      </c>
      <c r="F202" s="299">
        <v>220</v>
      </c>
      <c r="G202" s="305">
        <v>290</v>
      </c>
      <c r="H202" s="306">
        <v>2</v>
      </c>
      <c r="I202" s="180"/>
      <c r="J202" s="56"/>
      <c r="K202" s="57">
        <v>330</v>
      </c>
      <c r="L202" s="55">
        <v>3</v>
      </c>
      <c r="M202" s="301">
        <v>1820</v>
      </c>
      <c r="N202" s="301">
        <v>10</v>
      </c>
      <c r="O202" s="55">
        <v>520</v>
      </c>
      <c r="P202" s="55">
        <v>5</v>
      </c>
      <c r="Q202" s="58">
        <v>230</v>
      </c>
      <c r="R202" s="58">
        <v>2</v>
      </c>
      <c r="S202" s="58">
        <v>40</v>
      </c>
      <c r="T202" s="59">
        <v>1</v>
      </c>
      <c r="U202" s="58">
        <v>240</v>
      </c>
      <c r="V202" s="309">
        <v>3280</v>
      </c>
      <c r="W202" s="309">
        <v>30</v>
      </c>
    </row>
    <row r="203" spans="1:23" s="62" customFormat="1" ht="10.15" customHeight="1">
      <c r="A203" s="178" t="s">
        <v>237</v>
      </c>
      <c r="B203" s="179">
        <v>271</v>
      </c>
      <c r="C203" s="179" t="s">
        <v>55</v>
      </c>
      <c r="D203" s="179" t="str">
        <f t="shared" si="3"/>
        <v>3/100-271-３歳児</v>
      </c>
      <c r="E203" s="299">
        <v>31910</v>
      </c>
      <c r="F203" s="299">
        <v>290</v>
      </c>
      <c r="G203" s="305">
        <v>260</v>
      </c>
      <c r="H203" s="305">
        <v>2</v>
      </c>
      <c r="I203" s="305">
        <v>8210</v>
      </c>
      <c r="J203" s="301">
        <v>80</v>
      </c>
      <c r="K203" s="55">
        <v>300</v>
      </c>
      <c r="L203" s="55">
        <v>3</v>
      </c>
      <c r="M203" s="301">
        <v>1640</v>
      </c>
      <c r="N203" s="301">
        <v>10</v>
      </c>
      <c r="O203" s="55">
        <v>520</v>
      </c>
      <c r="P203" s="55">
        <v>5</v>
      </c>
      <c r="Q203" s="55">
        <v>210</v>
      </c>
      <c r="R203" s="55">
        <v>2</v>
      </c>
      <c r="S203" s="55">
        <v>30</v>
      </c>
      <c r="T203" s="61">
        <v>1</v>
      </c>
      <c r="U203" s="55">
        <v>240</v>
      </c>
      <c r="V203" s="55"/>
      <c r="W203" s="55"/>
    </row>
    <row r="204" spans="1:23" s="62" customFormat="1" ht="10.15" customHeight="1">
      <c r="A204" s="178" t="s">
        <v>237</v>
      </c>
      <c r="B204" s="179">
        <v>271</v>
      </c>
      <c r="C204" s="179" t="s">
        <v>54</v>
      </c>
      <c r="D204" s="179" t="str">
        <f t="shared" si="3"/>
        <v>3/100-271-４歳以上児</v>
      </c>
      <c r="E204" s="299">
        <v>23700</v>
      </c>
      <c r="F204" s="299">
        <v>210</v>
      </c>
      <c r="G204" s="305">
        <v>260</v>
      </c>
      <c r="H204" s="306">
        <v>2</v>
      </c>
      <c r="I204" s="180"/>
      <c r="J204" s="56"/>
      <c r="K204" s="57">
        <v>300</v>
      </c>
      <c r="L204" s="55">
        <v>3</v>
      </c>
      <c r="M204" s="301">
        <v>1640</v>
      </c>
      <c r="N204" s="301">
        <v>10</v>
      </c>
      <c r="O204" s="55">
        <v>520</v>
      </c>
      <c r="P204" s="55">
        <v>5</v>
      </c>
      <c r="Q204" s="58">
        <v>210</v>
      </c>
      <c r="R204" s="58">
        <v>2</v>
      </c>
      <c r="S204" s="58">
        <v>30</v>
      </c>
      <c r="T204" s="59">
        <v>1</v>
      </c>
      <c r="U204" s="58">
        <v>240</v>
      </c>
      <c r="V204" s="309">
        <v>3280</v>
      </c>
      <c r="W204" s="309">
        <v>30</v>
      </c>
    </row>
    <row r="205" spans="1:23" s="62" customFormat="1" ht="10.15" customHeight="1">
      <c r="A205" s="178" t="s">
        <v>237</v>
      </c>
      <c r="B205" s="179">
        <v>301</v>
      </c>
      <c r="C205" s="179" t="s">
        <v>55</v>
      </c>
      <c r="D205" s="179" t="str">
        <f t="shared" si="3"/>
        <v>3/100-301-３歳児</v>
      </c>
      <c r="E205" s="299">
        <v>31670</v>
      </c>
      <c r="F205" s="299">
        <v>290</v>
      </c>
      <c r="G205" s="305">
        <v>240</v>
      </c>
      <c r="H205" s="305">
        <v>2</v>
      </c>
      <c r="I205" s="305">
        <v>8210</v>
      </c>
      <c r="J205" s="301">
        <v>80</v>
      </c>
      <c r="K205" s="55">
        <v>270</v>
      </c>
      <c r="L205" s="55">
        <v>2</v>
      </c>
      <c r="M205" s="301">
        <v>1490</v>
      </c>
      <c r="N205" s="301">
        <v>10</v>
      </c>
      <c r="O205" s="55">
        <v>520</v>
      </c>
      <c r="P205" s="55">
        <v>5</v>
      </c>
      <c r="Q205" s="55">
        <v>190</v>
      </c>
      <c r="R205" s="55">
        <v>1</v>
      </c>
      <c r="S205" s="55">
        <v>30</v>
      </c>
      <c r="T205" s="61">
        <v>1</v>
      </c>
      <c r="U205" s="55">
        <v>240</v>
      </c>
      <c r="V205" s="55"/>
      <c r="W205" s="55"/>
    </row>
    <row r="206" spans="1:23" s="62" customFormat="1" ht="10.15" customHeight="1">
      <c r="A206" s="178" t="s">
        <v>237</v>
      </c>
      <c r="B206" s="179">
        <v>301</v>
      </c>
      <c r="C206" s="179" t="s">
        <v>54</v>
      </c>
      <c r="D206" s="179" t="str">
        <f t="shared" si="3"/>
        <v>3/100-301-４歳以上児</v>
      </c>
      <c r="E206" s="299">
        <v>23460</v>
      </c>
      <c r="F206" s="299">
        <v>210</v>
      </c>
      <c r="G206" s="305">
        <v>240</v>
      </c>
      <c r="H206" s="306">
        <v>2</v>
      </c>
      <c r="I206" s="180"/>
      <c r="J206" s="56"/>
      <c r="K206" s="57">
        <v>270</v>
      </c>
      <c r="L206" s="55">
        <v>2</v>
      </c>
      <c r="M206" s="301">
        <v>1490</v>
      </c>
      <c r="N206" s="301">
        <v>10</v>
      </c>
      <c r="O206" s="55">
        <v>520</v>
      </c>
      <c r="P206" s="55">
        <v>5</v>
      </c>
      <c r="Q206" s="58">
        <v>190</v>
      </c>
      <c r="R206" s="58">
        <v>1</v>
      </c>
      <c r="S206" s="58">
        <v>30</v>
      </c>
      <c r="T206" s="59">
        <v>1</v>
      </c>
      <c r="U206" s="58">
        <v>240</v>
      </c>
      <c r="V206" s="309">
        <v>3280</v>
      </c>
      <c r="W206" s="309">
        <v>30</v>
      </c>
    </row>
    <row r="207" spans="1:23" s="60" customFormat="1" ht="10.15" customHeight="1">
      <c r="A207" s="54" t="s">
        <v>236</v>
      </c>
      <c r="B207" s="67">
        <v>1</v>
      </c>
      <c r="C207" s="67" t="s">
        <v>55</v>
      </c>
      <c r="D207" s="67" t="str">
        <f t="shared" si="3"/>
        <v>6/100-1-３歳児</v>
      </c>
      <c r="E207" s="297">
        <v>97130</v>
      </c>
      <c r="F207" s="297">
        <v>950</v>
      </c>
      <c r="G207" s="301">
        <v>5460</v>
      </c>
      <c r="H207" s="301">
        <v>50</v>
      </c>
      <c r="I207" s="301">
        <v>8430</v>
      </c>
      <c r="J207" s="301">
        <v>80</v>
      </c>
      <c r="K207" s="55">
        <v>6010</v>
      </c>
      <c r="L207" s="55">
        <v>60</v>
      </c>
      <c r="M207" s="301">
        <v>33710</v>
      </c>
      <c r="N207" s="301">
        <v>330</v>
      </c>
      <c r="O207" s="55">
        <v>3790</v>
      </c>
      <c r="P207" s="55">
        <v>30</v>
      </c>
      <c r="Q207" s="55">
        <v>2840</v>
      </c>
      <c r="R207" s="55">
        <v>20</v>
      </c>
      <c r="S207" s="55">
        <v>500</v>
      </c>
      <c r="T207" s="61">
        <v>5</v>
      </c>
      <c r="U207" s="55">
        <v>240</v>
      </c>
      <c r="V207" s="55"/>
      <c r="W207" s="55"/>
    </row>
    <row r="208" spans="1:23" s="60" customFormat="1" ht="10.15" customHeight="1">
      <c r="A208" s="54" t="s">
        <v>236</v>
      </c>
      <c r="B208" s="67">
        <v>1</v>
      </c>
      <c r="C208" s="67" t="s">
        <v>54</v>
      </c>
      <c r="D208" s="67" t="str">
        <f t="shared" si="3"/>
        <v>6/100-1-４歳以上児</v>
      </c>
      <c r="E208" s="297">
        <v>88700</v>
      </c>
      <c r="F208" s="297">
        <v>860</v>
      </c>
      <c r="G208" s="301">
        <v>5460</v>
      </c>
      <c r="H208" s="302">
        <v>50</v>
      </c>
      <c r="I208" s="56"/>
      <c r="J208" s="56"/>
      <c r="K208" s="57">
        <v>6010</v>
      </c>
      <c r="L208" s="55">
        <v>60</v>
      </c>
      <c r="M208" s="301">
        <v>33710</v>
      </c>
      <c r="N208" s="301">
        <v>330</v>
      </c>
      <c r="O208" s="55">
        <v>3790</v>
      </c>
      <c r="P208" s="55">
        <v>30</v>
      </c>
      <c r="Q208" s="58">
        <v>2840</v>
      </c>
      <c r="R208" s="58">
        <v>20</v>
      </c>
      <c r="S208" s="58">
        <v>500</v>
      </c>
      <c r="T208" s="59">
        <v>5</v>
      </c>
      <c r="U208" s="58">
        <v>240</v>
      </c>
      <c r="V208" s="309">
        <v>3370</v>
      </c>
      <c r="W208" s="309">
        <v>30</v>
      </c>
    </row>
    <row r="209" spans="1:23" s="60" customFormat="1" ht="10.15" customHeight="1">
      <c r="A209" s="54" t="s">
        <v>236</v>
      </c>
      <c r="B209" s="67">
        <v>16</v>
      </c>
      <c r="C209" s="67" t="s">
        <v>55</v>
      </c>
      <c r="D209" s="67" t="str">
        <f t="shared" si="3"/>
        <v>6/100-16-３歳児</v>
      </c>
      <c r="E209" s="297">
        <v>63460</v>
      </c>
      <c r="F209" s="297">
        <v>610</v>
      </c>
      <c r="G209" s="301">
        <v>3270</v>
      </c>
      <c r="H209" s="301">
        <v>30</v>
      </c>
      <c r="I209" s="301">
        <v>8430</v>
      </c>
      <c r="J209" s="301">
        <v>80</v>
      </c>
      <c r="K209" s="55">
        <v>3600</v>
      </c>
      <c r="L209" s="55">
        <v>30</v>
      </c>
      <c r="M209" s="301">
        <v>20230</v>
      </c>
      <c r="N209" s="301">
        <v>200</v>
      </c>
      <c r="O209" s="55">
        <v>2600</v>
      </c>
      <c r="P209" s="55">
        <v>20</v>
      </c>
      <c r="Q209" s="55">
        <v>1700</v>
      </c>
      <c r="R209" s="55">
        <v>10</v>
      </c>
      <c r="S209" s="55">
        <v>300</v>
      </c>
      <c r="T209" s="61">
        <v>3</v>
      </c>
      <c r="U209" s="55">
        <v>240</v>
      </c>
      <c r="V209" s="55"/>
      <c r="W209" s="55"/>
    </row>
    <row r="210" spans="1:23" s="60" customFormat="1" ht="10.15" customHeight="1">
      <c r="A210" s="54" t="s">
        <v>236</v>
      </c>
      <c r="B210" s="67">
        <v>16</v>
      </c>
      <c r="C210" s="67" t="s">
        <v>54</v>
      </c>
      <c r="D210" s="67" t="str">
        <f t="shared" si="3"/>
        <v>6/100-16-４歳以上児</v>
      </c>
      <c r="E210" s="297">
        <v>55030</v>
      </c>
      <c r="F210" s="297">
        <v>530</v>
      </c>
      <c r="G210" s="301">
        <v>3270</v>
      </c>
      <c r="H210" s="302">
        <v>30</v>
      </c>
      <c r="I210" s="56"/>
      <c r="J210" s="56"/>
      <c r="K210" s="57">
        <v>3600</v>
      </c>
      <c r="L210" s="55">
        <v>30</v>
      </c>
      <c r="M210" s="301">
        <v>20230</v>
      </c>
      <c r="N210" s="301">
        <v>200</v>
      </c>
      <c r="O210" s="55">
        <v>2600</v>
      </c>
      <c r="P210" s="55">
        <v>20</v>
      </c>
      <c r="Q210" s="58">
        <v>1700</v>
      </c>
      <c r="R210" s="58">
        <v>10</v>
      </c>
      <c r="S210" s="58">
        <v>300</v>
      </c>
      <c r="T210" s="59">
        <v>3</v>
      </c>
      <c r="U210" s="58">
        <v>240</v>
      </c>
      <c r="V210" s="309">
        <v>3370</v>
      </c>
      <c r="W210" s="309">
        <v>30</v>
      </c>
    </row>
    <row r="211" spans="1:23" s="60" customFormat="1" ht="10.15" customHeight="1">
      <c r="A211" s="54" t="s">
        <v>236</v>
      </c>
      <c r="B211" s="67">
        <v>26</v>
      </c>
      <c r="C211" s="67" t="s">
        <v>55</v>
      </c>
      <c r="D211" s="67" t="str">
        <f t="shared" si="3"/>
        <v>6/100-26-３歳児</v>
      </c>
      <c r="E211" s="297">
        <v>51480</v>
      </c>
      <c r="F211" s="297">
        <v>490</v>
      </c>
      <c r="G211" s="301">
        <v>2340</v>
      </c>
      <c r="H211" s="301">
        <v>20</v>
      </c>
      <c r="I211" s="301">
        <v>8430</v>
      </c>
      <c r="J211" s="301">
        <v>80</v>
      </c>
      <c r="K211" s="55">
        <v>2570</v>
      </c>
      <c r="L211" s="55">
        <v>20</v>
      </c>
      <c r="M211" s="301">
        <v>14450</v>
      </c>
      <c r="N211" s="301">
        <v>140</v>
      </c>
      <c r="O211" s="55">
        <v>2090</v>
      </c>
      <c r="P211" s="55">
        <v>20</v>
      </c>
      <c r="Q211" s="55">
        <v>1220</v>
      </c>
      <c r="R211" s="55">
        <v>10</v>
      </c>
      <c r="S211" s="55">
        <v>210</v>
      </c>
      <c r="T211" s="61">
        <v>2</v>
      </c>
      <c r="U211" s="55">
        <v>240</v>
      </c>
      <c r="V211" s="55"/>
      <c r="W211" s="55"/>
    </row>
    <row r="212" spans="1:23" s="60" customFormat="1" ht="10.15" customHeight="1">
      <c r="A212" s="54" t="s">
        <v>236</v>
      </c>
      <c r="B212" s="67">
        <v>26</v>
      </c>
      <c r="C212" s="67" t="s">
        <v>54</v>
      </c>
      <c r="D212" s="67" t="str">
        <f t="shared" si="3"/>
        <v>6/100-26-４歳以上児</v>
      </c>
      <c r="E212" s="297">
        <v>43050</v>
      </c>
      <c r="F212" s="297">
        <v>410</v>
      </c>
      <c r="G212" s="301">
        <v>2340</v>
      </c>
      <c r="H212" s="302">
        <v>20</v>
      </c>
      <c r="I212" s="56"/>
      <c r="J212" s="56"/>
      <c r="K212" s="57">
        <v>2570</v>
      </c>
      <c r="L212" s="55">
        <v>20</v>
      </c>
      <c r="M212" s="301">
        <v>14450</v>
      </c>
      <c r="N212" s="301">
        <v>140</v>
      </c>
      <c r="O212" s="55">
        <v>2090</v>
      </c>
      <c r="P212" s="55">
        <v>20</v>
      </c>
      <c r="Q212" s="58">
        <v>1220</v>
      </c>
      <c r="R212" s="58">
        <v>10</v>
      </c>
      <c r="S212" s="58">
        <v>210</v>
      </c>
      <c r="T212" s="59">
        <v>2</v>
      </c>
      <c r="U212" s="58">
        <v>240</v>
      </c>
      <c r="V212" s="309">
        <v>3370</v>
      </c>
      <c r="W212" s="309">
        <v>30</v>
      </c>
    </row>
    <row r="213" spans="1:23" s="60" customFormat="1" ht="10.15" customHeight="1">
      <c r="A213" s="54" t="s">
        <v>236</v>
      </c>
      <c r="B213" s="67">
        <v>36</v>
      </c>
      <c r="C213" s="67" t="s">
        <v>55</v>
      </c>
      <c r="D213" s="67" t="str">
        <f t="shared" si="3"/>
        <v>6/100-36-３歳児</v>
      </c>
      <c r="E213" s="297">
        <v>46720</v>
      </c>
      <c r="F213" s="297">
        <v>440</v>
      </c>
      <c r="G213" s="301">
        <v>1820</v>
      </c>
      <c r="H213" s="301">
        <v>10</v>
      </c>
      <c r="I213" s="301">
        <v>8430</v>
      </c>
      <c r="J213" s="301">
        <v>80</v>
      </c>
      <c r="K213" s="55">
        <v>0</v>
      </c>
      <c r="L213" s="55">
        <v>0</v>
      </c>
      <c r="M213" s="301">
        <v>11230</v>
      </c>
      <c r="N213" s="301">
        <v>110</v>
      </c>
      <c r="O213" s="55">
        <v>1800</v>
      </c>
      <c r="P213" s="55">
        <v>10</v>
      </c>
      <c r="Q213" s="55">
        <v>950</v>
      </c>
      <c r="R213" s="55">
        <v>9</v>
      </c>
      <c r="S213" s="55">
        <v>170</v>
      </c>
      <c r="T213" s="61">
        <v>1</v>
      </c>
      <c r="U213" s="55">
        <v>240</v>
      </c>
      <c r="V213" s="55"/>
      <c r="W213" s="55"/>
    </row>
    <row r="214" spans="1:23" s="60" customFormat="1" ht="10.15" customHeight="1">
      <c r="A214" s="54" t="s">
        <v>236</v>
      </c>
      <c r="B214" s="67">
        <v>36</v>
      </c>
      <c r="C214" s="67" t="s">
        <v>54</v>
      </c>
      <c r="D214" s="67" t="str">
        <f t="shared" si="3"/>
        <v>6/100-36-４歳以上児</v>
      </c>
      <c r="E214" s="297">
        <v>38290</v>
      </c>
      <c r="F214" s="297">
        <v>360</v>
      </c>
      <c r="G214" s="301">
        <v>1820</v>
      </c>
      <c r="H214" s="302">
        <v>10</v>
      </c>
      <c r="I214" s="56"/>
      <c r="J214" s="56"/>
      <c r="K214" s="57">
        <v>0</v>
      </c>
      <c r="L214" s="55">
        <v>0</v>
      </c>
      <c r="M214" s="301">
        <v>11230</v>
      </c>
      <c r="N214" s="301">
        <v>110</v>
      </c>
      <c r="O214" s="55">
        <v>1800</v>
      </c>
      <c r="P214" s="55">
        <v>10</v>
      </c>
      <c r="Q214" s="58">
        <v>950</v>
      </c>
      <c r="R214" s="58">
        <v>9</v>
      </c>
      <c r="S214" s="58">
        <v>170</v>
      </c>
      <c r="T214" s="59">
        <v>1</v>
      </c>
      <c r="U214" s="58">
        <v>240</v>
      </c>
      <c r="V214" s="309">
        <v>3370</v>
      </c>
      <c r="W214" s="309">
        <v>30</v>
      </c>
    </row>
    <row r="215" spans="1:23" s="60" customFormat="1" ht="10.15" customHeight="1">
      <c r="A215" s="54" t="s">
        <v>236</v>
      </c>
      <c r="B215" s="67">
        <v>46</v>
      </c>
      <c r="C215" s="67" t="s">
        <v>55</v>
      </c>
      <c r="D215" s="67" t="str">
        <f t="shared" si="3"/>
        <v>6/100-46-３歳児</v>
      </c>
      <c r="E215" s="297">
        <v>42480</v>
      </c>
      <c r="F215" s="297">
        <v>400</v>
      </c>
      <c r="G215" s="301">
        <v>1360</v>
      </c>
      <c r="H215" s="301">
        <v>10</v>
      </c>
      <c r="I215" s="301">
        <v>8430</v>
      </c>
      <c r="J215" s="301">
        <v>80</v>
      </c>
      <c r="K215" s="55">
        <v>0</v>
      </c>
      <c r="L215" s="55">
        <v>0</v>
      </c>
      <c r="M215" s="301">
        <v>8420</v>
      </c>
      <c r="N215" s="301">
        <v>80</v>
      </c>
      <c r="O215" s="55">
        <v>1350</v>
      </c>
      <c r="P215" s="55">
        <v>10</v>
      </c>
      <c r="Q215" s="55">
        <v>710</v>
      </c>
      <c r="R215" s="55">
        <v>7</v>
      </c>
      <c r="S215" s="55">
        <v>120</v>
      </c>
      <c r="T215" s="61">
        <v>1</v>
      </c>
      <c r="U215" s="55">
        <v>240</v>
      </c>
      <c r="V215" s="55"/>
      <c r="W215" s="55"/>
    </row>
    <row r="216" spans="1:23" s="60" customFormat="1" ht="10.15" customHeight="1">
      <c r="A216" s="54" t="s">
        <v>236</v>
      </c>
      <c r="B216" s="67">
        <v>46</v>
      </c>
      <c r="C216" s="67" t="s">
        <v>54</v>
      </c>
      <c r="D216" s="67" t="str">
        <f t="shared" si="3"/>
        <v>6/100-46-４歳以上児</v>
      </c>
      <c r="E216" s="297">
        <v>34050</v>
      </c>
      <c r="F216" s="297">
        <v>320</v>
      </c>
      <c r="G216" s="301">
        <v>1360</v>
      </c>
      <c r="H216" s="302">
        <v>10</v>
      </c>
      <c r="I216" s="56"/>
      <c r="J216" s="56"/>
      <c r="K216" s="57">
        <v>0</v>
      </c>
      <c r="L216" s="55">
        <v>0</v>
      </c>
      <c r="M216" s="301">
        <v>8420</v>
      </c>
      <c r="N216" s="301">
        <v>80</v>
      </c>
      <c r="O216" s="55">
        <v>1350</v>
      </c>
      <c r="P216" s="55">
        <v>10</v>
      </c>
      <c r="Q216" s="58">
        <v>710</v>
      </c>
      <c r="R216" s="58">
        <v>7</v>
      </c>
      <c r="S216" s="58">
        <v>120</v>
      </c>
      <c r="T216" s="59">
        <v>1</v>
      </c>
      <c r="U216" s="58">
        <v>240</v>
      </c>
      <c r="V216" s="309">
        <v>3370</v>
      </c>
      <c r="W216" s="309">
        <v>30</v>
      </c>
    </row>
    <row r="217" spans="1:23" s="60" customFormat="1" ht="10.15" customHeight="1">
      <c r="A217" s="54" t="s">
        <v>236</v>
      </c>
      <c r="B217" s="67">
        <v>61</v>
      </c>
      <c r="C217" s="67" t="s">
        <v>55</v>
      </c>
      <c r="D217" s="67" t="str">
        <f t="shared" si="3"/>
        <v>6/100-61-３歳児</v>
      </c>
      <c r="E217" s="297">
        <v>39980</v>
      </c>
      <c r="F217" s="297">
        <v>380</v>
      </c>
      <c r="G217" s="301">
        <v>1090</v>
      </c>
      <c r="H217" s="301">
        <v>10</v>
      </c>
      <c r="I217" s="301">
        <v>8430</v>
      </c>
      <c r="J217" s="301">
        <v>80</v>
      </c>
      <c r="K217" s="55">
        <v>0</v>
      </c>
      <c r="L217" s="55">
        <v>0</v>
      </c>
      <c r="M217" s="301">
        <v>6740</v>
      </c>
      <c r="N217" s="301">
        <v>60</v>
      </c>
      <c r="O217" s="55">
        <v>1080</v>
      </c>
      <c r="P217" s="55">
        <v>10</v>
      </c>
      <c r="Q217" s="55">
        <v>590</v>
      </c>
      <c r="R217" s="55">
        <v>5</v>
      </c>
      <c r="S217" s="55">
        <v>100</v>
      </c>
      <c r="T217" s="61">
        <v>1</v>
      </c>
      <c r="U217" s="55">
        <v>240</v>
      </c>
      <c r="V217" s="55"/>
      <c r="W217" s="55"/>
    </row>
    <row r="218" spans="1:23" s="60" customFormat="1" ht="10.15" customHeight="1">
      <c r="A218" s="54" t="s">
        <v>236</v>
      </c>
      <c r="B218" s="67">
        <v>61</v>
      </c>
      <c r="C218" s="67" t="s">
        <v>54</v>
      </c>
      <c r="D218" s="67" t="str">
        <f t="shared" si="3"/>
        <v>6/100-61-４歳以上児</v>
      </c>
      <c r="E218" s="297">
        <v>31550</v>
      </c>
      <c r="F218" s="297">
        <v>290</v>
      </c>
      <c r="G218" s="301">
        <v>1090</v>
      </c>
      <c r="H218" s="302">
        <v>10</v>
      </c>
      <c r="I218" s="56"/>
      <c r="J218" s="56"/>
      <c r="K218" s="57">
        <v>0</v>
      </c>
      <c r="L218" s="55">
        <v>0</v>
      </c>
      <c r="M218" s="301">
        <v>6740</v>
      </c>
      <c r="N218" s="301">
        <v>60</v>
      </c>
      <c r="O218" s="55">
        <v>1080</v>
      </c>
      <c r="P218" s="55">
        <v>10</v>
      </c>
      <c r="Q218" s="58">
        <v>590</v>
      </c>
      <c r="R218" s="58">
        <v>5</v>
      </c>
      <c r="S218" s="58">
        <v>100</v>
      </c>
      <c r="T218" s="59">
        <v>1</v>
      </c>
      <c r="U218" s="58">
        <v>240</v>
      </c>
      <c r="V218" s="309">
        <v>3370</v>
      </c>
      <c r="W218" s="309">
        <v>30</v>
      </c>
    </row>
    <row r="219" spans="1:23" s="62" customFormat="1" ht="10.15" customHeight="1">
      <c r="A219" s="54" t="s">
        <v>236</v>
      </c>
      <c r="B219" s="67">
        <v>76</v>
      </c>
      <c r="C219" s="67" t="s">
        <v>55</v>
      </c>
      <c r="D219" s="67" t="str">
        <f t="shared" si="3"/>
        <v>6/100-76-３歳児</v>
      </c>
      <c r="E219" s="297">
        <v>38280</v>
      </c>
      <c r="F219" s="297">
        <v>360</v>
      </c>
      <c r="G219" s="301">
        <v>910</v>
      </c>
      <c r="H219" s="301">
        <v>9</v>
      </c>
      <c r="I219" s="301">
        <v>8430</v>
      </c>
      <c r="J219" s="301">
        <v>80</v>
      </c>
      <c r="K219" s="55">
        <v>0</v>
      </c>
      <c r="L219" s="55">
        <v>0</v>
      </c>
      <c r="M219" s="301">
        <v>5610</v>
      </c>
      <c r="N219" s="301">
        <v>50</v>
      </c>
      <c r="O219" s="55">
        <v>900</v>
      </c>
      <c r="P219" s="55">
        <v>9</v>
      </c>
      <c r="Q219" s="55">
        <v>520</v>
      </c>
      <c r="R219" s="55">
        <v>5</v>
      </c>
      <c r="S219" s="55">
        <v>90</v>
      </c>
      <c r="T219" s="61">
        <v>1</v>
      </c>
      <c r="U219" s="55">
        <v>240</v>
      </c>
      <c r="V219" s="55"/>
      <c r="W219" s="55"/>
    </row>
    <row r="220" spans="1:23" s="62" customFormat="1" ht="10.15" customHeight="1">
      <c r="A220" s="54" t="s">
        <v>236</v>
      </c>
      <c r="B220" s="67">
        <v>76</v>
      </c>
      <c r="C220" s="67" t="s">
        <v>54</v>
      </c>
      <c r="D220" s="67" t="str">
        <f t="shared" si="3"/>
        <v>6/100-76-４歳以上児</v>
      </c>
      <c r="E220" s="297">
        <v>29850</v>
      </c>
      <c r="F220" s="297">
        <v>270</v>
      </c>
      <c r="G220" s="301">
        <v>910</v>
      </c>
      <c r="H220" s="302">
        <v>9</v>
      </c>
      <c r="I220" s="56"/>
      <c r="J220" s="56"/>
      <c r="K220" s="57">
        <v>0</v>
      </c>
      <c r="L220" s="55">
        <v>0</v>
      </c>
      <c r="M220" s="301">
        <v>5610</v>
      </c>
      <c r="N220" s="301">
        <v>50</v>
      </c>
      <c r="O220" s="55">
        <v>900</v>
      </c>
      <c r="P220" s="55">
        <v>9</v>
      </c>
      <c r="Q220" s="58">
        <v>520</v>
      </c>
      <c r="R220" s="58">
        <v>5</v>
      </c>
      <c r="S220" s="58">
        <v>90</v>
      </c>
      <c r="T220" s="59">
        <v>1</v>
      </c>
      <c r="U220" s="58">
        <v>240</v>
      </c>
      <c r="V220" s="309">
        <v>3370</v>
      </c>
      <c r="W220" s="309">
        <v>30</v>
      </c>
    </row>
    <row r="221" spans="1:23" s="62" customFormat="1" ht="10.15" customHeight="1">
      <c r="A221" s="54" t="s">
        <v>236</v>
      </c>
      <c r="B221" s="67">
        <v>91</v>
      </c>
      <c r="C221" s="67" t="s">
        <v>55</v>
      </c>
      <c r="D221" s="67" t="str">
        <f t="shared" si="3"/>
        <v>6/100-91-３歳児</v>
      </c>
      <c r="E221" s="297">
        <v>37740</v>
      </c>
      <c r="F221" s="297">
        <v>350</v>
      </c>
      <c r="G221" s="301">
        <v>780</v>
      </c>
      <c r="H221" s="301">
        <v>7</v>
      </c>
      <c r="I221" s="301">
        <v>8430</v>
      </c>
      <c r="J221" s="301">
        <v>80</v>
      </c>
      <c r="K221" s="55">
        <v>0</v>
      </c>
      <c r="L221" s="55">
        <v>0</v>
      </c>
      <c r="M221" s="301">
        <v>4810</v>
      </c>
      <c r="N221" s="301">
        <v>40</v>
      </c>
      <c r="O221" s="55">
        <v>770</v>
      </c>
      <c r="P221" s="55">
        <v>7</v>
      </c>
      <c r="Q221" s="55">
        <v>460</v>
      </c>
      <c r="R221" s="55">
        <v>4</v>
      </c>
      <c r="S221" s="55">
        <v>80</v>
      </c>
      <c r="T221" s="61">
        <v>1</v>
      </c>
      <c r="U221" s="55">
        <v>240</v>
      </c>
      <c r="V221" s="55"/>
      <c r="W221" s="55"/>
    </row>
    <row r="222" spans="1:23" s="62" customFormat="1" ht="10.15" customHeight="1">
      <c r="A222" s="54" t="s">
        <v>236</v>
      </c>
      <c r="B222" s="67">
        <v>91</v>
      </c>
      <c r="C222" s="67" t="s">
        <v>54</v>
      </c>
      <c r="D222" s="67" t="str">
        <f t="shared" si="3"/>
        <v>6/100-91-４歳以上児</v>
      </c>
      <c r="E222" s="297">
        <v>29310</v>
      </c>
      <c r="F222" s="297">
        <v>270</v>
      </c>
      <c r="G222" s="301">
        <v>780</v>
      </c>
      <c r="H222" s="302">
        <v>7</v>
      </c>
      <c r="I222" s="56"/>
      <c r="J222" s="56"/>
      <c r="K222" s="57">
        <v>0</v>
      </c>
      <c r="L222" s="55">
        <v>0</v>
      </c>
      <c r="M222" s="301">
        <v>4810</v>
      </c>
      <c r="N222" s="301">
        <v>40</v>
      </c>
      <c r="O222" s="55">
        <v>770</v>
      </c>
      <c r="P222" s="55">
        <v>7</v>
      </c>
      <c r="Q222" s="58">
        <v>460</v>
      </c>
      <c r="R222" s="58">
        <v>4</v>
      </c>
      <c r="S222" s="58">
        <v>80</v>
      </c>
      <c r="T222" s="59">
        <v>1</v>
      </c>
      <c r="U222" s="58">
        <v>240</v>
      </c>
      <c r="V222" s="309">
        <v>3370</v>
      </c>
      <c r="W222" s="309">
        <v>30</v>
      </c>
    </row>
    <row r="223" spans="1:23" s="62" customFormat="1" ht="10.15" customHeight="1">
      <c r="A223" s="54" t="s">
        <v>236</v>
      </c>
      <c r="B223" s="67">
        <v>106</v>
      </c>
      <c r="C223" s="67" t="s">
        <v>55</v>
      </c>
      <c r="D223" s="67" t="str">
        <f t="shared" si="3"/>
        <v>6/100-106-３歳児</v>
      </c>
      <c r="E223" s="297">
        <v>36770</v>
      </c>
      <c r="F223" s="297">
        <v>340</v>
      </c>
      <c r="G223" s="301">
        <v>680</v>
      </c>
      <c r="H223" s="301">
        <v>6</v>
      </c>
      <c r="I223" s="301">
        <v>8430</v>
      </c>
      <c r="J223" s="301">
        <v>80</v>
      </c>
      <c r="K223" s="55">
        <v>0</v>
      </c>
      <c r="L223" s="55">
        <v>0</v>
      </c>
      <c r="M223" s="301">
        <v>4210</v>
      </c>
      <c r="N223" s="301">
        <v>40</v>
      </c>
      <c r="O223" s="55">
        <v>670</v>
      </c>
      <c r="P223" s="55">
        <v>6</v>
      </c>
      <c r="Q223" s="55">
        <v>420</v>
      </c>
      <c r="R223" s="55">
        <v>4</v>
      </c>
      <c r="S223" s="55">
        <v>70</v>
      </c>
      <c r="T223" s="61">
        <v>1</v>
      </c>
      <c r="U223" s="55">
        <v>240</v>
      </c>
      <c r="V223" s="55"/>
      <c r="W223" s="55"/>
    </row>
    <row r="224" spans="1:23" s="62" customFormat="1" ht="10.15" customHeight="1">
      <c r="A224" s="54" t="s">
        <v>236</v>
      </c>
      <c r="B224" s="67">
        <v>106</v>
      </c>
      <c r="C224" s="67" t="s">
        <v>54</v>
      </c>
      <c r="D224" s="67" t="str">
        <f t="shared" si="3"/>
        <v>6/100-106-４歳以上児</v>
      </c>
      <c r="E224" s="297">
        <v>28340</v>
      </c>
      <c r="F224" s="297">
        <v>260</v>
      </c>
      <c r="G224" s="301">
        <v>680</v>
      </c>
      <c r="H224" s="302">
        <v>6</v>
      </c>
      <c r="I224" s="56"/>
      <c r="J224" s="56"/>
      <c r="K224" s="57">
        <v>0</v>
      </c>
      <c r="L224" s="55">
        <v>0</v>
      </c>
      <c r="M224" s="301">
        <v>4210</v>
      </c>
      <c r="N224" s="301">
        <v>40</v>
      </c>
      <c r="O224" s="55">
        <v>670</v>
      </c>
      <c r="P224" s="55">
        <v>6</v>
      </c>
      <c r="Q224" s="58">
        <v>420</v>
      </c>
      <c r="R224" s="58">
        <v>4</v>
      </c>
      <c r="S224" s="58">
        <v>70</v>
      </c>
      <c r="T224" s="59">
        <v>1</v>
      </c>
      <c r="U224" s="58">
        <v>240</v>
      </c>
      <c r="V224" s="309">
        <v>3370</v>
      </c>
      <c r="W224" s="309">
        <v>30</v>
      </c>
    </row>
    <row r="225" spans="1:23" s="62" customFormat="1" ht="10.15" customHeight="1">
      <c r="A225" s="54" t="s">
        <v>236</v>
      </c>
      <c r="B225" s="67">
        <v>121</v>
      </c>
      <c r="C225" s="67" t="s">
        <v>55</v>
      </c>
      <c r="D225" s="67" t="str">
        <f t="shared" si="3"/>
        <v>6/100-121-３歳児</v>
      </c>
      <c r="E225" s="297">
        <v>35990</v>
      </c>
      <c r="F225" s="297">
        <v>340</v>
      </c>
      <c r="G225" s="301">
        <v>600</v>
      </c>
      <c r="H225" s="301">
        <v>6</v>
      </c>
      <c r="I225" s="301">
        <v>8430</v>
      </c>
      <c r="J225" s="301">
        <v>80</v>
      </c>
      <c r="K225" s="55">
        <v>660</v>
      </c>
      <c r="L225" s="55">
        <v>6</v>
      </c>
      <c r="M225" s="301">
        <v>3740</v>
      </c>
      <c r="N225" s="301">
        <v>30</v>
      </c>
      <c r="O225" s="55">
        <v>600</v>
      </c>
      <c r="P225" s="55">
        <v>6</v>
      </c>
      <c r="Q225" s="55">
        <v>390</v>
      </c>
      <c r="R225" s="55">
        <v>3</v>
      </c>
      <c r="S225" s="55">
        <v>70</v>
      </c>
      <c r="T225" s="61">
        <v>1</v>
      </c>
      <c r="U225" s="55">
        <v>240</v>
      </c>
      <c r="V225" s="55"/>
      <c r="W225" s="55"/>
    </row>
    <row r="226" spans="1:23" s="62" customFormat="1" ht="10.15" customHeight="1">
      <c r="A226" s="54" t="s">
        <v>236</v>
      </c>
      <c r="B226" s="67">
        <v>121</v>
      </c>
      <c r="C226" s="67" t="s">
        <v>54</v>
      </c>
      <c r="D226" s="67" t="str">
        <f t="shared" si="3"/>
        <v>6/100-121-４歳以上児</v>
      </c>
      <c r="E226" s="297">
        <v>27560</v>
      </c>
      <c r="F226" s="297">
        <v>250</v>
      </c>
      <c r="G226" s="301">
        <v>600</v>
      </c>
      <c r="H226" s="302">
        <v>6</v>
      </c>
      <c r="I226" s="56"/>
      <c r="J226" s="56"/>
      <c r="K226" s="57">
        <v>660</v>
      </c>
      <c r="L226" s="55">
        <v>6</v>
      </c>
      <c r="M226" s="301">
        <v>3740</v>
      </c>
      <c r="N226" s="301">
        <v>30</v>
      </c>
      <c r="O226" s="55">
        <v>600</v>
      </c>
      <c r="P226" s="55">
        <v>6</v>
      </c>
      <c r="Q226" s="58">
        <v>390</v>
      </c>
      <c r="R226" s="58">
        <v>3</v>
      </c>
      <c r="S226" s="58">
        <v>70</v>
      </c>
      <c r="T226" s="59">
        <v>1</v>
      </c>
      <c r="U226" s="58">
        <v>240</v>
      </c>
      <c r="V226" s="309">
        <v>3370</v>
      </c>
      <c r="W226" s="309">
        <v>30</v>
      </c>
    </row>
    <row r="227" spans="1:23" s="62" customFormat="1" ht="10.15" customHeight="1">
      <c r="A227" s="54" t="s">
        <v>236</v>
      </c>
      <c r="B227" s="67">
        <v>136</v>
      </c>
      <c r="C227" s="67" t="s">
        <v>55</v>
      </c>
      <c r="D227" s="67" t="str">
        <f t="shared" si="3"/>
        <v>6/100-136-３歳児</v>
      </c>
      <c r="E227" s="297">
        <v>35390</v>
      </c>
      <c r="F227" s="297">
        <v>330</v>
      </c>
      <c r="G227" s="301">
        <v>540</v>
      </c>
      <c r="H227" s="301">
        <v>5</v>
      </c>
      <c r="I227" s="301">
        <v>8430</v>
      </c>
      <c r="J227" s="301">
        <v>80</v>
      </c>
      <c r="K227" s="55">
        <v>600</v>
      </c>
      <c r="L227" s="55">
        <v>6</v>
      </c>
      <c r="M227" s="301">
        <v>3370</v>
      </c>
      <c r="N227" s="301">
        <v>30</v>
      </c>
      <c r="O227" s="55">
        <v>540</v>
      </c>
      <c r="P227" s="55">
        <v>5</v>
      </c>
      <c r="Q227" s="55">
        <v>370</v>
      </c>
      <c r="R227" s="55">
        <v>3</v>
      </c>
      <c r="S227" s="55">
        <v>60</v>
      </c>
      <c r="T227" s="61">
        <v>1</v>
      </c>
      <c r="U227" s="55">
        <v>240</v>
      </c>
      <c r="V227" s="55"/>
      <c r="W227" s="55"/>
    </row>
    <row r="228" spans="1:23" s="62" customFormat="1" ht="10.15" customHeight="1">
      <c r="A228" s="54" t="s">
        <v>236</v>
      </c>
      <c r="B228" s="67">
        <v>136</v>
      </c>
      <c r="C228" s="67" t="s">
        <v>54</v>
      </c>
      <c r="D228" s="67" t="str">
        <f t="shared" si="3"/>
        <v>6/100-136-４歳以上児</v>
      </c>
      <c r="E228" s="297">
        <v>26960</v>
      </c>
      <c r="F228" s="297">
        <v>250</v>
      </c>
      <c r="G228" s="301">
        <v>540</v>
      </c>
      <c r="H228" s="302">
        <v>5</v>
      </c>
      <c r="I228" s="56"/>
      <c r="J228" s="56"/>
      <c r="K228" s="57">
        <v>600</v>
      </c>
      <c r="L228" s="55">
        <v>6</v>
      </c>
      <c r="M228" s="301">
        <v>3370</v>
      </c>
      <c r="N228" s="301">
        <v>30</v>
      </c>
      <c r="O228" s="55">
        <v>540</v>
      </c>
      <c r="P228" s="55">
        <v>5</v>
      </c>
      <c r="Q228" s="58">
        <v>370</v>
      </c>
      <c r="R228" s="58">
        <v>3</v>
      </c>
      <c r="S228" s="58">
        <v>60</v>
      </c>
      <c r="T228" s="59">
        <v>1</v>
      </c>
      <c r="U228" s="58">
        <v>240</v>
      </c>
      <c r="V228" s="309">
        <v>3370</v>
      </c>
      <c r="W228" s="309">
        <v>30</v>
      </c>
    </row>
    <row r="229" spans="1:23" s="62" customFormat="1" ht="10.15" customHeight="1">
      <c r="A229" s="54" t="s">
        <v>236</v>
      </c>
      <c r="B229" s="67">
        <v>151</v>
      </c>
      <c r="C229" s="67" t="s">
        <v>55</v>
      </c>
      <c r="D229" s="67" t="str">
        <f t="shared" si="3"/>
        <v>6/100-151-３歳児</v>
      </c>
      <c r="E229" s="297">
        <v>34470</v>
      </c>
      <c r="F229" s="297">
        <v>320</v>
      </c>
      <c r="G229" s="301">
        <v>450</v>
      </c>
      <c r="H229" s="301">
        <v>4</v>
      </c>
      <c r="I229" s="301">
        <v>8430</v>
      </c>
      <c r="J229" s="301">
        <v>80</v>
      </c>
      <c r="K229" s="55">
        <v>500</v>
      </c>
      <c r="L229" s="55">
        <v>5</v>
      </c>
      <c r="M229" s="301">
        <v>2800</v>
      </c>
      <c r="N229" s="301">
        <v>20</v>
      </c>
      <c r="O229" s="55">
        <v>520</v>
      </c>
      <c r="P229" s="55">
        <v>5</v>
      </c>
      <c r="Q229" s="55">
        <v>320</v>
      </c>
      <c r="R229" s="55">
        <v>3</v>
      </c>
      <c r="S229" s="55">
        <v>50</v>
      </c>
      <c r="T229" s="61">
        <v>1</v>
      </c>
      <c r="U229" s="55">
        <v>240</v>
      </c>
      <c r="V229" s="55"/>
      <c r="W229" s="55"/>
    </row>
    <row r="230" spans="1:23" s="62" customFormat="1" ht="10.15" customHeight="1">
      <c r="A230" s="54" t="s">
        <v>236</v>
      </c>
      <c r="B230" s="67">
        <v>151</v>
      </c>
      <c r="C230" s="67" t="s">
        <v>54</v>
      </c>
      <c r="D230" s="67" t="str">
        <f t="shared" si="3"/>
        <v>6/100-151-４歳以上児</v>
      </c>
      <c r="E230" s="297">
        <v>26040</v>
      </c>
      <c r="F230" s="297">
        <v>240</v>
      </c>
      <c r="G230" s="301">
        <v>450</v>
      </c>
      <c r="H230" s="302">
        <v>4</v>
      </c>
      <c r="I230" s="56"/>
      <c r="J230" s="56"/>
      <c r="K230" s="57">
        <v>500</v>
      </c>
      <c r="L230" s="55">
        <v>5</v>
      </c>
      <c r="M230" s="301">
        <v>2800</v>
      </c>
      <c r="N230" s="301">
        <v>20</v>
      </c>
      <c r="O230" s="55">
        <v>520</v>
      </c>
      <c r="P230" s="55">
        <v>5</v>
      </c>
      <c r="Q230" s="58">
        <v>320</v>
      </c>
      <c r="R230" s="58">
        <v>3</v>
      </c>
      <c r="S230" s="58">
        <v>50</v>
      </c>
      <c r="T230" s="59">
        <v>1</v>
      </c>
      <c r="U230" s="58">
        <v>240</v>
      </c>
      <c r="V230" s="309">
        <v>3370</v>
      </c>
      <c r="W230" s="309">
        <v>30</v>
      </c>
    </row>
    <row r="231" spans="1:23" s="62" customFormat="1" ht="10.15" customHeight="1">
      <c r="A231" s="54" t="s">
        <v>236</v>
      </c>
      <c r="B231" s="67">
        <v>181</v>
      </c>
      <c r="C231" s="67" t="s">
        <v>55</v>
      </c>
      <c r="D231" s="67" t="str">
        <f t="shared" si="3"/>
        <v>6/100-181-３歳児</v>
      </c>
      <c r="E231" s="297">
        <v>33800</v>
      </c>
      <c r="F231" s="297">
        <v>310</v>
      </c>
      <c r="G231" s="301">
        <v>390</v>
      </c>
      <c r="H231" s="301">
        <v>3</v>
      </c>
      <c r="I231" s="301">
        <v>8430</v>
      </c>
      <c r="J231" s="301">
        <v>80</v>
      </c>
      <c r="K231" s="55">
        <v>430</v>
      </c>
      <c r="L231" s="55">
        <v>4</v>
      </c>
      <c r="M231" s="301">
        <v>2400</v>
      </c>
      <c r="N231" s="301">
        <v>20</v>
      </c>
      <c r="O231" s="55">
        <v>520</v>
      </c>
      <c r="P231" s="55">
        <v>5</v>
      </c>
      <c r="Q231" s="55">
        <v>280</v>
      </c>
      <c r="R231" s="55">
        <v>2</v>
      </c>
      <c r="S231" s="55">
        <v>50</v>
      </c>
      <c r="T231" s="61">
        <v>1</v>
      </c>
      <c r="U231" s="55">
        <v>240</v>
      </c>
      <c r="V231" s="55"/>
      <c r="W231" s="55"/>
    </row>
    <row r="232" spans="1:23" s="62" customFormat="1" ht="10.15" customHeight="1">
      <c r="A232" s="54" t="s">
        <v>236</v>
      </c>
      <c r="B232" s="67">
        <v>181</v>
      </c>
      <c r="C232" s="67" t="s">
        <v>54</v>
      </c>
      <c r="D232" s="67" t="str">
        <f t="shared" si="3"/>
        <v>6/100-181-４歳以上児</v>
      </c>
      <c r="E232" s="297">
        <v>25370</v>
      </c>
      <c r="F232" s="297">
        <v>230</v>
      </c>
      <c r="G232" s="301">
        <v>390</v>
      </c>
      <c r="H232" s="302">
        <v>3</v>
      </c>
      <c r="I232" s="56"/>
      <c r="J232" s="56"/>
      <c r="K232" s="57">
        <v>430</v>
      </c>
      <c r="L232" s="55">
        <v>4</v>
      </c>
      <c r="M232" s="301">
        <v>2400</v>
      </c>
      <c r="N232" s="301">
        <v>20</v>
      </c>
      <c r="O232" s="55">
        <v>520</v>
      </c>
      <c r="P232" s="55">
        <v>5</v>
      </c>
      <c r="Q232" s="58">
        <v>280</v>
      </c>
      <c r="R232" s="58">
        <v>2</v>
      </c>
      <c r="S232" s="58">
        <v>50</v>
      </c>
      <c r="T232" s="59">
        <v>1</v>
      </c>
      <c r="U232" s="58">
        <v>240</v>
      </c>
      <c r="V232" s="309">
        <v>3370</v>
      </c>
      <c r="W232" s="309">
        <v>30</v>
      </c>
    </row>
    <row r="233" spans="1:23" s="62" customFormat="1" ht="10.15" customHeight="1">
      <c r="A233" s="54" t="s">
        <v>236</v>
      </c>
      <c r="B233" s="67">
        <v>211</v>
      </c>
      <c r="C233" s="67" t="s">
        <v>55</v>
      </c>
      <c r="D233" s="67" t="str">
        <f t="shared" si="3"/>
        <v>6/100-211-３歳児</v>
      </c>
      <c r="E233" s="297">
        <v>33310</v>
      </c>
      <c r="F233" s="297">
        <v>310</v>
      </c>
      <c r="G233" s="301">
        <v>340</v>
      </c>
      <c r="H233" s="301">
        <v>3</v>
      </c>
      <c r="I233" s="301">
        <v>8430</v>
      </c>
      <c r="J233" s="301">
        <v>80</v>
      </c>
      <c r="K233" s="55">
        <v>370</v>
      </c>
      <c r="L233" s="55">
        <v>3</v>
      </c>
      <c r="M233" s="301">
        <v>2100</v>
      </c>
      <c r="N233" s="301">
        <v>20</v>
      </c>
      <c r="O233" s="55">
        <v>520</v>
      </c>
      <c r="P233" s="55">
        <v>5</v>
      </c>
      <c r="Q233" s="55">
        <v>260</v>
      </c>
      <c r="R233" s="55">
        <v>2</v>
      </c>
      <c r="S233" s="55">
        <v>40</v>
      </c>
      <c r="T233" s="61">
        <v>1</v>
      </c>
      <c r="U233" s="55">
        <v>240</v>
      </c>
      <c r="V233" s="55"/>
      <c r="W233" s="55"/>
    </row>
    <row r="234" spans="1:23" s="62" customFormat="1" ht="10.15" customHeight="1">
      <c r="A234" s="54" t="s">
        <v>236</v>
      </c>
      <c r="B234" s="67">
        <v>211</v>
      </c>
      <c r="C234" s="67" t="s">
        <v>54</v>
      </c>
      <c r="D234" s="67" t="str">
        <f t="shared" si="3"/>
        <v>6/100-211-４歳以上児</v>
      </c>
      <c r="E234" s="297">
        <v>24880</v>
      </c>
      <c r="F234" s="297">
        <v>220</v>
      </c>
      <c r="G234" s="301">
        <v>340</v>
      </c>
      <c r="H234" s="302">
        <v>3</v>
      </c>
      <c r="I234" s="56"/>
      <c r="J234" s="56"/>
      <c r="K234" s="57">
        <v>370</v>
      </c>
      <c r="L234" s="55">
        <v>3</v>
      </c>
      <c r="M234" s="301">
        <v>2100</v>
      </c>
      <c r="N234" s="301">
        <v>20</v>
      </c>
      <c r="O234" s="55">
        <v>520</v>
      </c>
      <c r="P234" s="55">
        <v>5</v>
      </c>
      <c r="Q234" s="58">
        <v>260</v>
      </c>
      <c r="R234" s="58">
        <v>2</v>
      </c>
      <c r="S234" s="58">
        <v>40</v>
      </c>
      <c r="T234" s="59">
        <v>1</v>
      </c>
      <c r="U234" s="58">
        <v>240</v>
      </c>
      <c r="V234" s="309">
        <v>3370</v>
      </c>
      <c r="W234" s="309">
        <v>30</v>
      </c>
    </row>
    <row r="235" spans="1:23" s="62" customFormat="1" ht="10.15" customHeight="1">
      <c r="A235" s="54" t="s">
        <v>236</v>
      </c>
      <c r="B235" s="67">
        <v>241</v>
      </c>
      <c r="C235" s="67" t="s">
        <v>55</v>
      </c>
      <c r="D235" s="67" t="str">
        <f t="shared" si="3"/>
        <v>6/100-241-３歳児</v>
      </c>
      <c r="E235" s="297">
        <v>32930</v>
      </c>
      <c r="F235" s="297">
        <v>300</v>
      </c>
      <c r="G235" s="301">
        <v>300</v>
      </c>
      <c r="H235" s="301">
        <v>3</v>
      </c>
      <c r="I235" s="301">
        <v>8430</v>
      </c>
      <c r="J235" s="301">
        <v>80</v>
      </c>
      <c r="K235" s="55">
        <v>330</v>
      </c>
      <c r="L235" s="55">
        <v>3</v>
      </c>
      <c r="M235" s="301">
        <v>1870</v>
      </c>
      <c r="N235" s="301">
        <v>10</v>
      </c>
      <c r="O235" s="55">
        <v>520</v>
      </c>
      <c r="P235" s="55">
        <v>5</v>
      </c>
      <c r="Q235" s="55">
        <v>230</v>
      </c>
      <c r="R235" s="55">
        <v>2</v>
      </c>
      <c r="S235" s="55">
        <v>40</v>
      </c>
      <c r="T235" s="61">
        <v>1</v>
      </c>
      <c r="U235" s="55">
        <v>240</v>
      </c>
      <c r="V235" s="55"/>
      <c r="W235" s="55"/>
    </row>
    <row r="236" spans="1:23" s="62" customFormat="1" ht="10.15" customHeight="1">
      <c r="A236" s="54" t="s">
        <v>236</v>
      </c>
      <c r="B236" s="67">
        <v>241</v>
      </c>
      <c r="C236" s="67" t="s">
        <v>54</v>
      </c>
      <c r="D236" s="67" t="str">
        <f t="shared" si="3"/>
        <v>6/100-241-４歳以上児</v>
      </c>
      <c r="E236" s="297">
        <v>24500</v>
      </c>
      <c r="F236" s="297">
        <v>220</v>
      </c>
      <c r="G236" s="301">
        <v>300</v>
      </c>
      <c r="H236" s="302">
        <v>3</v>
      </c>
      <c r="I236" s="56"/>
      <c r="J236" s="56"/>
      <c r="K236" s="57">
        <v>330</v>
      </c>
      <c r="L236" s="55">
        <v>3</v>
      </c>
      <c r="M236" s="301">
        <v>1870</v>
      </c>
      <c r="N236" s="301">
        <v>10</v>
      </c>
      <c r="O236" s="55">
        <v>520</v>
      </c>
      <c r="P236" s="55">
        <v>5</v>
      </c>
      <c r="Q236" s="58">
        <v>230</v>
      </c>
      <c r="R236" s="58">
        <v>2</v>
      </c>
      <c r="S236" s="58">
        <v>40</v>
      </c>
      <c r="T236" s="59">
        <v>1</v>
      </c>
      <c r="U236" s="58">
        <v>240</v>
      </c>
      <c r="V236" s="309">
        <v>3370</v>
      </c>
      <c r="W236" s="309">
        <v>30</v>
      </c>
    </row>
    <row r="237" spans="1:23" s="62" customFormat="1" ht="10.15" customHeight="1">
      <c r="A237" s="54" t="s">
        <v>236</v>
      </c>
      <c r="B237" s="67">
        <v>271</v>
      </c>
      <c r="C237" s="67" t="s">
        <v>55</v>
      </c>
      <c r="D237" s="67" t="str">
        <f t="shared" si="3"/>
        <v>6/100-271-３歳児</v>
      </c>
      <c r="E237" s="297">
        <v>32620</v>
      </c>
      <c r="F237" s="297">
        <v>300</v>
      </c>
      <c r="G237" s="301">
        <v>270</v>
      </c>
      <c r="H237" s="301">
        <v>2</v>
      </c>
      <c r="I237" s="301">
        <v>8430</v>
      </c>
      <c r="J237" s="301">
        <v>80</v>
      </c>
      <c r="K237" s="55">
        <v>300</v>
      </c>
      <c r="L237" s="55">
        <v>3</v>
      </c>
      <c r="M237" s="301">
        <v>1680</v>
      </c>
      <c r="N237" s="301">
        <v>10</v>
      </c>
      <c r="O237" s="55">
        <v>520</v>
      </c>
      <c r="P237" s="55">
        <v>5</v>
      </c>
      <c r="Q237" s="55">
        <v>210</v>
      </c>
      <c r="R237" s="55">
        <v>2</v>
      </c>
      <c r="S237" s="55">
        <v>30</v>
      </c>
      <c r="T237" s="61">
        <v>1</v>
      </c>
      <c r="U237" s="55">
        <v>240</v>
      </c>
      <c r="V237" s="55"/>
      <c r="W237" s="55"/>
    </row>
    <row r="238" spans="1:23" s="62" customFormat="1" ht="10.15" customHeight="1">
      <c r="A238" s="54" t="s">
        <v>236</v>
      </c>
      <c r="B238" s="67">
        <v>271</v>
      </c>
      <c r="C238" s="67" t="s">
        <v>54</v>
      </c>
      <c r="D238" s="67" t="str">
        <f t="shared" si="3"/>
        <v>6/100-271-４歳以上児</v>
      </c>
      <c r="E238" s="297">
        <v>24190</v>
      </c>
      <c r="F238" s="297">
        <v>220</v>
      </c>
      <c r="G238" s="301">
        <v>270</v>
      </c>
      <c r="H238" s="302">
        <v>2</v>
      </c>
      <c r="I238" s="56"/>
      <c r="J238" s="56"/>
      <c r="K238" s="57">
        <v>300</v>
      </c>
      <c r="L238" s="55">
        <v>3</v>
      </c>
      <c r="M238" s="301">
        <v>1680</v>
      </c>
      <c r="N238" s="301">
        <v>10</v>
      </c>
      <c r="O238" s="55">
        <v>520</v>
      </c>
      <c r="P238" s="55">
        <v>5</v>
      </c>
      <c r="Q238" s="58">
        <v>210</v>
      </c>
      <c r="R238" s="58">
        <v>2</v>
      </c>
      <c r="S238" s="58">
        <v>30</v>
      </c>
      <c r="T238" s="59">
        <v>1</v>
      </c>
      <c r="U238" s="58">
        <v>240</v>
      </c>
      <c r="V238" s="309">
        <v>3370</v>
      </c>
      <c r="W238" s="309">
        <v>30</v>
      </c>
    </row>
    <row r="239" spans="1:23" s="62" customFormat="1" ht="10.15" customHeight="1">
      <c r="A239" s="54" t="s">
        <v>236</v>
      </c>
      <c r="B239" s="67">
        <v>301</v>
      </c>
      <c r="C239" s="67" t="s">
        <v>55</v>
      </c>
      <c r="D239" s="67" t="str">
        <f t="shared" si="3"/>
        <v>6/100-301-３歳児</v>
      </c>
      <c r="E239" s="297">
        <v>32370</v>
      </c>
      <c r="F239" s="297">
        <v>300</v>
      </c>
      <c r="G239" s="301">
        <v>240</v>
      </c>
      <c r="H239" s="301">
        <v>2</v>
      </c>
      <c r="I239" s="301">
        <v>8430</v>
      </c>
      <c r="J239" s="301">
        <v>80</v>
      </c>
      <c r="K239" s="55">
        <v>270</v>
      </c>
      <c r="L239" s="55">
        <v>2</v>
      </c>
      <c r="M239" s="301">
        <v>1530</v>
      </c>
      <c r="N239" s="301">
        <v>10</v>
      </c>
      <c r="O239" s="55">
        <v>520</v>
      </c>
      <c r="P239" s="55">
        <v>5</v>
      </c>
      <c r="Q239" s="55">
        <v>190</v>
      </c>
      <c r="R239" s="55">
        <v>1</v>
      </c>
      <c r="S239" s="55">
        <v>30</v>
      </c>
      <c r="T239" s="61">
        <v>1</v>
      </c>
      <c r="U239" s="55">
        <v>240</v>
      </c>
      <c r="V239" s="55"/>
      <c r="W239" s="55"/>
    </row>
    <row r="240" spans="1:23" s="62" customFormat="1" ht="10.15" customHeight="1">
      <c r="A240" s="54" t="s">
        <v>236</v>
      </c>
      <c r="B240" s="67">
        <v>301</v>
      </c>
      <c r="C240" s="67" t="s">
        <v>54</v>
      </c>
      <c r="D240" s="67" t="str">
        <f t="shared" si="3"/>
        <v>6/100-301-４歳以上児</v>
      </c>
      <c r="E240" s="297">
        <v>23940</v>
      </c>
      <c r="F240" s="297">
        <v>220</v>
      </c>
      <c r="G240" s="301">
        <v>240</v>
      </c>
      <c r="H240" s="302">
        <v>2</v>
      </c>
      <c r="I240" s="56"/>
      <c r="J240" s="56"/>
      <c r="K240" s="57">
        <v>270</v>
      </c>
      <c r="L240" s="55">
        <v>2</v>
      </c>
      <c r="M240" s="301">
        <v>1530</v>
      </c>
      <c r="N240" s="301">
        <v>10</v>
      </c>
      <c r="O240" s="55">
        <v>520</v>
      </c>
      <c r="P240" s="55">
        <v>5</v>
      </c>
      <c r="Q240" s="58">
        <v>190</v>
      </c>
      <c r="R240" s="58">
        <v>1</v>
      </c>
      <c r="S240" s="58">
        <v>30</v>
      </c>
      <c r="T240" s="59">
        <v>1</v>
      </c>
      <c r="U240" s="58">
        <v>240</v>
      </c>
      <c r="V240" s="309">
        <v>3370</v>
      </c>
      <c r="W240" s="309">
        <v>30</v>
      </c>
    </row>
    <row r="241" spans="1:23" s="60" customFormat="1" ht="10.15" customHeight="1">
      <c r="A241" s="174" t="s">
        <v>28</v>
      </c>
      <c r="B241" s="175">
        <v>1</v>
      </c>
      <c r="C241" s="175" t="s">
        <v>55</v>
      </c>
      <c r="D241" s="175" t="str">
        <f t="shared" si="3"/>
        <v>その他-1-３歳児</v>
      </c>
      <c r="E241" s="300">
        <v>92780</v>
      </c>
      <c r="F241" s="300">
        <v>900</v>
      </c>
      <c r="G241" s="307">
        <v>5110</v>
      </c>
      <c r="H241" s="307">
        <v>50</v>
      </c>
      <c r="I241" s="307">
        <v>7990</v>
      </c>
      <c r="J241" s="55">
        <v>70</v>
      </c>
      <c r="K241" s="55">
        <v>6010</v>
      </c>
      <c r="L241" s="55">
        <v>60</v>
      </c>
      <c r="M241" s="301">
        <v>31970</v>
      </c>
      <c r="N241" s="301">
        <v>310</v>
      </c>
      <c r="O241" s="55">
        <v>3790</v>
      </c>
      <c r="P241" s="55">
        <v>30</v>
      </c>
      <c r="Q241" s="55">
        <v>2840</v>
      </c>
      <c r="R241" s="55">
        <v>20</v>
      </c>
      <c r="S241" s="55">
        <v>500</v>
      </c>
      <c r="T241" s="61">
        <v>5</v>
      </c>
      <c r="U241" s="55">
        <v>240</v>
      </c>
      <c r="V241" s="55"/>
      <c r="W241" s="55"/>
    </row>
    <row r="242" spans="1:23" s="60" customFormat="1" ht="10.15" customHeight="1">
      <c r="A242" s="174" t="s">
        <v>28</v>
      </c>
      <c r="B242" s="175">
        <v>1</v>
      </c>
      <c r="C242" s="175" t="s">
        <v>54</v>
      </c>
      <c r="D242" s="175" t="str">
        <f t="shared" si="3"/>
        <v>その他-1-４歳以上児</v>
      </c>
      <c r="E242" s="300">
        <v>84790</v>
      </c>
      <c r="F242" s="300">
        <v>820</v>
      </c>
      <c r="G242" s="307">
        <v>5110</v>
      </c>
      <c r="H242" s="308">
        <v>50</v>
      </c>
      <c r="I242" s="177"/>
      <c r="J242" s="56"/>
      <c r="K242" s="57">
        <v>6010</v>
      </c>
      <c r="L242" s="55">
        <v>60</v>
      </c>
      <c r="M242" s="301">
        <v>31970</v>
      </c>
      <c r="N242" s="301">
        <v>310</v>
      </c>
      <c r="O242" s="55">
        <v>3790</v>
      </c>
      <c r="P242" s="55">
        <v>30</v>
      </c>
      <c r="Q242" s="58">
        <v>2840</v>
      </c>
      <c r="R242" s="58">
        <v>20</v>
      </c>
      <c r="S242" s="58">
        <v>500</v>
      </c>
      <c r="T242" s="59">
        <v>5</v>
      </c>
      <c r="U242" s="58">
        <v>240</v>
      </c>
      <c r="V242" s="309">
        <v>3190</v>
      </c>
      <c r="W242" s="309">
        <v>30</v>
      </c>
    </row>
    <row r="243" spans="1:23" s="60" customFormat="1" ht="10.15" customHeight="1">
      <c r="A243" s="174" t="s">
        <v>28</v>
      </c>
      <c r="B243" s="175">
        <v>16</v>
      </c>
      <c r="C243" s="175" t="s">
        <v>55</v>
      </c>
      <c r="D243" s="175" t="str">
        <f t="shared" si="3"/>
        <v>その他-16-３歳児</v>
      </c>
      <c r="E243" s="300">
        <v>60670</v>
      </c>
      <c r="F243" s="300">
        <v>580</v>
      </c>
      <c r="G243" s="307">
        <v>3070</v>
      </c>
      <c r="H243" s="307">
        <v>30</v>
      </c>
      <c r="I243" s="307">
        <v>7990</v>
      </c>
      <c r="J243" s="55">
        <v>70</v>
      </c>
      <c r="K243" s="55">
        <v>3600</v>
      </c>
      <c r="L243" s="55">
        <v>30</v>
      </c>
      <c r="M243" s="301">
        <v>19180</v>
      </c>
      <c r="N243" s="301">
        <v>190</v>
      </c>
      <c r="O243" s="55">
        <v>2600</v>
      </c>
      <c r="P243" s="55">
        <v>20</v>
      </c>
      <c r="Q243" s="55">
        <v>1700</v>
      </c>
      <c r="R243" s="55">
        <v>10</v>
      </c>
      <c r="S243" s="55">
        <v>300</v>
      </c>
      <c r="T243" s="61">
        <v>3</v>
      </c>
      <c r="U243" s="55">
        <v>240</v>
      </c>
      <c r="V243" s="55"/>
      <c r="W243" s="55"/>
    </row>
    <row r="244" spans="1:23" s="60" customFormat="1" ht="10.15" customHeight="1">
      <c r="A244" s="174" t="s">
        <v>28</v>
      </c>
      <c r="B244" s="175">
        <v>16</v>
      </c>
      <c r="C244" s="175" t="s">
        <v>54</v>
      </c>
      <c r="D244" s="175" t="str">
        <f t="shared" si="3"/>
        <v>その他-16-４歳以上児</v>
      </c>
      <c r="E244" s="300">
        <v>52680</v>
      </c>
      <c r="F244" s="300">
        <v>500</v>
      </c>
      <c r="G244" s="307">
        <v>3070</v>
      </c>
      <c r="H244" s="308">
        <v>30</v>
      </c>
      <c r="I244" s="177"/>
      <c r="J244" s="56"/>
      <c r="K244" s="57">
        <v>3600</v>
      </c>
      <c r="L244" s="55">
        <v>30</v>
      </c>
      <c r="M244" s="301">
        <v>19180</v>
      </c>
      <c r="N244" s="301">
        <v>190</v>
      </c>
      <c r="O244" s="55">
        <v>2600</v>
      </c>
      <c r="P244" s="55">
        <v>20</v>
      </c>
      <c r="Q244" s="58">
        <v>1700</v>
      </c>
      <c r="R244" s="58">
        <v>10</v>
      </c>
      <c r="S244" s="58">
        <v>300</v>
      </c>
      <c r="T244" s="59">
        <v>3</v>
      </c>
      <c r="U244" s="58">
        <v>240</v>
      </c>
      <c r="V244" s="309">
        <v>3190</v>
      </c>
      <c r="W244" s="309">
        <v>30</v>
      </c>
    </row>
    <row r="245" spans="1:23" s="60" customFormat="1" ht="10.15" customHeight="1">
      <c r="A245" s="174" t="s">
        <v>28</v>
      </c>
      <c r="B245" s="175">
        <v>26</v>
      </c>
      <c r="C245" s="175" t="s">
        <v>55</v>
      </c>
      <c r="D245" s="175" t="str">
        <f t="shared" si="3"/>
        <v>その他-26-３歳児</v>
      </c>
      <c r="E245" s="300">
        <v>49240</v>
      </c>
      <c r="F245" s="300">
        <v>470</v>
      </c>
      <c r="G245" s="307">
        <v>2190</v>
      </c>
      <c r="H245" s="307">
        <v>20</v>
      </c>
      <c r="I245" s="307">
        <v>7990</v>
      </c>
      <c r="J245" s="55">
        <v>70</v>
      </c>
      <c r="K245" s="55">
        <v>2570</v>
      </c>
      <c r="L245" s="55">
        <v>20</v>
      </c>
      <c r="M245" s="301">
        <v>13700</v>
      </c>
      <c r="N245" s="301">
        <v>130</v>
      </c>
      <c r="O245" s="55">
        <v>2090</v>
      </c>
      <c r="P245" s="55">
        <v>20</v>
      </c>
      <c r="Q245" s="55">
        <v>1220</v>
      </c>
      <c r="R245" s="55">
        <v>10</v>
      </c>
      <c r="S245" s="55">
        <v>210</v>
      </c>
      <c r="T245" s="61">
        <v>2</v>
      </c>
      <c r="U245" s="55">
        <v>240</v>
      </c>
      <c r="V245" s="55"/>
      <c r="W245" s="55"/>
    </row>
    <row r="246" spans="1:23" s="60" customFormat="1" ht="10.15" customHeight="1">
      <c r="A246" s="174" t="s">
        <v>28</v>
      </c>
      <c r="B246" s="175">
        <v>26</v>
      </c>
      <c r="C246" s="175" t="s">
        <v>54</v>
      </c>
      <c r="D246" s="175" t="str">
        <f t="shared" si="3"/>
        <v>その他-26-４歳以上児</v>
      </c>
      <c r="E246" s="300">
        <v>41250</v>
      </c>
      <c r="F246" s="300">
        <v>390</v>
      </c>
      <c r="G246" s="307">
        <v>2190</v>
      </c>
      <c r="H246" s="308">
        <v>20</v>
      </c>
      <c r="I246" s="177"/>
      <c r="J246" s="56"/>
      <c r="K246" s="57">
        <v>2570</v>
      </c>
      <c r="L246" s="55">
        <v>20</v>
      </c>
      <c r="M246" s="301">
        <v>13700</v>
      </c>
      <c r="N246" s="301">
        <v>130</v>
      </c>
      <c r="O246" s="55">
        <v>2090</v>
      </c>
      <c r="P246" s="55">
        <v>20</v>
      </c>
      <c r="Q246" s="58">
        <v>1220</v>
      </c>
      <c r="R246" s="58">
        <v>10</v>
      </c>
      <c r="S246" s="58">
        <v>210</v>
      </c>
      <c r="T246" s="59">
        <v>2</v>
      </c>
      <c r="U246" s="58">
        <v>240</v>
      </c>
      <c r="V246" s="309">
        <v>3190</v>
      </c>
      <c r="W246" s="309">
        <v>30</v>
      </c>
    </row>
    <row r="247" spans="1:23" s="60" customFormat="1" ht="10.15" customHeight="1">
      <c r="A247" s="174" t="s">
        <v>28</v>
      </c>
      <c r="B247" s="175">
        <v>36</v>
      </c>
      <c r="C247" s="175" t="s">
        <v>55</v>
      </c>
      <c r="D247" s="175" t="str">
        <f t="shared" si="3"/>
        <v>その他-36-３歳児</v>
      </c>
      <c r="E247" s="300">
        <v>44690</v>
      </c>
      <c r="F247" s="300">
        <v>420</v>
      </c>
      <c r="G247" s="307">
        <v>1700</v>
      </c>
      <c r="H247" s="307">
        <v>10</v>
      </c>
      <c r="I247" s="307">
        <v>7990</v>
      </c>
      <c r="J247" s="55">
        <v>70</v>
      </c>
      <c r="K247" s="55">
        <v>0</v>
      </c>
      <c r="L247" s="55">
        <v>0</v>
      </c>
      <c r="M247" s="301">
        <v>10650</v>
      </c>
      <c r="N247" s="301">
        <v>100</v>
      </c>
      <c r="O247" s="55">
        <v>1800</v>
      </c>
      <c r="P247" s="55">
        <v>10</v>
      </c>
      <c r="Q247" s="55">
        <v>950</v>
      </c>
      <c r="R247" s="55">
        <v>9</v>
      </c>
      <c r="S247" s="55">
        <v>170</v>
      </c>
      <c r="T247" s="61">
        <v>1</v>
      </c>
      <c r="U247" s="55">
        <v>240</v>
      </c>
      <c r="V247" s="55"/>
      <c r="W247" s="55"/>
    </row>
    <row r="248" spans="1:23" s="60" customFormat="1" ht="10.15" customHeight="1">
      <c r="A248" s="174" t="s">
        <v>28</v>
      </c>
      <c r="B248" s="175">
        <v>36</v>
      </c>
      <c r="C248" s="175" t="s">
        <v>54</v>
      </c>
      <c r="D248" s="175" t="str">
        <f t="shared" si="3"/>
        <v>その他-36-４歳以上児</v>
      </c>
      <c r="E248" s="300">
        <v>36700</v>
      </c>
      <c r="F248" s="300">
        <v>340</v>
      </c>
      <c r="G248" s="307">
        <v>1700</v>
      </c>
      <c r="H248" s="308">
        <v>10</v>
      </c>
      <c r="I248" s="177"/>
      <c r="J248" s="56"/>
      <c r="K248" s="57">
        <v>0</v>
      </c>
      <c r="L248" s="55">
        <v>0</v>
      </c>
      <c r="M248" s="301">
        <v>10650</v>
      </c>
      <c r="N248" s="301">
        <v>100</v>
      </c>
      <c r="O248" s="55">
        <v>1800</v>
      </c>
      <c r="P248" s="55">
        <v>10</v>
      </c>
      <c r="Q248" s="58">
        <v>950</v>
      </c>
      <c r="R248" s="58">
        <v>9</v>
      </c>
      <c r="S248" s="58">
        <v>170</v>
      </c>
      <c r="T248" s="59">
        <v>1</v>
      </c>
      <c r="U248" s="58">
        <v>240</v>
      </c>
      <c r="V248" s="309">
        <v>3190</v>
      </c>
      <c r="W248" s="309">
        <v>30</v>
      </c>
    </row>
    <row r="249" spans="1:23" s="60" customFormat="1" ht="10.15" customHeight="1">
      <c r="A249" s="174" t="s">
        <v>28</v>
      </c>
      <c r="B249" s="175">
        <v>46</v>
      </c>
      <c r="C249" s="175" t="s">
        <v>55</v>
      </c>
      <c r="D249" s="175" t="str">
        <f t="shared" si="3"/>
        <v>その他-46-３歳児</v>
      </c>
      <c r="E249" s="300">
        <v>40630</v>
      </c>
      <c r="F249" s="300">
        <v>380</v>
      </c>
      <c r="G249" s="307">
        <v>1270</v>
      </c>
      <c r="H249" s="307">
        <v>10</v>
      </c>
      <c r="I249" s="307">
        <v>7990</v>
      </c>
      <c r="J249" s="55">
        <v>70</v>
      </c>
      <c r="K249" s="55">
        <v>0</v>
      </c>
      <c r="L249" s="55">
        <v>0</v>
      </c>
      <c r="M249" s="301">
        <v>7990</v>
      </c>
      <c r="N249" s="301">
        <v>70</v>
      </c>
      <c r="O249" s="55">
        <v>1350</v>
      </c>
      <c r="P249" s="55">
        <v>10</v>
      </c>
      <c r="Q249" s="55">
        <v>710</v>
      </c>
      <c r="R249" s="55">
        <v>7</v>
      </c>
      <c r="S249" s="55">
        <v>120</v>
      </c>
      <c r="T249" s="61">
        <v>1</v>
      </c>
      <c r="U249" s="55">
        <v>240</v>
      </c>
      <c r="V249" s="55"/>
      <c r="W249" s="55"/>
    </row>
    <row r="250" spans="1:23" s="60" customFormat="1" ht="10.15" customHeight="1">
      <c r="A250" s="174" t="s">
        <v>28</v>
      </c>
      <c r="B250" s="175">
        <v>46</v>
      </c>
      <c r="C250" s="175" t="s">
        <v>54</v>
      </c>
      <c r="D250" s="175" t="str">
        <f t="shared" si="3"/>
        <v>その他-46-４歳以上児</v>
      </c>
      <c r="E250" s="300">
        <v>32640</v>
      </c>
      <c r="F250" s="300">
        <v>300</v>
      </c>
      <c r="G250" s="307">
        <v>1270</v>
      </c>
      <c r="H250" s="308">
        <v>10</v>
      </c>
      <c r="I250" s="177"/>
      <c r="J250" s="56"/>
      <c r="K250" s="57">
        <v>0</v>
      </c>
      <c r="L250" s="55">
        <v>0</v>
      </c>
      <c r="M250" s="301">
        <v>7990</v>
      </c>
      <c r="N250" s="301">
        <v>70</v>
      </c>
      <c r="O250" s="55">
        <v>1350</v>
      </c>
      <c r="P250" s="55">
        <v>10</v>
      </c>
      <c r="Q250" s="58">
        <v>710</v>
      </c>
      <c r="R250" s="58">
        <v>7</v>
      </c>
      <c r="S250" s="58">
        <v>120</v>
      </c>
      <c r="T250" s="59">
        <v>1</v>
      </c>
      <c r="U250" s="58">
        <v>240</v>
      </c>
      <c r="V250" s="309">
        <v>3190</v>
      </c>
      <c r="W250" s="309">
        <v>30</v>
      </c>
    </row>
    <row r="251" spans="1:23" s="60" customFormat="1" ht="10.15" customHeight="1">
      <c r="A251" s="174" t="s">
        <v>28</v>
      </c>
      <c r="B251" s="175">
        <v>61</v>
      </c>
      <c r="C251" s="175" t="s">
        <v>55</v>
      </c>
      <c r="D251" s="175" t="str">
        <f t="shared" si="3"/>
        <v>その他-61-３歳児</v>
      </c>
      <c r="E251" s="300">
        <v>38240</v>
      </c>
      <c r="F251" s="300">
        <v>360</v>
      </c>
      <c r="G251" s="307">
        <v>1020</v>
      </c>
      <c r="H251" s="307">
        <v>10</v>
      </c>
      <c r="I251" s="307">
        <v>7990</v>
      </c>
      <c r="J251" s="55">
        <v>70</v>
      </c>
      <c r="K251" s="55">
        <v>0</v>
      </c>
      <c r="L251" s="55">
        <v>0</v>
      </c>
      <c r="M251" s="301">
        <v>6390</v>
      </c>
      <c r="N251" s="301">
        <v>60</v>
      </c>
      <c r="O251" s="55">
        <v>1080</v>
      </c>
      <c r="P251" s="55">
        <v>10</v>
      </c>
      <c r="Q251" s="55">
        <v>590</v>
      </c>
      <c r="R251" s="55">
        <v>5</v>
      </c>
      <c r="S251" s="55">
        <v>100</v>
      </c>
      <c r="T251" s="61">
        <v>1</v>
      </c>
      <c r="U251" s="55">
        <v>240</v>
      </c>
      <c r="V251" s="55"/>
      <c r="W251" s="55"/>
    </row>
    <row r="252" spans="1:23" s="60" customFormat="1" ht="10.15" customHeight="1">
      <c r="A252" s="174" t="s">
        <v>28</v>
      </c>
      <c r="B252" s="175">
        <v>61</v>
      </c>
      <c r="C252" s="175" t="s">
        <v>54</v>
      </c>
      <c r="D252" s="175" t="str">
        <f t="shared" si="3"/>
        <v>その他-61-４歳以上児</v>
      </c>
      <c r="E252" s="300">
        <v>30250</v>
      </c>
      <c r="F252" s="300">
        <v>280</v>
      </c>
      <c r="G252" s="307">
        <v>1020</v>
      </c>
      <c r="H252" s="308">
        <v>10</v>
      </c>
      <c r="I252" s="177"/>
      <c r="J252" s="56"/>
      <c r="K252" s="57">
        <v>0</v>
      </c>
      <c r="L252" s="55">
        <v>0</v>
      </c>
      <c r="M252" s="301">
        <v>6390</v>
      </c>
      <c r="N252" s="301">
        <v>60</v>
      </c>
      <c r="O252" s="55">
        <v>1080</v>
      </c>
      <c r="P252" s="55">
        <v>10</v>
      </c>
      <c r="Q252" s="58">
        <v>590</v>
      </c>
      <c r="R252" s="58">
        <v>5</v>
      </c>
      <c r="S252" s="58">
        <v>100</v>
      </c>
      <c r="T252" s="59">
        <v>1</v>
      </c>
      <c r="U252" s="58">
        <v>240</v>
      </c>
      <c r="V252" s="309">
        <v>3190</v>
      </c>
      <c r="W252" s="309">
        <v>30</v>
      </c>
    </row>
    <row r="253" spans="1:23" s="62" customFormat="1" ht="10.15" customHeight="1">
      <c r="A253" s="174" t="s">
        <v>28</v>
      </c>
      <c r="B253" s="175">
        <v>76</v>
      </c>
      <c r="C253" s="175" t="s">
        <v>55</v>
      </c>
      <c r="D253" s="175" t="str">
        <f t="shared" si="3"/>
        <v>その他-76-３歳児</v>
      </c>
      <c r="E253" s="300">
        <v>36610</v>
      </c>
      <c r="F253" s="300">
        <v>340</v>
      </c>
      <c r="G253" s="307">
        <v>850</v>
      </c>
      <c r="H253" s="307">
        <v>8</v>
      </c>
      <c r="I253" s="307">
        <v>7990</v>
      </c>
      <c r="J253" s="55">
        <v>70</v>
      </c>
      <c r="K253" s="55">
        <v>0</v>
      </c>
      <c r="L253" s="55">
        <v>0</v>
      </c>
      <c r="M253" s="301">
        <v>5320</v>
      </c>
      <c r="N253" s="301">
        <v>50</v>
      </c>
      <c r="O253" s="55">
        <v>900</v>
      </c>
      <c r="P253" s="55">
        <v>9</v>
      </c>
      <c r="Q253" s="55">
        <v>520</v>
      </c>
      <c r="R253" s="55">
        <v>5</v>
      </c>
      <c r="S253" s="55">
        <v>90</v>
      </c>
      <c r="T253" s="61">
        <v>1</v>
      </c>
      <c r="U253" s="55">
        <v>240</v>
      </c>
      <c r="V253" s="55"/>
      <c r="W253" s="55"/>
    </row>
    <row r="254" spans="1:23" s="62" customFormat="1" ht="10.15" customHeight="1">
      <c r="A254" s="174" t="s">
        <v>28</v>
      </c>
      <c r="B254" s="175">
        <v>76</v>
      </c>
      <c r="C254" s="175" t="s">
        <v>54</v>
      </c>
      <c r="D254" s="175" t="str">
        <f t="shared" si="3"/>
        <v>その他-76-４歳以上児</v>
      </c>
      <c r="E254" s="300">
        <v>28620</v>
      </c>
      <c r="F254" s="300">
        <v>260</v>
      </c>
      <c r="G254" s="307">
        <v>850</v>
      </c>
      <c r="H254" s="308">
        <v>8</v>
      </c>
      <c r="I254" s="177"/>
      <c r="J254" s="56"/>
      <c r="K254" s="57">
        <v>0</v>
      </c>
      <c r="L254" s="55">
        <v>0</v>
      </c>
      <c r="M254" s="301">
        <v>5320</v>
      </c>
      <c r="N254" s="301">
        <v>50</v>
      </c>
      <c r="O254" s="55">
        <v>900</v>
      </c>
      <c r="P254" s="55">
        <v>9</v>
      </c>
      <c r="Q254" s="58">
        <v>520</v>
      </c>
      <c r="R254" s="58">
        <v>5</v>
      </c>
      <c r="S254" s="58">
        <v>90</v>
      </c>
      <c r="T254" s="59">
        <v>1</v>
      </c>
      <c r="U254" s="58">
        <v>240</v>
      </c>
      <c r="V254" s="309">
        <v>3190</v>
      </c>
      <c r="W254" s="309">
        <v>30</v>
      </c>
    </row>
    <row r="255" spans="1:23" s="62" customFormat="1" ht="10.15" customHeight="1">
      <c r="A255" s="174" t="s">
        <v>28</v>
      </c>
      <c r="B255" s="175">
        <v>91</v>
      </c>
      <c r="C255" s="175" t="s">
        <v>55</v>
      </c>
      <c r="D255" s="175" t="str">
        <f t="shared" si="3"/>
        <v>その他-91-３歳児</v>
      </c>
      <c r="E255" s="300">
        <v>36110</v>
      </c>
      <c r="F255" s="300">
        <v>340</v>
      </c>
      <c r="G255" s="307">
        <v>730</v>
      </c>
      <c r="H255" s="307">
        <v>7</v>
      </c>
      <c r="I255" s="307">
        <v>7990</v>
      </c>
      <c r="J255" s="55">
        <v>70</v>
      </c>
      <c r="K255" s="55">
        <v>0</v>
      </c>
      <c r="L255" s="55">
        <v>0</v>
      </c>
      <c r="M255" s="301">
        <v>4560</v>
      </c>
      <c r="N255" s="301">
        <v>40</v>
      </c>
      <c r="O255" s="55">
        <v>770</v>
      </c>
      <c r="P255" s="55">
        <v>7</v>
      </c>
      <c r="Q255" s="55">
        <v>460</v>
      </c>
      <c r="R255" s="55">
        <v>4</v>
      </c>
      <c r="S255" s="55">
        <v>80</v>
      </c>
      <c r="T255" s="61">
        <v>1</v>
      </c>
      <c r="U255" s="55">
        <v>240</v>
      </c>
      <c r="V255" s="55"/>
      <c r="W255" s="55"/>
    </row>
    <row r="256" spans="1:23" s="62" customFormat="1" ht="10.15" customHeight="1">
      <c r="A256" s="174" t="s">
        <v>28</v>
      </c>
      <c r="B256" s="175">
        <v>91</v>
      </c>
      <c r="C256" s="175" t="s">
        <v>54</v>
      </c>
      <c r="D256" s="175" t="str">
        <f t="shared" si="3"/>
        <v>その他-91-４歳以上児</v>
      </c>
      <c r="E256" s="300">
        <v>28120</v>
      </c>
      <c r="F256" s="300">
        <v>260</v>
      </c>
      <c r="G256" s="307">
        <v>730</v>
      </c>
      <c r="H256" s="308">
        <v>7</v>
      </c>
      <c r="I256" s="177"/>
      <c r="J256" s="56"/>
      <c r="K256" s="57">
        <v>0</v>
      </c>
      <c r="L256" s="55">
        <v>0</v>
      </c>
      <c r="M256" s="301">
        <v>4560</v>
      </c>
      <c r="N256" s="301">
        <v>40</v>
      </c>
      <c r="O256" s="55">
        <v>770</v>
      </c>
      <c r="P256" s="55">
        <v>7</v>
      </c>
      <c r="Q256" s="58">
        <v>460</v>
      </c>
      <c r="R256" s="58">
        <v>4</v>
      </c>
      <c r="S256" s="58">
        <v>80</v>
      </c>
      <c r="T256" s="59">
        <v>1</v>
      </c>
      <c r="U256" s="58">
        <v>240</v>
      </c>
      <c r="V256" s="309">
        <v>3190</v>
      </c>
      <c r="W256" s="309">
        <v>30</v>
      </c>
    </row>
    <row r="257" spans="1:23" s="62" customFormat="1" ht="10.15" customHeight="1">
      <c r="A257" s="174" t="s">
        <v>28</v>
      </c>
      <c r="B257" s="175">
        <v>106</v>
      </c>
      <c r="C257" s="175" t="s">
        <v>55</v>
      </c>
      <c r="D257" s="175" t="str">
        <f t="shared" si="3"/>
        <v>その他-106-３歳児</v>
      </c>
      <c r="E257" s="300">
        <v>35180</v>
      </c>
      <c r="F257" s="300">
        <v>330</v>
      </c>
      <c r="G257" s="307">
        <v>630</v>
      </c>
      <c r="H257" s="307">
        <v>6</v>
      </c>
      <c r="I257" s="307">
        <v>7990</v>
      </c>
      <c r="J257" s="55">
        <v>70</v>
      </c>
      <c r="K257" s="55">
        <v>0</v>
      </c>
      <c r="L257" s="55">
        <v>0</v>
      </c>
      <c r="M257" s="301">
        <v>3990</v>
      </c>
      <c r="N257" s="301">
        <v>30</v>
      </c>
      <c r="O257" s="55">
        <v>670</v>
      </c>
      <c r="P257" s="55">
        <v>6</v>
      </c>
      <c r="Q257" s="55">
        <v>420</v>
      </c>
      <c r="R257" s="55">
        <v>4</v>
      </c>
      <c r="S257" s="55">
        <v>70</v>
      </c>
      <c r="T257" s="61">
        <v>1</v>
      </c>
      <c r="U257" s="55">
        <v>240</v>
      </c>
      <c r="V257" s="55"/>
      <c r="W257" s="55"/>
    </row>
    <row r="258" spans="1:23" s="62" customFormat="1" ht="10.15" customHeight="1">
      <c r="A258" s="174" t="s">
        <v>28</v>
      </c>
      <c r="B258" s="175">
        <v>106</v>
      </c>
      <c r="C258" s="175" t="s">
        <v>54</v>
      </c>
      <c r="D258" s="175" t="str">
        <f t="shared" si="3"/>
        <v>その他-106-４歳以上児</v>
      </c>
      <c r="E258" s="300">
        <v>27190</v>
      </c>
      <c r="F258" s="300">
        <v>250</v>
      </c>
      <c r="G258" s="307">
        <v>630</v>
      </c>
      <c r="H258" s="308">
        <v>6</v>
      </c>
      <c r="I258" s="177"/>
      <c r="J258" s="56"/>
      <c r="K258" s="57">
        <v>0</v>
      </c>
      <c r="L258" s="55">
        <v>0</v>
      </c>
      <c r="M258" s="301">
        <v>3990</v>
      </c>
      <c r="N258" s="301">
        <v>30</v>
      </c>
      <c r="O258" s="55">
        <v>670</v>
      </c>
      <c r="P258" s="55">
        <v>6</v>
      </c>
      <c r="Q258" s="58">
        <v>420</v>
      </c>
      <c r="R258" s="58">
        <v>4</v>
      </c>
      <c r="S258" s="58">
        <v>70</v>
      </c>
      <c r="T258" s="59">
        <v>1</v>
      </c>
      <c r="U258" s="58">
        <v>240</v>
      </c>
      <c r="V258" s="309">
        <v>3190</v>
      </c>
      <c r="W258" s="309">
        <v>30</v>
      </c>
    </row>
    <row r="259" spans="1:23" s="62" customFormat="1" ht="10.15" customHeight="1">
      <c r="A259" s="174" t="s">
        <v>28</v>
      </c>
      <c r="B259" s="175">
        <v>121</v>
      </c>
      <c r="C259" s="175" t="s">
        <v>55</v>
      </c>
      <c r="D259" s="175" t="str">
        <f t="shared" ref="D259:D274" si="4">CONCATENATE($A259,"-",$B259,"-",$C259)</f>
        <v>その他-121-３歳児</v>
      </c>
      <c r="E259" s="300">
        <v>34440</v>
      </c>
      <c r="F259" s="300">
        <v>320</v>
      </c>
      <c r="G259" s="307">
        <v>560</v>
      </c>
      <c r="H259" s="307">
        <v>5</v>
      </c>
      <c r="I259" s="307">
        <v>7990</v>
      </c>
      <c r="J259" s="55">
        <v>70</v>
      </c>
      <c r="K259" s="55">
        <v>660</v>
      </c>
      <c r="L259" s="55">
        <v>6</v>
      </c>
      <c r="M259" s="301">
        <v>3550</v>
      </c>
      <c r="N259" s="301">
        <v>30</v>
      </c>
      <c r="O259" s="55">
        <v>600</v>
      </c>
      <c r="P259" s="55">
        <v>6</v>
      </c>
      <c r="Q259" s="55">
        <v>390</v>
      </c>
      <c r="R259" s="55">
        <v>3</v>
      </c>
      <c r="S259" s="55">
        <v>70</v>
      </c>
      <c r="T259" s="61">
        <v>1</v>
      </c>
      <c r="U259" s="55">
        <v>240</v>
      </c>
      <c r="V259" s="55"/>
      <c r="W259" s="55"/>
    </row>
    <row r="260" spans="1:23" s="62" customFormat="1" ht="10.15" customHeight="1">
      <c r="A260" s="174" t="s">
        <v>28</v>
      </c>
      <c r="B260" s="175">
        <v>121</v>
      </c>
      <c r="C260" s="175" t="s">
        <v>54</v>
      </c>
      <c r="D260" s="175" t="str">
        <f t="shared" si="4"/>
        <v>その他-121-４歳以上児</v>
      </c>
      <c r="E260" s="300">
        <v>26450</v>
      </c>
      <c r="F260" s="300">
        <v>240</v>
      </c>
      <c r="G260" s="307">
        <v>560</v>
      </c>
      <c r="H260" s="308">
        <v>5</v>
      </c>
      <c r="I260" s="177"/>
      <c r="J260" s="56"/>
      <c r="K260" s="57">
        <v>660</v>
      </c>
      <c r="L260" s="55">
        <v>6</v>
      </c>
      <c r="M260" s="301">
        <v>3550</v>
      </c>
      <c r="N260" s="301">
        <v>30</v>
      </c>
      <c r="O260" s="55">
        <v>600</v>
      </c>
      <c r="P260" s="55">
        <v>6</v>
      </c>
      <c r="Q260" s="58">
        <v>390</v>
      </c>
      <c r="R260" s="58">
        <v>3</v>
      </c>
      <c r="S260" s="58">
        <v>70</v>
      </c>
      <c r="T260" s="59">
        <v>1</v>
      </c>
      <c r="U260" s="58">
        <v>240</v>
      </c>
      <c r="V260" s="309">
        <v>3190</v>
      </c>
      <c r="W260" s="309">
        <v>30</v>
      </c>
    </row>
    <row r="261" spans="1:23" s="62" customFormat="1" ht="10.15" customHeight="1">
      <c r="A261" s="174" t="s">
        <v>28</v>
      </c>
      <c r="B261" s="175">
        <v>136</v>
      </c>
      <c r="C261" s="175" t="s">
        <v>55</v>
      </c>
      <c r="D261" s="175" t="str">
        <f t="shared" si="4"/>
        <v>その他-136-３歳児</v>
      </c>
      <c r="E261" s="300">
        <v>33860</v>
      </c>
      <c r="F261" s="300">
        <v>310</v>
      </c>
      <c r="G261" s="307">
        <v>510</v>
      </c>
      <c r="H261" s="307">
        <v>5</v>
      </c>
      <c r="I261" s="307">
        <v>7990</v>
      </c>
      <c r="J261" s="55">
        <v>70</v>
      </c>
      <c r="K261" s="55">
        <v>600</v>
      </c>
      <c r="L261" s="55">
        <v>6</v>
      </c>
      <c r="M261" s="301">
        <v>3190</v>
      </c>
      <c r="N261" s="301">
        <v>30</v>
      </c>
      <c r="O261" s="55">
        <v>540</v>
      </c>
      <c r="P261" s="55">
        <v>5</v>
      </c>
      <c r="Q261" s="55">
        <v>370</v>
      </c>
      <c r="R261" s="55">
        <v>3</v>
      </c>
      <c r="S261" s="55">
        <v>60</v>
      </c>
      <c r="T261" s="61">
        <v>1</v>
      </c>
      <c r="U261" s="55">
        <v>240</v>
      </c>
      <c r="V261" s="55"/>
      <c r="W261" s="55"/>
    </row>
    <row r="262" spans="1:23" s="62" customFormat="1" ht="10.15" customHeight="1">
      <c r="A262" s="174" t="s">
        <v>28</v>
      </c>
      <c r="B262" s="175">
        <v>136</v>
      </c>
      <c r="C262" s="175" t="s">
        <v>54</v>
      </c>
      <c r="D262" s="175" t="str">
        <f t="shared" si="4"/>
        <v>その他-136-４歳以上児</v>
      </c>
      <c r="E262" s="300">
        <v>25870</v>
      </c>
      <c r="F262" s="300">
        <v>230</v>
      </c>
      <c r="G262" s="307">
        <v>510</v>
      </c>
      <c r="H262" s="308">
        <v>5</v>
      </c>
      <c r="I262" s="177"/>
      <c r="J262" s="56"/>
      <c r="K262" s="57">
        <v>600</v>
      </c>
      <c r="L262" s="55">
        <v>6</v>
      </c>
      <c r="M262" s="301">
        <v>3190</v>
      </c>
      <c r="N262" s="301">
        <v>30</v>
      </c>
      <c r="O262" s="55">
        <v>540</v>
      </c>
      <c r="P262" s="55">
        <v>5</v>
      </c>
      <c r="Q262" s="58">
        <v>370</v>
      </c>
      <c r="R262" s="58">
        <v>3</v>
      </c>
      <c r="S262" s="58">
        <v>60</v>
      </c>
      <c r="T262" s="59">
        <v>1</v>
      </c>
      <c r="U262" s="58">
        <v>240</v>
      </c>
      <c r="V262" s="309">
        <v>3190</v>
      </c>
      <c r="W262" s="309">
        <v>30</v>
      </c>
    </row>
    <row r="263" spans="1:23" s="62" customFormat="1" ht="10.15" customHeight="1">
      <c r="A263" s="174" t="s">
        <v>28</v>
      </c>
      <c r="B263" s="175">
        <v>151</v>
      </c>
      <c r="C263" s="175" t="s">
        <v>55</v>
      </c>
      <c r="D263" s="175" t="str">
        <f t="shared" si="4"/>
        <v>その他-151-３歳児</v>
      </c>
      <c r="E263" s="300">
        <v>32980</v>
      </c>
      <c r="F263" s="300">
        <v>310</v>
      </c>
      <c r="G263" s="307">
        <v>420</v>
      </c>
      <c r="H263" s="307">
        <v>4</v>
      </c>
      <c r="I263" s="307">
        <v>7990</v>
      </c>
      <c r="J263" s="55">
        <v>70</v>
      </c>
      <c r="K263" s="55">
        <v>500</v>
      </c>
      <c r="L263" s="55">
        <v>5</v>
      </c>
      <c r="M263" s="301">
        <v>2660</v>
      </c>
      <c r="N263" s="301">
        <v>20</v>
      </c>
      <c r="O263" s="55">
        <v>520</v>
      </c>
      <c r="P263" s="55">
        <v>5</v>
      </c>
      <c r="Q263" s="55">
        <v>320</v>
      </c>
      <c r="R263" s="55">
        <v>3</v>
      </c>
      <c r="S263" s="55">
        <v>50</v>
      </c>
      <c r="T263" s="61">
        <v>1</v>
      </c>
      <c r="U263" s="55">
        <v>240</v>
      </c>
      <c r="V263" s="55"/>
      <c r="W263" s="55"/>
    </row>
    <row r="264" spans="1:23" s="62" customFormat="1" ht="10.15" customHeight="1">
      <c r="A264" s="174" t="s">
        <v>28</v>
      </c>
      <c r="B264" s="175">
        <v>151</v>
      </c>
      <c r="C264" s="175" t="s">
        <v>54</v>
      </c>
      <c r="D264" s="175" t="str">
        <f t="shared" si="4"/>
        <v>その他-151-４歳以上児</v>
      </c>
      <c r="E264" s="300">
        <v>24990</v>
      </c>
      <c r="F264" s="300">
        <v>230</v>
      </c>
      <c r="G264" s="307">
        <v>420</v>
      </c>
      <c r="H264" s="308">
        <v>4</v>
      </c>
      <c r="I264" s="177"/>
      <c r="J264" s="56"/>
      <c r="K264" s="57">
        <v>500</v>
      </c>
      <c r="L264" s="55">
        <v>5</v>
      </c>
      <c r="M264" s="301">
        <v>2660</v>
      </c>
      <c r="N264" s="301">
        <v>20</v>
      </c>
      <c r="O264" s="55">
        <v>520</v>
      </c>
      <c r="P264" s="55">
        <v>5</v>
      </c>
      <c r="Q264" s="58">
        <v>320</v>
      </c>
      <c r="R264" s="58">
        <v>3</v>
      </c>
      <c r="S264" s="58">
        <v>50</v>
      </c>
      <c r="T264" s="59">
        <v>1</v>
      </c>
      <c r="U264" s="58">
        <v>240</v>
      </c>
      <c r="V264" s="309">
        <v>3190</v>
      </c>
      <c r="W264" s="309">
        <v>30</v>
      </c>
    </row>
    <row r="265" spans="1:23" s="62" customFormat="1" ht="10.15" customHeight="1">
      <c r="A265" s="174" t="s">
        <v>28</v>
      </c>
      <c r="B265" s="175">
        <v>181</v>
      </c>
      <c r="C265" s="175" t="s">
        <v>55</v>
      </c>
      <c r="D265" s="175" t="str">
        <f t="shared" si="4"/>
        <v>その他-181-３歳児</v>
      </c>
      <c r="E265" s="300">
        <v>32330</v>
      </c>
      <c r="F265" s="300">
        <v>300</v>
      </c>
      <c r="G265" s="307">
        <v>360</v>
      </c>
      <c r="H265" s="307">
        <v>3</v>
      </c>
      <c r="I265" s="307">
        <v>7990</v>
      </c>
      <c r="J265" s="55">
        <v>70</v>
      </c>
      <c r="K265" s="55">
        <v>430</v>
      </c>
      <c r="L265" s="55">
        <v>4</v>
      </c>
      <c r="M265" s="301">
        <v>2280</v>
      </c>
      <c r="N265" s="301">
        <v>20</v>
      </c>
      <c r="O265" s="55">
        <v>520</v>
      </c>
      <c r="P265" s="55">
        <v>5</v>
      </c>
      <c r="Q265" s="55">
        <v>280</v>
      </c>
      <c r="R265" s="55">
        <v>2</v>
      </c>
      <c r="S265" s="55">
        <v>50</v>
      </c>
      <c r="T265" s="61">
        <v>1</v>
      </c>
      <c r="U265" s="55">
        <v>240</v>
      </c>
      <c r="V265" s="55"/>
      <c r="W265" s="55"/>
    </row>
    <row r="266" spans="1:23" s="62" customFormat="1" ht="10.15" customHeight="1">
      <c r="A266" s="174" t="s">
        <v>28</v>
      </c>
      <c r="B266" s="175">
        <v>181</v>
      </c>
      <c r="C266" s="175" t="s">
        <v>54</v>
      </c>
      <c r="D266" s="175" t="str">
        <f t="shared" si="4"/>
        <v>その他-181-４歳以上児</v>
      </c>
      <c r="E266" s="300">
        <v>24340</v>
      </c>
      <c r="F266" s="300">
        <v>220</v>
      </c>
      <c r="G266" s="307">
        <v>360</v>
      </c>
      <c r="H266" s="308">
        <v>3</v>
      </c>
      <c r="I266" s="177"/>
      <c r="J266" s="56"/>
      <c r="K266" s="57">
        <v>430</v>
      </c>
      <c r="L266" s="55">
        <v>4</v>
      </c>
      <c r="M266" s="301">
        <v>2280</v>
      </c>
      <c r="N266" s="301">
        <v>20</v>
      </c>
      <c r="O266" s="55">
        <v>520</v>
      </c>
      <c r="P266" s="55">
        <v>5</v>
      </c>
      <c r="Q266" s="58">
        <v>280</v>
      </c>
      <c r="R266" s="58">
        <v>2</v>
      </c>
      <c r="S266" s="58">
        <v>50</v>
      </c>
      <c r="T266" s="59">
        <v>1</v>
      </c>
      <c r="U266" s="58">
        <v>240</v>
      </c>
      <c r="V266" s="309">
        <v>3190</v>
      </c>
      <c r="W266" s="309">
        <v>30</v>
      </c>
    </row>
    <row r="267" spans="1:23" s="62" customFormat="1" ht="10.15" customHeight="1">
      <c r="A267" s="174" t="s">
        <v>28</v>
      </c>
      <c r="B267" s="175">
        <v>211</v>
      </c>
      <c r="C267" s="175" t="s">
        <v>55</v>
      </c>
      <c r="D267" s="175" t="str">
        <f t="shared" si="4"/>
        <v>その他-211-３歳児</v>
      </c>
      <c r="E267" s="300">
        <v>31860</v>
      </c>
      <c r="F267" s="300">
        <v>290</v>
      </c>
      <c r="G267" s="307">
        <v>310</v>
      </c>
      <c r="H267" s="307">
        <v>3</v>
      </c>
      <c r="I267" s="307">
        <v>7990</v>
      </c>
      <c r="J267" s="55">
        <v>70</v>
      </c>
      <c r="K267" s="55">
        <v>370</v>
      </c>
      <c r="L267" s="55">
        <v>3</v>
      </c>
      <c r="M267" s="301">
        <v>1990</v>
      </c>
      <c r="N267" s="301">
        <v>10</v>
      </c>
      <c r="O267" s="55">
        <v>520</v>
      </c>
      <c r="P267" s="55">
        <v>5</v>
      </c>
      <c r="Q267" s="55">
        <v>260</v>
      </c>
      <c r="R267" s="55">
        <v>2</v>
      </c>
      <c r="S267" s="55">
        <v>40</v>
      </c>
      <c r="T267" s="61">
        <v>1</v>
      </c>
      <c r="U267" s="55">
        <v>240</v>
      </c>
      <c r="V267" s="55"/>
      <c r="W267" s="55"/>
    </row>
    <row r="268" spans="1:23" s="62" customFormat="1" ht="10.15" customHeight="1">
      <c r="A268" s="174" t="s">
        <v>28</v>
      </c>
      <c r="B268" s="175">
        <v>211</v>
      </c>
      <c r="C268" s="175" t="s">
        <v>54</v>
      </c>
      <c r="D268" s="175" t="str">
        <f t="shared" si="4"/>
        <v>その他-211-４歳以上児</v>
      </c>
      <c r="E268" s="300">
        <v>23870</v>
      </c>
      <c r="F268" s="300">
        <v>210</v>
      </c>
      <c r="G268" s="307">
        <v>310</v>
      </c>
      <c r="H268" s="308">
        <v>3</v>
      </c>
      <c r="I268" s="177"/>
      <c r="J268" s="56"/>
      <c r="K268" s="57">
        <v>370</v>
      </c>
      <c r="L268" s="55">
        <v>3</v>
      </c>
      <c r="M268" s="301">
        <v>1990</v>
      </c>
      <c r="N268" s="301">
        <v>10</v>
      </c>
      <c r="O268" s="55">
        <v>520</v>
      </c>
      <c r="P268" s="55">
        <v>5</v>
      </c>
      <c r="Q268" s="58">
        <v>260</v>
      </c>
      <c r="R268" s="58">
        <v>2</v>
      </c>
      <c r="S268" s="58">
        <v>40</v>
      </c>
      <c r="T268" s="59">
        <v>1</v>
      </c>
      <c r="U268" s="58">
        <v>240</v>
      </c>
      <c r="V268" s="309">
        <v>3190</v>
      </c>
      <c r="W268" s="309">
        <v>30</v>
      </c>
    </row>
    <row r="269" spans="1:23" s="62" customFormat="1" ht="10.15" customHeight="1">
      <c r="A269" s="174" t="s">
        <v>28</v>
      </c>
      <c r="B269" s="175">
        <v>241</v>
      </c>
      <c r="C269" s="175" t="s">
        <v>55</v>
      </c>
      <c r="D269" s="175" t="str">
        <f t="shared" si="4"/>
        <v>その他-241-３歳児</v>
      </c>
      <c r="E269" s="300">
        <v>31490</v>
      </c>
      <c r="F269" s="300">
        <v>290</v>
      </c>
      <c r="G269" s="307">
        <v>280</v>
      </c>
      <c r="H269" s="307">
        <v>2</v>
      </c>
      <c r="I269" s="307">
        <v>7990</v>
      </c>
      <c r="J269" s="55">
        <v>70</v>
      </c>
      <c r="K269" s="55">
        <v>330</v>
      </c>
      <c r="L269" s="55">
        <v>3</v>
      </c>
      <c r="M269" s="301">
        <v>1770</v>
      </c>
      <c r="N269" s="301">
        <v>10</v>
      </c>
      <c r="O269" s="55">
        <v>520</v>
      </c>
      <c r="P269" s="55">
        <v>5</v>
      </c>
      <c r="Q269" s="55">
        <v>230</v>
      </c>
      <c r="R269" s="55">
        <v>2</v>
      </c>
      <c r="S269" s="55">
        <v>40</v>
      </c>
      <c r="T269" s="61">
        <v>1</v>
      </c>
      <c r="U269" s="55">
        <v>240</v>
      </c>
      <c r="V269" s="55"/>
      <c r="W269" s="55"/>
    </row>
    <row r="270" spans="1:23" s="62" customFormat="1" ht="10.15" customHeight="1">
      <c r="A270" s="174" t="s">
        <v>28</v>
      </c>
      <c r="B270" s="175">
        <v>241</v>
      </c>
      <c r="C270" s="175" t="s">
        <v>54</v>
      </c>
      <c r="D270" s="175" t="str">
        <f t="shared" si="4"/>
        <v>その他-241-４歳以上児</v>
      </c>
      <c r="E270" s="300">
        <v>23500</v>
      </c>
      <c r="F270" s="300">
        <v>210</v>
      </c>
      <c r="G270" s="307">
        <v>280</v>
      </c>
      <c r="H270" s="308">
        <v>2</v>
      </c>
      <c r="I270" s="177"/>
      <c r="J270" s="56"/>
      <c r="K270" s="57">
        <v>330</v>
      </c>
      <c r="L270" s="55">
        <v>3</v>
      </c>
      <c r="M270" s="301">
        <v>1770</v>
      </c>
      <c r="N270" s="301">
        <v>10</v>
      </c>
      <c r="O270" s="55">
        <v>520</v>
      </c>
      <c r="P270" s="55">
        <v>5</v>
      </c>
      <c r="Q270" s="58">
        <v>230</v>
      </c>
      <c r="R270" s="58">
        <v>2</v>
      </c>
      <c r="S270" s="58">
        <v>40</v>
      </c>
      <c r="T270" s="59">
        <v>1</v>
      </c>
      <c r="U270" s="58">
        <v>240</v>
      </c>
      <c r="V270" s="309">
        <v>3190</v>
      </c>
      <c r="W270" s="309">
        <v>30</v>
      </c>
    </row>
    <row r="271" spans="1:23" s="62" customFormat="1" ht="10.15" customHeight="1">
      <c r="A271" s="174" t="s">
        <v>28</v>
      </c>
      <c r="B271" s="175">
        <v>271</v>
      </c>
      <c r="C271" s="175" t="s">
        <v>55</v>
      </c>
      <c r="D271" s="175" t="str">
        <f t="shared" si="4"/>
        <v>その他-271-３歳児</v>
      </c>
      <c r="E271" s="300">
        <v>31200</v>
      </c>
      <c r="F271" s="300">
        <v>290</v>
      </c>
      <c r="G271" s="307">
        <v>250</v>
      </c>
      <c r="H271" s="307">
        <v>2</v>
      </c>
      <c r="I271" s="307">
        <v>7990</v>
      </c>
      <c r="J271" s="55">
        <v>70</v>
      </c>
      <c r="K271" s="55">
        <v>300</v>
      </c>
      <c r="L271" s="55">
        <v>3</v>
      </c>
      <c r="M271" s="301">
        <v>1590</v>
      </c>
      <c r="N271" s="301">
        <v>10</v>
      </c>
      <c r="O271" s="55">
        <v>520</v>
      </c>
      <c r="P271" s="55">
        <v>5</v>
      </c>
      <c r="Q271" s="55">
        <v>210</v>
      </c>
      <c r="R271" s="55">
        <v>2</v>
      </c>
      <c r="S271" s="55">
        <v>30</v>
      </c>
      <c r="T271" s="61">
        <v>1</v>
      </c>
      <c r="U271" s="55">
        <v>240</v>
      </c>
      <c r="V271" s="55"/>
      <c r="W271" s="55"/>
    </row>
    <row r="272" spans="1:23" s="62" customFormat="1" ht="10.15" customHeight="1">
      <c r="A272" s="174" t="s">
        <v>28</v>
      </c>
      <c r="B272" s="175">
        <v>271</v>
      </c>
      <c r="C272" s="175" t="s">
        <v>54</v>
      </c>
      <c r="D272" s="175" t="str">
        <f t="shared" si="4"/>
        <v>その他-271-４歳以上児</v>
      </c>
      <c r="E272" s="300">
        <v>23210</v>
      </c>
      <c r="F272" s="300">
        <v>210</v>
      </c>
      <c r="G272" s="307">
        <v>250</v>
      </c>
      <c r="H272" s="308">
        <v>2</v>
      </c>
      <c r="I272" s="177"/>
      <c r="J272" s="56"/>
      <c r="K272" s="57">
        <v>300</v>
      </c>
      <c r="L272" s="55">
        <v>3</v>
      </c>
      <c r="M272" s="301">
        <v>1590</v>
      </c>
      <c r="N272" s="301">
        <v>10</v>
      </c>
      <c r="O272" s="55">
        <v>520</v>
      </c>
      <c r="P272" s="55">
        <v>5</v>
      </c>
      <c r="Q272" s="58">
        <v>210</v>
      </c>
      <c r="R272" s="58">
        <v>2</v>
      </c>
      <c r="S272" s="58">
        <v>30</v>
      </c>
      <c r="T272" s="59">
        <v>1</v>
      </c>
      <c r="U272" s="58">
        <v>240</v>
      </c>
      <c r="V272" s="309">
        <v>3190</v>
      </c>
      <c r="W272" s="309">
        <v>30</v>
      </c>
    </row>
    <row r="273" spans="1:23" s="62" customFormat="1" ht="10.15" customHeight="1">
      <c r="A273" s="174" t="s">
        <v>28</v>
      </c>
      <c r="B273" s="175">
        <v>301</v>
      </c>
      <c r="C273" s="175" t="s">
        <v>55</v>
      </c>
      <c r="D273" s="175" t="str">
        <f t="shared" si="4"/>
        <v>その他-301-３歳児</v>
      </c>
      <c r="E273" s="300">
        <v>30960</v>
      </c>
      <c r="F273" s="300">
        <v>290</v>
      </c>
      <c r="G273" s="307">
        <v>230</v>
      </c>
      <c r="H273" s="307">
        <v>2</v>
      </c>
      <c r="I273" s="307">
        <v>7990</v>
      </c>
      <c r="J273" s="55">
        <v>70</v>
      </c>
      <c r="K273" s="55">
        <v>270</v>
      </c>
      <c r="L273" s="55">
        <v>2</v>
      </c>
      <c r="M273" s="301">
        <v>1450</v>
      </c>
      <c r="N273" s="301">
        <v>10</v>
      </c>
      <c r="O273" s="55">
        <v>520</v>
      </c>
      <c r="P273" s="55">
        <v>5</v>
      </c>
      <c r="Q273" s="55">
        <v>190</v>
      </c>
      <c r="R273" s="55">
        <v>1</v>
      </c>
      <c r="S273" s="55">
        <v>30</v>
      </c>
      <c r="T273" s="61">
        <v>1</v>
      </c>
      <c r="U273" s="55">
        <v>240</v>
      </c>
      <c r="V273" s="55"/>
      <c r="W273" s="55"/>
    </row>
    <row r="274" spans="1:23" s="62" customFormat="1" ht="10.15" customHeight="1">
      <c r="A274" s="174" t="s">
        <v>28</v>
      </c>
      <c r="B274" s="175">
        <v>301</v>
      </c>
      <c r="C274" s="175" t="s">
        <v>54</v>
      </c>
      <c r="D274" s="175" t="str">
        <f t="shared" si="4"/>
        <v>その他-301-４歳以上児</v>
      </c>
      <c r="E274" s="300">
        <v>22970</v>
      </c>
      <c r="F274" s="300">
        <v>210</v>
      </c>
      <c r="G274" s="307">
        <v>230</v>
      </c>
      <c r="H274" s="308">
        <v>2</v>
      </c>
      <c r="I274" s="176"/>
      <c r="J274" s="56"/>
      <c r="K274" s="57">
        <v>270</v>
      </c>
      <c r="L274" s="55">
        <v>2</v>
      </c>
      <c r="M274" s="301">
        <v>1450</v>
      </c>
      <c r="N274" s="301">
        <v>10</v>
      </c>
      <c r="O274" s="55">
        <v>520</v>
      </c>
      <c r="P274" s="55">
        <v>5</v>
      </c>
      <c r="Q274" s="58">
        <v>190</v>
      </c>
      <c r="R274" s="58">
        <v>1</v>
      </c>
      <c r="S274" s="58">
        <v>30</v>
      </c>
      <c r="T274" s="59">
        <v>1</v>
      </c>
      <c r="U274" s="58">
        <v>240</v>
      </c>
      <c r="V274" s="309">
        <v>3190</v>
      </c>
      <c r="W274" s="309">
        <v>30</v>
      </c>
    </row>
  </sheetData>
  <autoFilter ref="A2:AC274" xr:uid="{00000000-0001-0000-0600-000000000000}">
    <sortState xmlns:xlrd2="http://schemas.microsoft.com/office/spreadsheetml/2017/richdata2" ref="A3:AC240">
      <sortCondition ref="A2:A274"/>
    </sortState>
  </autoFilter>
  <phoneticPr fontId="3"/>
  <conditionalFormatting sqref="E3">
    <cfRule type="expression" dxfId="836" priority="21">
      <formula>$E$2&lt;&gt;#REF!</formula>
    </cfRule>
  </conditionalFormatting>
  <conditionalFormatting sqref="X3:XFD274 A3:T3 A37:P37 A21:T21 A23:T23 A25:T25 A27:T27 A29:T29 A31:T31 A33:T33 A35:T35 A39:P39 A105:P105 A139:P139 A157:P157 A159:P159 A161:P161 A163:P163 A165:P165 A167:P167 A169:P169 A171:P171 A173:P173 A191:P191 A193:P193 A195:P195 A197:P197 A199:P199 A201:P201 A203:P203 A205:P205 A207:P207 A241:P241 A243:P243 A20:U20 A22:U22 A24:U24 A26:U26 A28:U28 A30:U30 A32:U32 A34:U34 A36:U36 A38:U38 A156:U156 A158:U158 A160:U160 A162:U162 A164:U164 A166:U166 A168:U168 A170:U170 A172:U172 A190:U190 A192:U192 A194:U194 A196:U196 A198:U198 A200:U200 A202:U202 A204:U204 A206:U206 A242:U242 A244:U244 J40:U40 J41:P41 J44:U44 J42:U42 J43:P43 J70:U70 J68:U68 J66:U66 J64:U64 J62:U62 J60:U60 J58:U58 J56:U56 J54:U54 J52:U52 J50:U50 J48:U48 J46:U46 J71:P71 J69:P69 J67:P67 J65:P65 J63:P63 J61:P61 J59:P59 J57:P57 J55:P55 J53:P53 J51:P51 J49:P49 J47:P47 J45:P45 J104:U104 J102:U102 J100:U100 J98:U98 J96:U96 J94:U94 J92:U92 J90:U90 J88:U88 K86:U86 K84:U84 K82:U82 K80:U80 K78:U78 J103:P103 J101:P101 J99:P99 J97:P97 J95:P95 J93:P93 J91:P91 J89:P89 K87:P87 K85:P85 K83:P83 K81:P81 K79:P79 K77:P77 A40:I104 J138:U138 J136:U136 J134:U134 J132:U132 J130:U130 J128:U128 J126:U126 J124:U124 J122:U122 K120:U120 K118:U118 K116:U116 K114:U114 K112:U112 J137:P137 J135:P135 J133:P133 J131:P131 J129:P129 J127:P127 J125:P125 J123:P123 K121:P121 K119:P119 K117:P117 K115:P115 K113:P113 K111:P111 A106:I138 J240:U240 J238:U238 J236:U236 J234:U234 J232:U232 J230:U230 J228:U228 J226:U226 J224:U224 K222:U222 K220:U220 K218:U218 K216:U216 K214:U214 K212:U212 J239:P239 J237:P237 J235:P235 J233:P233 J231:P231 J229:P229 J227:P227 J225:P225 K223:P223 K221:P221 K219:P219 K217:P217 K215:P215 K213:P213 K211:P211 A208:I240 J272:U272 J270:U270 J268:U268 J266:U266 J264:U264 J262:U262 J260:U260 J258:U258 J256:U256 J254:U254 J252:U252 J250:U250 J248:U248 J246:U246 J273:P273 J271:P271 J269:P269 J267:P267 J265:P265 J263:P263 J261:P261 J259:P259 J257:P257 J255:P255 J253:P253 J251:P251 J249:P249 J247:P247 J245:P245 J274:U274 A245:I274 A2:XFD2 K18:U18 K16:U16 K14:U14 K12:U12 K10:U10 K8:U8 K6:U6 K4:U4 K19:T19 K17:T17 K15:T15 K13:T13 K11:T11 K9:T9 K7:T7 K5:T5 A4:J19 K76:U76 K74:U74 K72:U72 K75:P75 K73:P73 J72:J87 K110:U110 K108:U108 K106:U106 K109:P109 K107:P107 J106:J121 K154:U154 K152:U152 K150:U150 K148:U148 K146:U146 K144:U144 K142:U142 K140:U140 K155:P155 K153:P153 K151:P151 K149:P149 K147:P147 K145:P145 K143:P143 K141:P141 A140:J155 K188:U188 K186:U186 K184:U184 K182:U182 K180:U180 K178:U178 K176:U176 K174:U174 K189:P189 K187:P187 K185:P185 K183:P183 K181:P181 K179:P179 K177:P177 K175:P175 A174:J189 K210:U210 K208:U208 K209:P209 J208:J223">
    <cfRule type="expression" dxfId="835" priority="19">
      <formula>A2&lt;#REF!</formula>
    </cfRule>
    <cfRule type="expression" dxfId="834" priority="20">
      <formula>A2&gt;#REF!</formula>
    </cfRule>
  </conditionalFormatting>
  <conditionalFormatting sqref="Q37:T37 Q39:T39 Q41:T41 Q43:T43 Q45:T45 Q47:T47 Q49:T49 Q51:T51 Q53:T53 Q55:T55 Q57:T57 Q59:T59 Q61:T61 Q63:T63 Q65:T65 Q67:T67 Q69:T69">
    <cfRule type="expression" dxfId="833" priority="17">
      <formula>Q37&lt;#REF!</formula>
    </cfRule>
    <cfRule type="expression" dxfId="832" priority="18">
      <formula>Q37&gt;#REF!</formula>
    </cfRule>
  </conditionalFormatting>
  <conditionalFormatting sqref="Q241:T241 Q243:T243 Q245:T245 Q247:T247 Q249:T249 Q251:T251 Q253:T253 Q255:T255 Q257:T257 Q259:T259 Q261:T261 Q263:T263 Q265:T265 Q267:T267 Q269:T269 Q271:T271 Q273:T273">
    <cfRule type="expression" dxfId="831" priority="5">
      <formula>Q241&lt;#REF!</formula>
    </cfRule>
    <cfRule type="expression" dxfId="830" priority="6">
      <formula>Q241&gt;#REF!</formula>
    </cfRule>
  </conditionalFormatting>
  <conditionalFormatting sqref="Q71:T71 Q73:T73 Q75:T75 Q77:T77 Q79:T79 Q81:T81 Q83:T83 Q85:T85 Q87:T87 Q89:T89 Q91:T91 Q93:T93 Q95:T95 Q97:T97 Q99:T99 Q101:T101 Q103:T103">
    <cfRule type="expression" dxfId="829" priority="15">
      <formula>Q71&lt;#REF!</formula>
    </cfRule>
    <cfRule type="expression" dxfId="828" priority="16">
      <formula>Q71&gt;#REF!</formula>
    </cfRule>
  </conditionalFormatting>
  <conditionalFormatting sqref="Q105:T105 Q107:T107 Q109:T109 Q111:T111 Q113:T113 Q115:T115 Q117:T117 Q119:T119 Q121:T121 Q123:T123 Q125:T125 Q127:T127 Q129:T129 Q131:T131 Q133:T133 Q135:T135 Q137:T137">
    <cfRule type="expression" dxfId="827" priority="13">
      <formula>Q105&lt;#REF!</formula>
    </cfRule>
    <cfRule type="expression" dxfId="826" priority="14">
      <formula>Q105&gt;#REF!</formula>
    </cfRule>
  </conditionalFormatting>
  <conditionalFormatting sqref="Q139:T139 Q141:T141 Q143:T143 Q145:T145 Q147:T147 Q149:T149 Q151:T151 Q153:T153 Q155:T155 Q157:T157 Q159:T159 Q161:T161 Q163:T163 Q165:T165 Q167:T167 Q169:T169 Q171:T171">
    <cfRule type="expression" dxfId="825" priority="11">
      <formula>Q139&lt;#REF!</formula>
    </cfRule>
    <cfRule type="expression" dxfId="824" priority="12">
      <formula>Q139&gt;#REF!</formula>
    </cfRule>
  </conditionalFormatting>
  <conditionalFormatting sqref="Q173:T173 Q175:T175 Q177:T177 Q179:T179 Q181:T181 Q183:T183 Q185:T185 Q187:T187 Q189:T189 Q191:T191 Q193:T193 Q195:T195 Q197:T197 Q199:T199 Q201:T201 Q203:T203 Q205:T205">
    <cfRule type="expression" dxfId="823" priority="9">
      <formula>Q173&lt;#REF!</formula>
    </cfRule>
    <cfRule type="expression" dxfId="822" priority="10">
      <formula>Q173&gt;#REF!</formula>
    </cfRule>
  </conditionalFormatting>
  <conditionalFormatting sqref="Q207:T207 Q209:T209 Q211:T211 Q213:T213 Q215:T215 Q217:T217 Q219:T219 Q221:T221 Q223:T223 Q225:T225 Q227:T227 Q229:T229 Q231:T231 Q233:T233 Q235:T235 Q237:T237 Q239:T239">
    <cfRule type="expression" dxfId="821" priority="7">
      <formula>Q207&lt;#REF!</formula>
    </cfRule>
    <cfRule type="expression" dxfId="820" priority="8">
      <formula>Q207&gt;#REF!</formula>
    </cfRule>
  </conditionalFormatting>
  <conditionalFormatting sqref="V4 V6 V8 V10 V12 V14 V16 V18 V20 V22 V24 V26 V28 V30 V32 V34 V36 V38 V72 V74 V76 V106 V108 V110 V140 V142 V144 V146 V148 V150 V152 V154 V156 V158 V160 V162 V164 V166 V168 V170 V172 V174 V176 V178 V180 V182 V184 V186 V188 V190 V192 V194 V196 V198 V200 V202 V204 V206 V208 V210 V242 V244 V40 V44 V42 V70 V68 V66 V64 V62 V60 V58 V56 V54 V52 V50 V48 V46 V104 V102 V100 V98 V96 V94 V92 V90 V88 V86 V84 V82 V80 V78 V138 V136 V134 V132 V130 V128 V126 V124 V122 V120 V118 V116 V114 V112 V240 V238 V236 V234 V232 V230 V228 V226 V224 V222 V220 V218 V216 V214 V212 V272 V270 V268 V266 V264 V262 V260 V258 V256 V254 V252 V250 V248 V246 V274">
    <cfRule type="expression" dxfId="819" priority="3">
      <formula>V4&lt;#REF!</formula>
    </cfRule>
    <cfRule type="expression" dxfId="818" priority="4">
      <formula>V4&gt;#REF!</formula>
    </cfRule>
  </conditionalFormatting>
  <conditionalFormatting sqref="W4 W6 W8 W10 W12 W14 W16 W18 W20 W22 W24 W26 W28 W30 W32 W34 W36 W38 W72 W74 W76 W106 W108 W110 W140 W142 W144 W146 W148 W150 W152 W154 W156 W158 W160 W162 W164 W166 W168 W170 W172 W174 W176 W178 W180 W182 W184 W186 W188 W190 W192 W194 W196 W198 W200 W202 W204 W206 W208 W210 W242 W244 W40 W44 W42 W70 W68 W66 W64 W62 W60 W58 W56 W54 W52 W50 W48 W46 W104 W102 W100 W98 W96 W94 W92 W90 W88 W86 W84 W82 W80 W78 W138 W136 W134 W132 W130 W128 W126 W124 W122 W120 W118 W116 W114 W112 W240 W238 W236 W234 W232 W230 W228 W226 W224 W222 W220 W218 W216 W214 W212 W272 W270 W268 W266 W264 W262 W260 W258 W256 W254 W252 W250 W248 W246 W274">
    <cfRule type="expression" dxfId="817" priority="1">
      <formula>W4&lt;#REF!</formula>
    </cfRule>
    <cfRule type="expression" dxfId="816" priority="2">
      <formula>W4&gt;#REF!</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tint="0.499984740745262"/>
  </sheetPr>
  <dimension ref="A1:Y578"/>
  <sheetViews>
    <sheetView tabSelected="1" zoomScale="115" zoomScaleNormal="115" workbookViewId="0">
      <selection activeCell="G5" sqref="G5"/>
    </sheetView>
  </sheetViews>
  <sheetFormatPr defaultColWidth="9.125" defaultRowHeight="13.5"/>
  <cols>
    <col min="1" max="1" width="8.25" style="5" customWidth="1"/>
    <col min="2" max="2" width="9.125" style="36" customWidth="1"/>
    <col min="3" max="3" width="17.375" style="36" customWidth="1"/>
    <col min="4" max="4" width="25.5" style="68" customWidth="1"/>
    <col min="5" max="5" width="13" style="5" bestFit="1" customWidth="1"/>
    <col min="6" max="6" width="12.875" style="5" bestFit="1" customWidth="1"/>
    <col min="7" max="7" width="14.5" style="5" customWidth="1"/>
    <col min="8" max="8" width="12.25" style="5" bestFit="1" customWidth="1"/>
    <col min="9" max="9" width="13" style="5" customWidth="1"/>
    <col min="10" max="10" width="14.875" style="5" bestFit="1" customWidth="1"/>
    <col min="11" max="11" width="14.5" style="24" bestFit="1" customWidth="1"/>
    <col min="12" max="16384" width="9.125" style="5"/>
  </cols>
  <sheetData>
    <row r="1" spans="1:25" s="33" customFormat="1" ht="17.850000000000001" customHeight="1">
      <c r="A1" s="64" t="s">
        <v>357</v>
      </c>
      <c r="B1" s="35"/>
      <c r="C1" s="35"/>
      <c r="D1" s="66">
        <v>1</v>
      </c>
      <c r="E1" s="33">
        <v>2</v>
      </c>
      <c r="F1" s="34">
        <v>3</v>
      </c>
      <c r="G1" s="33">
        <v>4</v>
      </c>
      <c r="H1" s="34">
        <v>5</v>
      </c>
      <c r="I1" s="33">
        <v>6</v>
      </c>
      <c r="J1" s="34">
        <v>7</v>
      </c>
      <c r="K1" s="33">
        <v>8</v>
      </c>
      <c r="L1" s="34">
        <v>9</v>
      </c>
      <c r="M1" s="33">
        <v>10</v>
      </c>
      <c r="N1" s="34">
        <v>11</v>
      </c>
      <c r="O1" s="33">
        <v>12</v>
      </c>
      <c r="P1" s="34">
        <v>13</v>
      </c>
      <c r="Q1" s="33">
        <v>14</v>
      </c>
      <c r="R1" s="34">
        <v>15</v>
      </c>
      <c r="S1" s="33">
        <v>16</v>
      </c>
      <c r="T1" s="34">
        <v>17</v>
      </c>
      <c r="U1" s="33">
        <v>18</v>
      </c>
      <c r="V1" s="34">
        <v>19</v>
      </c>
      <c r="W1" s="33">
        <v>20</v>
      </c>
      <c r="X1" s="34">
        <v>21</v>
      </c>
      <c r="Y1" s="34"/>
    </row>
    <row r="2" spans="1:25" s="28" customFormat="1" ht="15.6" customHeight="1">
      <c r="A2" s="25" t="s">
        <v>69</v>
      </c>
      <c r="B2" s="65" t="s">
        <v>74</v>
      </c>
      <c r="C2" s="65" t="s">
        <v>53</v>
      </c>
      <c r="D2" s="65" t="s">
        <v>84</v>
      </c>
      <c r="E2" s="25" t="s">
        <v>65</v>
      </c>
      <c r="F2" s="25" t="s">
        <v>66</v>
      </c>
      <c r="G2" s="26" t="s">
        <v>137</v>
      </c>
      <c r="H2" s="26" t="s">
        <v>138</v>
      </c>
      <c r="I2" s="29" t="s">
        <v>263</v>
      </c>
      <c r="J2" s="27" t="s">
        <v>134</v>
      </c>
      <c r="K2" s="27" t="s">
        <v>130</v>
      </c>
      <c r="L2" s="29" t="s">
        <v>353</v>
      </c>
      <c r="M2" s="27" t="s">
        <v>358</v>
      </c>
    </row>
    <row r="3" spans="1:25" ht="12.75" customHeight="1">
      <c r="A3" s="54" t="s">
        <v>277</v>
      </c>
      <c r="B3" s="79">
        <v>1</v>
      </c>
      <c r="C3" s="80" t="s">
        <v>54</v>
      </c>
      <c r="D3" s="81" t="str">
        <f t="shared" ref="D3:D66" si="0">CONCATENATE($A3,"-",$B3,"-",$C3)</f>
        <v>10/100-1-４歳以上児</v>
      </c>
      <c r="E3" s="297">
        <v>259550</v>
      </c>
      <c r="F3" s="297">
        <v>203320</v>
      </c>
      <c r="G3" s="310">
        <v>2570</v>
      </c>
      <c r="H3" s="310">
        <v>2010</v>
      </c>
      <c r="I3" s="82"/>
      <c r="J3" s="84"/>
      <c r="K3" s="85">
        <v>4800</v>
      </c>
      <c r="L3" s="312">
        <v>3360</v>
      </c>
      <c r="M3" s="312">
        <v>30</v>
      </c>
    </row>
    <row r="4" spans="1:25">
      <c r="A4" s="54" t="s">
        <v>277</v>
      </c>
      <c r="B4" s="79">
        <v>1</v>
      </c>
      <c r="C4" s="80" t="s">
        <v>55</v>
      </c>
      <c r="D4" s="81" t="str">
        <f t="shared" si="0"/>
        <v>10/100-1-３歳児</v>
      </c>
      <c r="E4" s="297">
        <v>267960</v>
      </c>
      <c r="F4" s="297">
        <v>211730</v>
      </c>
      <c r="G4" s="310">
        <v>2650</v>
      </c>
      <c r="H4" s="310">
        <v>2090</v>
      </c>
      <c r="I4" s="310">
        <v>8410</v>
      </c>
      <c r="J4" s="311">
        <v>80</v>
      </c>
      <c r="K4" s="85">
        <v>4800</v>
      </c>
      <c r="L4" s="85"/>
      <c r="M4" s="85"/>
    </row>
    <row r="5" spans="1:25">
      <c r="A5" s="54" t="s">
        <v>79</v>
      </c>
      <c r="B5" s="79">
        <v>1</v>
      </c>
      <c r="C5" s="80" t="s">
        <v>56</v>
      </c>
      <c r="D5" s="81" t="str">
        <f t="shared" si="0"/>
        <v>10/100-1-１、２歳児</v>
      </c>
      <c r="E5" s="297">
        <v>335390</v>
      </c>
      <c r="F5" s="297">
        <v>279160</v>
      </c>
      <c r="G5" s="310">
        <v>3230</v>
      </c>
      <c r="H5" s="310">
        <v>2670</v>
      </c>
      <c r="I5" s="86"/>
      <c r="J5" s="87"/>
      <c r="K5" s="85">
        <v>0</v>
      </c>
      <c r="L5" s="85"/>
      <c r="M5" s="85"/>
    </row>
    <row r="6" spans="1:25">
      <c r="A6" s="54" t="s">
        <v>79</v>
      </c>
      <c r="B6" s="79">
        <v>1</v>
      </c>
      <c r="C6" s="80" t="s">
        <v>57</v>
      </c>
      <c r="D6" s="81" t="str">
        <f t="shared" si="0"/>
        <v>10/100-1-乳児</v>
      </c>
      <c r="E6" s="297">
        <v>419490</v>
      </c>
      <c r="F6" s="297">
        <v>363260</v>
      </c>
      <c r="G6" s="310">
        <v>4070</v>
      </c>
      <c r="H6" s="310">
        <v>3510</v>
      </c>
      <c r="I6" s="86">
        <v>0</v>
      </c>
      <c r="J6" s="87">
        <v>0</v>
      </c>
      <c r="K6" s="85">
        <v>0</v>
      </c>
      <c r="L6" s="85"/>
      <c r="M6" s="85"/>
    </row>
    <row r="7" spans="1:25">
      <c r="A7" s="54" t="s">
        <v>79</v>
      </c>
      <c r="B7" s="79">
        <v>11</v>
      </c>
      <c r="C7" s="80" t="s">
        <v>54</v>
      </c>
      <c r="D7" s="81" t="str">
        <f t="shared" si="0"/>
        <v>10/100-11-４歳以上児</v>
      </c>
      <c r="E7" s="297">
        <v>140690</v>
      </c>
      <c r="F7" s="297">
        <v>112580</v>
      </c>
      <c r="G7" s="310">
        <v>1380</v>
      </c>
      <c r="H7" s="310">
        <v>1100</v>
      </c>
      <c r="I7" s="82"/>
      <c r="J7" s="84"/>
      <c r="K7" s="85">
        <v>4800</v>
      </c>
      <c r="L7" s="312">
        <v>3360</v>
      </c>
      <c r="M7" s="312">
        <v>30</v>
      </c>
    </row>
    <row r="8" spans="1:25">
      <c r="A8" s="54" t="s">
        <v>79</v>
      </c>
      <c r="B8" s="79">
        <v>11</v>
      </c>
      <c r="C8" s="80" t="s">
        <v>55</v>
      </c>
      <c r="D8" s="81" t="str">
        <f t="shared" si="0"/>
        <v>10/100-11-３歳児</v>
      </c>
      <c r="E8" s="297">
        <v>149100</v>
      </c>
      <c r="F8" s="297">
        <v>120990</v>
      </c>
      <c r="G8" s="310">
        <v>1460</v>
      </c>
      <c r="H8" s="310">
        <v>1180</v>
      </c>
      <c r="I8" s="310">
        <v>8410</v>
      </c>
      <c r="J8" s="311">
        <v>80</v>
      </c>
      <c r="K8" s="85">
        <v>4800</v>
      </c>
      <c r="L8" s="85"/>
      <c r="M8" s="85"/>
    </row>
    <row r="9" spans="1:25">
      <c r="A9" s="54" t="s">
        <v>79</v>
      </c>
      <c r="B9" s="79">
        <v>11</v>
      </c>
      <c r="C9" s="80" t="s">
        <v>56</v>
      </c>
      <c r="D9" s="81" t="str">
        <f t="shared" si="0"/>
        <v>10/100-11-１、２歳児</v>
      </c>
      <c r="E9" s="297">
        <v>216530</v>
      </c>
      <c r="F9" s="297">
        <v>188420</v>
      </c>
      <c r="G9" s="310">
        <v>2050</v>
      </c>
      <c r="H9" s="310">
        <v>1760</v>
      </c>
      <c r="I9" s="86"/>
      <c r="J9" s="87"/>
      <c r="K9" s="85">
        <v>0</v>
      </c>
      <c r="L9" s="85"/>
      <c r="M9" s="85"/>
    </row>
    <row r="10" spans="1:25">
      <c r="A10" s="54" t="s">
        <v>79</v>
      </c>
      <c r="B10" s="79">
        <v>11</v>
      </c>
      <c r="C10" s="80" t="s">
        <v>57</v>
      </c>
      <c r="D10" s="81" t="str">
        <f t="shared" si="0"/>
        <v>10/100-11-乳児</v>
      </c>
      <c r="E10" s="297">
        <v>300630</v>
      </c>
      <c r="F10" s="297">
        <v>272520</v>
      </c>
      <c r="G10" s="310">
        <v>2890</v>
      </c>
      <c r="H10" s="310">
        <v>2600</v>
      </c>
      <c r="I10" s="86">
        <v>0</v>
      </c>
      <c r="J10" s="87">
        <v>0</v>
      </c>
      <c r="K10" s="85">
        <v>0</v>
      </c>
      <c r="L10" s="85"/>
      <c r="M10" s="85"/>
    </row>
    <row r="11" spans="1:25">
      <c r="A11" s="54" t="s">
        <v>79</v>
      </c>
      <c r="B11" s="79">
        <v>21</v>
      </c>
      <c r="C11" s="80" t="s">
        <v>54</v>
      </c>
      <c r="D11" s="81" t="str">
        <f t="shared" si="0"/>
        <v>10/100-21-４歳以上児</v>
      </c>
      <c r="E11" s="297">
        <v>100940</v>
      </c>
      <c r="F11" s="297">
        <v>82200</v>
      </c>
      <c r="G11" s="310">
        <v>990</v>
      </c>
      <c r="H11" s="310">
        <v>800</v>
      </c>
      <c r="I11" s="82"/>
      <c r="J11" s="84"/>
      <c r="K11" s="85">
        <v>4800</v>
      </c>
      <c r="L11" s="312">
        <v>3360</v>
      </c>
      <c r="M11" s="312">
        <v>30</v>
      </c>
    </row>
    <row r="12" spans="1:25">
      <c r="A12" s="54" t="s">
        <v>79</v>
      </c>
      <c r="B12" s="79">
        <v>21</v>
      </c>
      <c r="C12" s="80" t="s">
        <v>55</v>
      </c>
      <c r="D12" s="81" t="str">
        <f t="shared" si="0"/>
        <v>10/100-21-３歳児</v>
      </c>
      <c r="E12" s="297">
        <v>109350</v>
      </c>
      <c r="F12" s="297">
        <v>90610</v>
      </c>
      <c r="G12" s="310">
        <v>1070</v>
      </c>
      <c r="H12" s="310">
        <v>880</v>
      </c>
      <c r="I12" s="310">
        <v>8410</v>
      </c>
      <c r="J12" s="311">
        <v>80</v>
      </c>
      <c r="K12" s="85">
        <v>4800</v>
      </c>
      <c r="L12" s="85"/>
      <c r="M12" s="85"/>
    </row>
    <row r="13" spans="1:25">
      <c r="A13" s="54" t="s">
        <v>79</v>
      </c>
      <c r="B13" s="79">
        <v>21</v>
      </c>
      <c r="C13" s="80" t="s">
        <v>56</v>
      </c>
      <c r="D13" s="81" t="str">
        <f t="shared" si="0"/>
        <v>10/100-21-１、２歳児</v>
      </c>
      <c r="E13" s="297">
        <v>176780</v>
      </c>
      <c r="F13" s="297">
        <v>158040</v>
      </c>
      <c r="G13" s="310">
        <v>1650</v>
      </c>
      <c r="H13" s="310">
        <v>1460</v>
      </c>
      <c r="I13" s="86"/>
      <c r="J13" s="87"/>
      <c r="K13" s="85">
        <v>0</v>
      </c>
      <c r="L13" s="85"/>
      <c r="M13" s="85"/>
    </row>
    <row r="14" spans="1:25">
      <c r="A14" s="54" t="s">
        <v>79</v>
      </c>
      <c r="B14" s="79">
        <v>21</v>
      </c>
      <c r="C14" s="80" t="s">
        <v>57</v>
      </c>
      <c r="D14" s="81" t="str">
        <f t="shared" si="0"/>
        <v>10/100-21-乳児</v>
      </c>
      <c r="E14" s="297">
        <v>260880</v>
      </c>
      <c r="F14" s="297">
        <v>242140</v>
      </c>
      <c r="G14" s="310">
        <v>2490</v>
      </c>
      <c r="H14" s="310">
        <v>2300</v>
      </c>
      <c r="I14" s="86">
        <v>0</v>
      </c>
      <c r="J14" s="87">
        <v>0</v>
      </c>
      <c r="K14" s="85">
        <v>0</v>
      </c>
      <c r="L14" s="85"/>
      <c r="M14" s="85"/>
    </row>
    <row r="15" spans="1:25">
      <c r="A15" s="54" t="s">
        <v>79</v>
      </c>
      <c r="B15" s="79">
        <v>31</v>
      </c>
      <c r="C15" s="80" t="s">
        <v>54</v>
      </c>
      <c r="D15" s="81" t="str">
        <f t="shared" si="0"/>
        <v>10/100-31-４歳以上児</v>
      </c>
      <c r="E15" s="297">
        <v>81560</v>
      </c>
      <c r="F15" s="297">
        <v>67510</v>
      </c>
      <c r="G15" s="310">
        <v>790</v>
      </c>
      <c r="H15" s="310">
        <v>650</v>
      </c>
      <c r="I15" s="82"/>
      <c r="J15" s="84"/>
      <c r="K15" s="85">
        <v>4800</v>
      </c>
      <c r="L15" s="312">
        <v>3360</v>
      </c>
      <c r="M15" s="312">
        <v>30</v>
      </c>
    </row>
    <row r="16" spans="1:25">
      <c r="A16" s="54" t="s">
        <v>79</v>
      </c>
      <c r="B16" s="79">
        <v>31</v>
      </c>
      <c r="C16" s="80" t="s">
        <v>55</v>
      </c>
      <c r="D16" s="81" t="str">
        <f t="shared" si="0"/>
        <v>10/100-31-３歳児</v>
      </c>
      <c r="E16" s="297">
        <v>89970</v>
      </c>
      <c r="F16" s="297">
        <v>75920</v>
      </c>
      <c r="G16" s="310">
        <v>870</v>
      </c>
      <c r="H16" s="310">
        <v>730</v>
      </c>
      <c r="I16" s="310">
        <v>8410</v>
      </c>
      <c r="J16" s="311">
        <v>80</v>
      </c>
      <c r="K16" s="85">
        <v>4800</v>
      </c>
      <c r="L16" s="85"/>
      <c r="M16" s="85"/>
    </row>
    <row r="17" spans="1:13">
      <c r="A17" s="54" t="s">
        <v>79</v>
      </c>
      <c r="B17" s="79">
        <v>31</v>
      </c>
      <c r="C17" s="80" t="s">
        <v>56</v>
      </c>
      <c r="D17" s="81" t="str">
        <f t="shared" si="0"/>
        <v>10/100-31-１、２歳児</v>
      </c>
      <c r="E17" s="297">
        <v>157400</v>
      </c>
      <c r="F17" s="297">
        <v>143350</v>
      </c>
      <c r="G17" s="310">
        <v>1450</v>
      </c>
      <c r="H17" s="310">
        <v>1310</v>
      </c>
      <c r="I17" s="86"/>
      <c r="J17" s="87"/>
      <c r="K17" s="85">
        <v>0</v>
      </c>
      <c r="L17" s="85"/>
      <c r="M17" s="85"/>
    </row>
    <row r="18" spans="1:13">
      <c r="A18" s="54" t="s">
        <v>79</v>
      </c>
      <c r="B18" s="79">
        <v>31</v>
      </c>
      <c r="C18" s="80" t="s">
        <v>57</v>
      </c>
      <c r="D18" s="81" t="str">
        <f t="shared" si="0"/>
        <v>10/100-31-乳児</v>
      </c>
      <c r="E18" s="297">
        <v>241500</v>
      </c>
      <c r="F18" s="297">
        <v>227450</v>
      </c>
      <c r="G18" s="310">
        <v>2290</v>
      </c>
      <c r="H18" s="310">
        <v>2150</v>
      </c>
      <c r="I18" s="86">
        <v>0</v>
      </c>
      <c r="J18" s="87">
        <v>0</v>
      </c>
      <c r="K18" s="85">
        <v>0</v>
      </c>
      <c r="L18" s="85"/>
      <c r="M18" s="85"/>
    </row>
    <row r="19" spans="1:13">
      <c r="A19" s="54" t="s">
        <v>79</v>
      </c>
      <c r="B19" s="79">
        <v>41</v>
      </c>
      <c r="C19" s="80" t="s">
        <v>54</v>
      </c>
      <c r="D19" s="81" t="str">
        <f t="shared" si="0"/>
        <v>10/100-41-４歳以上児</v>
      </c>
      <c r="E19" s="297">
        <v>76280</v>
      </c>
      <c r="F19" s="297">
        <v>65040</v>
      </c>
      <c r="G19" s="310">
        <v>740</v>
      </c>
      <c r="H19" s="310">
        <v>630</v>
      </c>
      <c r="I19" s="82"/>
      <c r="J19" s="84"/>
      <c r="K19" s="85">
        <v>4800</v>
      </c>
      <c r="L19" s="312">
        <v>3360</v>
      </c>
      <c r="M19" s="312">
        <v>30</v>
      </c>
    </row>
    <row r="20" spans="1:13">
      <c r="A20" s="54" t="s">
        <v>79</v>
      </c>
      <c r="B20" s="79">
        <v>41</v>
      </c>
      <c r="C20" s="80" t="s">
        <v>55</v>
      </c>
      <c r="D20" s="81" t="str">
        <f t="shared" si="0"/>
        <v>10/100-41-３歳児</v>
      </c>
      <c r="E20" s="297">
        <v>84690</v>
      </c>
      <c r="F20" s="297">
        <v>73450</v>
      </c>
      <c r="G20" s="310">
        <v>820</v>
      </c>
      <c r="H20" s="310">
        <v>710</v>
      </c>
      <c r="I20" s="310">
        <v>8410</v>
      </c>
      <c r="J20" s="311">
        <v>80</v>
      </c>
      <c r="K20" s="85">
        <v>4800</v>
      </c>
      <c r="L20" s="85"/>
      <c r="M20" s="85"/>
    </row>
    <row r="21" spans="1:13">
      <c r="A21" s="54" t="s">
        <v>79</v>
      </c>
      <c r="B21" s="79">
        <v>41</v>
      </c>
      <c r="C21" s="80" t="s">
        <v>56</v>
      </c>
      <c r="D21" s="81" t="str">
        <f t="shared" si="0"/>
        <v>10/100-41-１、２歳児</v>
      </c>
      <c r="E21" s="297">
        <v>152120</v>
      </c>
      <c r="F21" s="297">
        <v>140880</v>
      </c>
      <c r="G21" s="310">
        <v>1400</v>
      </c>
      <c r="H21" s="310">
        <v>1290</v>
      </c>
      <c r="I21" s="86"/>
      <c r="J21" s="87"/>
      <c r="K21" s="85">
        <v>0</v>
      </c>
      <c r="L21" s="85"/>
      <c r="M21" s="85"/>
    </row>
    <row r="22" spans="1:13">
      <c r="A22" s="54" t="s">
        <v>79</v>
      </c>
      <c r="B22" s="79">
        <v>41</v>
      </c>
      <c r="C22" s="80" t="s">
        <v>57</v>
      </c>
      <c r="D22" s="81" t="str">
        <f t="shared" si="0"/>
        <v>10/100-41-乳児</v>
      </c>
      <c r="E22" s="297">
        <v>236220</v>
      </c>
      <c r="F22" s="297">
        <v>224980</v>
      </c>
      <c r="G22" s="310">
        <v>2240</v>
      </c>
      <c r="H22" s="310">
        <v>2130</v>
      </c>
      <c r="I22" s="86">
        <v>0</v>
      </c>
      <c r="J22" s="87">
        <v>0</v>
      </c>
      <c r="K22" s="85">
        <v>0</v>
      </c>
      <c r="L22" s="85"/>
      <c r="M22" s="85"/>
    </row>
    <row r="23" spans="1:13">
      <c r="A23" s="54" t="s">
        <v>79</v>
      </c>
      <c r="B23" s="79">
        <v>51</v>
      </c>
      <c r="C23" s="80" t="s">
        <v>54</v>
      </c>
      <c r="D23" s="81" t="str">
        <f t="shared" si="0"/>
        <v>10/100-51-４歳以上児</v>
      </c>
      <c r="E23" s="297">
        <v>66720</v>
      </c>
      <c r="F23" s="297">
        <v>57350</v>
      </c>
      <c r="G23" s="310">
        <v>640</v>
      </c>
      <c r="H23" s="310">
        <v>550</v>
      </c>
      <c r="I23" s="82"/>
      <c r="J23" s="84"/>
      <c r="K23" s="85">
        <v>4800</v>
      </c>
      <c r="L23" s="312">
        <v>3360</v>
      </c>
      <c r="M23" s="312">
        <v>30</v>
      </c>
    </row>
    <row r="24" spans="1:13">
      <c r="A24" s="54" t="s">
        <v>79</v>
      </c>
      <c r="B24" s="79">
        <v>51</v>
      </c>
      <c r="C24" s="80" t="s">
        <v>55</v>
      </c>
      <c r="D24" s="81" t="str">
        <f t="shared" si="0"/>
        <v>10/100-51-３歳児</v>
      </c>
      <c r="E24" s="297">
        <v>75130</v>
      </c>
      <c r="F24" s="297">
        <v>65760</v>
      </c>
      <c r="G24" s="310">
        <v>720</v>
      </c>
      <c r="H24" s="310">
        <v>630</v>
      </c>
      <c r="I24" s="310">
        <v>8410</v>
      </c>
      <c r="J24" s="311">
        <v>80</v>
      </c>
      <c r="K24" s="85">
        <v>4800</v>
      </c>
      <c r="L24" s="85"/>
      <c r="M24" s="85"/>
    </row>
    <row r="25" spans="1:13">
      <c r="A25" s="54" t="s">
        <v>79</v>
      </c>
      <c r="B25" s="79">
        <v>51</v>
      </c>
      <c r="C25" s="80" t="s">
        <v>56</v>
      </c>
      <c r="D25" s="81" t="str">
        <f t="shared" si="0"/>
        <v>10/100-51-１、２歳児</v>
      </c>
      <c r="E25" s="297">
        <v>142560</v>
      </c>
      <c r="F25" s="297">
        <v>133190</v>
      </c>
      <c r="G25" s="310">
        <v>1310</v>
      </c>
      <c r="H25" s="310">
        <v>1210</v>
      </c>
      <c r="I25" s="86"/>
      <c r="J25" s="87"/>
      <c r="K25" s="85">
        <v>0</v>
      </c>
      <c r="L25" s="85"/>
      <c r="M25" s="85"/>
    </row>
    <row r="26" spans="1:13">
      <c r="A26" s="54" t="s">
        <v>79</v>
      </c>
      <c r="B26" s="79">
        <v>51</v>
      </c>
      <c r="C26" s="80" t="s">
        <v>57</v>
      </c>
      <c r="D26" s="81" t="str">
        <f t="shared" si="0"/>
        <v>10/100-51-乳児</v>
      </c>
      <c r="E26" s="297">
        <v>226660</v>
      </c>
      <c r="F26" s="297">
        <v>217290</v>
      </c>
      <c r="G26" s="310">
        <v>2150</v>
      </c>
      <c r="H26" s="310">
        <v>2050</v>
      </c>
      <c r="I26" s="86">
        <v>0</v>
      </c>
      <c r="J26" s="87">
        <v>0</v>
      </c>
      <c r="K26" s="85">
        <v>0</v>
      </c>
      <c r="L26" s="85"/>
      <c r="M26" s="85"/>
    </row>
    <row r="27" spans="1:13">
      <c r="A27" s="54" t="s">
        <v>79</v>
      </c>
      <c r="B27" s="79">
        <v>61</v>
      </c>
      <c r="C27" s="80" t="s">
        <v>54</v>
      </c>
      <c r="D27" s="81" t="str">
        <f t="shared" si="0"/>
        <v>10/100-61-４歳以上児</v>
      </c>
      <c r="E27" s="297">
        <v>59960</v>
      </c>
      <c r="F27" s="297">
        <v>51930</v>
      </c>
      <c r="G27" s="310">
        <v>580</v>
      </c>
      <c r="H27" s="310">
        <v>500</v>
      </c>
      <c r="I27" s="82"/>
      <c r="J27" s="84"/>
      <c r="K27" s="85">
        <v>4800</v>
      </c>
      <c r="L27" s="312">
        <v>3360</v>
      </c>
      <c r="M27" s="312">
        <v>30</v>
      </c>
    </row>
    <row r="28" spans="1:13">
      <c r="A28" s="54" t="s">
        <v>79</v>
      </c>
      <c r="B28" s="79">
        <v>61</v>
      </c>
      <c r="C28" s="80" t="s">
        <v>55</v>
      </c>
      <c r="D28" s="81" t="str">
        <f t="shared" si="0"/>
        <v>10/100-61-３歳児</v>
      </c>
      <c r="E28" s="297">
        <v>68370</v>
      </c>
      <c r="F28" s="297">
        <v>60340</v>
      </c>
      <c r="G28" s="310">
        <v>660</v>
      </c>
      <c r="H28" s="310">
        <v>580</v>
      </c>
      <c r="I28" s="310">
        <v>8410</v>
      </c>
      <c r="J28" s="311">
        <v>80</v>
      </c>
      <c r="K28" s="85">
        <v>4800</v>
      </c>
      <c r="L28" s="85"/>
      <c r="M28" s="85"/>
    </row>
    <row r="29" spans="1:13">
      <c r="A29" s="54" t="s">
        <v>79</v>
      </c>
      <c r="B29" s="79">
        <v>61</v>
      </c>
      <c r="C29" s="80" t="s">
        <v>56</v>
      </c>
      <c r="D29" s="81" t="str">
        <f t="shared" si="0"/>
        <v>10/100-61-１、２歳児</v>
      </c>
      <c r="E29" s="297">
        <v>135800</v>
      </c>
      <c r="F29" s="297">
        <v>127770</v>
      </c>
      <c r="G29" s="310">
        <v>1240</v>
      </c>
      <c r="H29" s="310">
        <v>1160</v>
      </c>
      <c r="I29" s="86"/>
      <c r="J29" s="87"/>
      <c r="K29" s="85">
        <v>0</v>
      </c>
      <c r="L29" s="85"/>
      <c r="M29" s="85"/>
    </row>
    <row r="30" spans="1:13">
      <c r="A30" s="54" t="s">
        <v>79</v>
      </c>
      <c r="B30" s="79">
        <v>61</v>
      </c>
      <c r="C30" s="80" t="s">
        <v>57</v>
      </c>
      <c r="D30" s="81" t="str">
        <f t="shared" si="0"/>
        <v>10/100-61-乳児</v>
      </c>
      <c r="E30" s="297">
        <v>219900</v>
      </c>
      <c r="F30" s="297">
        <v>211870</v>
      </c>
      <c r="G30" s="310">
        <v>2080</v>
      </c>
      <c r="H30" s="310">
        <v>2000</v>
      </c>
      <c r="I30" s="86">
        <v>0</v>
      </c>
      <c r="J30" s="87">
        <v>0</v>
      </c>
      <c r="K30" s="85">
        <v>0</v>
      </c>
      <c r="L30" s="85"/>
      <c r="M30" s="85"/>
    </row>
    <row r="31" spans="1:13">
      <c r="A31" s="54" t="s">
        <v>79</v>
      </c>
      <c r="B31" s="79">
        <v>71</v>
      </c>
      <c r="C31" s="80" t="s">
        <v>54</v>
      </c>
      <c r="D31" s="81" t="str">
        <f t="shared" si="0"/>
        <v>10/100-71-４歳以上児</v>
      </c>
      <c r="E31" s="297">
        <v>54960</v>
      </c>
      <c r="F31" s="297">
        <v>47930</v>
      </c>
      <c r="G31" s="310">
        <v>530</v>
      </c>
      <c r="H31" s="310">
        <v>460</v>
      </c>
      <c r="I31" s="82"/>
      <c r="J31" s="84"/>
      <c r="K31" s="85">
        <v>4800</v>
      </c>
      <c r="L31" s="312">
        <v>3360</v>
      </c>
      <c r="M31" s="312">
        <v>30</v>
      </c>
    </row>
    <row r="32" spans="1:13">
      <c r="A32" s="54" t="s">
        <v>79</v>
      </c>
      <c r="B32" s="79">
        <v>71</v>
      </c>
      <c r="C32" s="80" t="s">
        <v>55</v>
      </c>
      <c r="D32" s="81" t="str">
        <f t="shared" si="0"/>
        <v>10/100-71-３歳児</v>
      </c>
      <c r="E32" s="297">
        <v>63370</v>
      </c>
      <c r="F32" s="297">
        <v>56340</v>
      </c>
      <c r="G32" s="310">
        <v>610</v>
      </c>
      <c r="H32" s="310">
        <v>540</v>
      </c>
      <c r="I32" s="310">
        <v>8410</v>
      </c>
      <c r="J32" s="311">
        <v>80</v>
      </c>
      <c r="K32" s="85">
        <v>4800</v>
      </c>
      <c r="L32" s="85"/>
      <c r="M32" s="85"/>
    </row>
    <row r="33" spans="1:13">
      <c r="A33" s="54" t="s">
        <v>79</v>
      </c>
      <c r="B33" s="79">
        <v>71</v>
      </c>
      <c r="C33" s="80" t="s">
        <v>56</v>
      </c>
      <c r="D33" s="81" t="str">
        <f t="shared" si="0"/>
        <v>10/100-71-１、２歳児</v>
      </c>
      <c r="E33" s="297">
        <v>130800</v>
      </c>
      <c r="F33" s="297">
        <v>123770</v>
      </c>
      <c r="G33" s="310">
        <v>1190</v>
      </c>
      <c r="H33" s="310">
        <v>1120</v>
      </c>
      <c r="I33" s="86"/>
      <c r="J33" s="87"/>
      <c r="K33" s="85">
        <v>0</v>
      </c>
      <c r="L33" s="85"/>
      <c r="M33" s="85"/>
    </row>
    <row r="34" spans="1:13">
      <c r="A34" s="54" t="s">
        <v>79</v>
      </c>
      <c r="B34" s="79">
        <v>71</v>
      </c>
      <c r="C34" s="80" t="s">
        <v>57</v>
      </c>
      <c r="D34" s="81" t="str">
        <f t="shared" si="0"/>
        <v>10/100-71-乳児</v>
      </c>
      <c r="E34" s="297">
        <v>214900</v>
      </c>
      <c r="F34" s="297">
        <v>207870</v>
      </c>
      <c r="G34" s="310">
        <v>2030</v>
      </c>
      <c r="H34" s="310">
        <v>1960</v>
      </c>
      <c r="I34" s="86">
        <v>0</v>
      </c>
      <c r="J34" s="87">
        <v>0</v>
      </c>
      <c r="K34" s="85">
        <v>0</v>
      </c>
      <c r="L34" s="85"/>
      <c r="M34" s="85"/>
    </row>
    <row r="35" spans="1:13">
      <c r="A35" s="54" t="s">
        <v>79</v>
      </c>
      <c r="B35" s="79">
        <v>81</v>
      </c>
      <c r="C35" s="80" t="s">
        <v>54</v>
      </c>
      <c r="D35" s="81" t="str">
        <f t="shared" si="0"/>
        <v>10/100-81-４歳以上児</v>
      </c>
      <c r="E35" s="297">
        <v>51010</v>
      </c>
      <c r="F35" s="297">
        <v>44760</v>
      </c>
      <c r="G35" s="310">
        <v>490</v>
      </c>
      <c r="H35" s="310">
        <v>420</v>
      </c>
      <c r="I35" s="82"/>
      <c r="J35" s="84"/>
      <c r="K35" s="85">
        <v>4800</v>
      </c>
      <c r="L35" s="312">
        <v>3360</v>
      </c>
      <c r="M35" s="312">
        <v>30</v>
      </c>
    </row>
    <row r="36" spans="1:13">
      <c r="A36" s="54" t="s">
        <v>79</v>
      </c>
      <c r="B36" s="79">
        <v>81</v>
      </c>
      <c r="C36" s="80" t="s">
        <v>55</v>
      </c>
      <c r="D36" s="81" t="str">
        <f t="shared" si="0"/>
        <v>10/100-81-３歳児</v>
      </c>
      <c r="E36" s="297">
        <v>59420</v>
      </c>
      <c r="F36" s="297">
        <v>53170</v>
      </c>
      <c r="G36" s="310">
        <v>570</v>
      </c>
      <c r="H36" s="310">
        <v>500</v>
      </c>
      <c r="I36" s="310">
        <v>8410</v>
      </c>
      <c r="J36" s="311">
        <v>80</v>
      </c>
      <c r="K36" s="85">
        <v>4800</v>
      </c>
      <c r="L36" s="85"/>
      <c r="M36" s="85"/>
    </row>
    <row r="37" spans="1:13">
      <c r="A37" s="54" t="s">
        <v>79</v>
      </c>
      <c r="B37" s="79">
        <v>81</v>
      </c>
      <c r="C37" s="80" t="s">
        <v>56</v>
      </c>
      <c r="D37" s="81" t="str">
        <f t="shared" si="0"/>
        <v>10/100-81-１、２歳児</v>
      </c>
      <c r="E37" s="297">
        <v>126850</v>
      </c>
      <c r="F37" s="297">
        <v>120600</v>
      </c>
      <c r="G37" s="310">
        <v>1150</v>
      </c>
      <c r="H37" s="310">
        <v>1090</v>
      </c>
      <c r="I37" s="86"/>
      <c r="J37" s="87"/>
      <c r="K37" s="85">
        <v>0</v>
      </c>
      <c r="L37" s="85"/>
      <c r="M37" s="85"/>
    </row>
    <row r="38" spans="1:13">
      <c r="A38" s="54" t="s">
        <v>79</v>
      </c>
      <c r="B38" s="79">
        <v>81</v>
      </c>
      <c r="C38" s="80" t="s">
        <v>57</v>
      </c>
      <c r="D38" s="81" t="str">
        <f t="shared" si="0"/>
        <v>10/100-81-乳児</v>
      </c>
      <c r="E38" s="297">
        <v>210950</v>
      </c>
      <c r="F38" s="297">
        <v>204700</v>
      </c>
      <c r="G38" s="310">
        <v>1990</v>
      </c>
      <c r="H38" s="310">
        <v>1930</v>
      </c>
      <c r="I38" s="86">
        <v>0</v>
      </c>
      <c r="J38" s="87">
        <v>0</v>
      </c>
      <c r="K38" s="85">
        <v>0</v>
      </c>
      <c r="L38" s="85"/>
      <c r="M38" s="85"/>
    </row>
    <row r="39" spans="1:13">
      <c r="A39" s="54" t="s">
        <v>79</v>
      </c>
      <c r="B39" s="79">
        <v>91</v>
      </c>
      <c r="C39" s="80" t="s">
        <v>54</v>
      </c>
      <c r="D39" s="81" t="str">
        <f t="shared" si="0"/>
        <v>10/100-91-４歳以上児</v>
      </c>
      <c r="E39" s="297">
        <v>44030</v>
      </c>
      <c r="F39" s="297">
        <v>38410</v>
      </c>
      <c r="G39" s="310">
        <v>420</v>
      </c>
      <c r="H39" s="310">
        <v>360</v>
      </c>
      <c r="I39" s="82"/>
      <c r="J39" s="84"/>
      <c r="K39" s="85">
        <v>4800</v>
      </c>
      <c r="L39" s="312">
        <v>3360</v>
      </c>
      <c r="M39" s="312">
        <v>30</v>
      </c>
    </row>
    <row r="40" spans="1:13">
      <c r="A40" s="54" t="s">
        <v>79</v>
      </c>
      <c r="B40" s="79">
        <v>91</v>
      </c>
      <c r="C40" s="80" t="s">
        <v>55</v>
      </c>
      <c r="D40" s="81" t="str">
        <f t="shared" si="0"/>
        <v>10/100-91-３歳児</v>
      </c>
      <c r="E40" s="297">
        <v>52440</v>
      </c>
      <c r="F40" s="297">
        <v>46820</v>
      </c>
      <c r="G40" s="310">
        <v>500</v>
      </c>
      <c r="H40" s="310">
        <v>440</v>
      </c>
      <c r="I40" s="310">
        <v>8410</v>
      </c>
      <c r="J40" s="311">
        <v>80</v>
      </c>
      <c r="K40" s="85">
        <v>4800</v>
      </c>
      <c r="L40" s="85"/>
      <c r="M40" s="85"/>
    </row>
    <row r="41" spans="1:13">
      <c r="A41" s="54" t="s">
        <v>79</v>
      </c>
      <c r="B41" s="79">
        <v>91</v>
      </c>
      <c r="C41" s="80" t="s">
        <v>56</v>
      </c>
      <c r="D41" s="81" t="str">
        <f t="shared" si="0"/>
        <v>10/100-91-１、２歳児</v>
      </c>
      <c r="E41" s="297">
        <v>119870</v>
      </c>
      <c r="F41" s="297">
        <v>114250</v>
      </c>
      <c r="G41" s="310">
        <v>1080</v>
      </c>
      <c r="H41" s="310">
        <v>1020</v>
      </c>
      <c r="I41" s="86"/>
      <c r="J41" s="87"/>
      <c r="K41" s="85">
        <v>0</v>
      </c>
      <c r="L41" s="85"/>
      <c r="M41" s="85"/>
    </row>
    <row r="42" spans="1:13">
      <c r="A42" s="54" t="s">
        <v>79</v>
      </c>
      <c r="B42" s="79">
        <v>91</v>
      </c>
      <c r="C42" s="80" t="s">
        <v>57</v>
      </c>
      <c r="D42" s="81" t="str">
        <f t="shared" si="0"/>
        <v>10/100-91-乳児</v>
      </c>
      <c r="E42" s="297">
        <v>203970</v>
      </c>
      <c r="F42" s="297">
        <v>198350</v>
      </c>
      <c r="G42" s="310">
        <v>1920</v>
      </c>
      <c r="H42" s="310">
        <v>1860</v>
      </c>
      <c r="I42" s="86">
        <v>0</v>
      </c>
      <c r="J42" s="87">
        <v>0</v>
      </c>
      <c r="K42" s="85">
        <v>0</v>
      </c>
      <c r="L42" s="85"/>
      <c r="M42" s="85"/>
    </row>
    <row r="43" spans="1:13">
      <c r="A43" s="54" t="s">
        <v>79</v>
      </c>
      <c r="B43" s="54">
        <v>101</v>
      </c>
      <c r="C43" s="80" t="s">
        <v>54</v>
      </c>
      <c r="D43" s="81" t="str">
        <f t="shared" si="0"/>
        <v>10/100-101-４歳以上児</v>
      </c>
      <c r="E43" s="297">
        <v>41840</v>
      </c>
      <c r="F43" s="297">
        <v>36730</v>
      </c>
      <c r="G43" s="310">
        <v>390</v>
      </c>
      <c r="H43" s="310">
        <v>340</v>
      </c>
      <c r="I43" s="82"/>
      <c r="J43" s="84"/>
      <c r="K43" s="85">
        <v>4800</v>
      </c>
      <c r="L43" s="312">
        <v>3360</v>
      </c>
      <c r="M43" s="312">
        <v>30</v>
      </c>
    </row>
    <row r="44" spans="1:13">
      <c r="A44" s="54" t="s">
        <v>79</v>
      </c>
      <c r="B44" s="54">
        <v>101</v>
      </c>
      <c r="C44" s="80" t="s">
        <v>55</v>
      </c>
      <c r="D44" s="81" t="str">
        <f t="shared" si="0"/>
        <v>10/100-101-３歳児</v>
      </c>
      <c r="E44" s="297">
        <v>50250</v>
      </c>
      <c r="F44" s="297">
        <v>45140</v>
      </c>
      <c r="G44" s="310">
        <v>470</v>
      </c>
      <c r="H44" s="310">
        <v>420</v>
      </c>
      <c r="I44" s="310">
        <v>8410</v>
      </c>
      <c r="J44" s="311">
        <v>80</v>
      </c>
      <c r="K44" s="85">
        <v>4800</v>
      </c>
      <c r="L44" s="85"/>
      <c r="M44" s="85"/>
    </row>
    <row r="45" spans="1:13">
      <c r="A45" s="54" t="s">
        <v>79</v>
      </c>
      <c r="B45" s="54">
        <v>101</v>
      </c>
      <c r="C45" s="80" t="s">
        <v>56</v>
      </c>
      <c r="D45" s="81" t="str">
        <f t="shared" si="0"/>
        <v>10/100-101-１、２歳児</v>
      </c>
      <c r="E45" s="297">
        <v>117680</v>
      </c>
      <c r="F45" s="297">
        <v>112570</v>
      </c>
      <c r="G45" s="310">
        <v>1060</v>
      </c>
      <c r="H45" s="310">
        <v>1010</v>
      </c>
      <c r="I45" s="86"/>
      <c r="J45" s="87"/>
      <c r="K45" s="85">
        <v>0</v>
      </c>
      <c r="L45" s="85"/>
      <c r="M45" s="85"/>
    </row>
    <row r="46" spans="1:13">
      <c r="A46" s="54" t="s">
        <v>79</v>
      </c>
      <c r="B46" s="54">
        <v>101</v>
      </c>
      <c r="C46" s="80" t="s">
        <v>57</v>
      </c>
      <c r="D46" s="81" t="str">
        <f t="shared" si="0"/>
        <v>10/100-101-乳児</v>
      </c>
      <c r="E46" s="297">
        <v>201780</v>
      </c>
      <c r="F46" s="297">
        <v>196670</v>
      </c>
      <c r="G46" s="310">
        <v>1900</v>
      </c>
      <c r="H46" s="310">
        <v>1850</v>
      </c>
      <c r="I46" s="86">
        <v>0</v>
      </c>
      <c r="J46" s="87">
        <v>0</v>
      </c>
      <c r="K46" s="85">
        <v>0</v>
      </c>
      <c r="L46" s="85"/>
      <c r="M46" s="85"/>
    </row>
    <row r="47" spans="1:13">
      <c r="A47" s="54" t="s">
        <v>79</v>
      </c>
      <c r="B47" s="79">
        <v>111</v>
      </c>
      <c r="C47" s="80" t="s">
        <v>54</v>
      </c>
      <c r="D47" s="81" t="str">
        <f t="shared" si="0"/>
        <v>10/100-111-４歳以上児</v>
      </c>
      <c r="E47" s="297">
        <v>39970</v>
      </c>
      <c r="F47" s="297">
        <v>35290</v>
      </c>
      <c r="G47" s="310">
        <v>380</v>
      </c>
      <c r="H47" s="310">
        <v>330</v>
      </c>
      <c r="I47" s="82"/>
      <c r="J47" s="84"/>
      <c r="K47" s="85">
        <v>4800</v>
      </c>
      <c r="L47" s="312">
        <v>3360</v>
      </c>
      <c r="M47" s="312">
        <v>30</v>
      </c>
    </row>
    <row r="48" spans="1:13">
      <c r="A48" s="54" t="s">
        <v>79</v>
      </c>
      <c r="B48" s="79">
        <v>111</v>
      </c>
      <c r="C48" s="80" t="s">
        <v>55</v>
      </c>
      <c r="D48" s="81" t="str">
        <f t="shared" si="0"/>
        <v>10/100-111-３歳児</v>
      </c>
      <c r="E48" s="297">
        <v>48380</v>
      </c>
      <c r="F48" s="297">
        <v>43700</v>
      </c>
      <c r="G48" s="310">
        <v>460</v>
      </c>
      <c r="H48" s="310">
        <v>410</v>
      </c>
      <c r="I48" s="310">
        <v>8410</v>
      </c>
      <c r="J48" s="311">
        <v>80</v>
      </c>
      <c r="K48" s="85">
        <v>4800</v>
      </c>
      <c r="L48" s="85"/>
      <c r="M48" s="85"/>
    </row>
    <row r="49" spans="1:13">
      <c r="A49" s="54" t="s">
        <v>79</v>
      </c>
      <c r="B49" s="79">
        <v>111</v>
      </c>
      <c r="C49" s="80" t="s">
        <v>56</v>
      </c>
      <c r="D49" s="81" t="str">
        <f t="shared" si="0"/>
        <v>10/100-111-１、２歳児</v>
      </c>
      <c r="E49" s="297">
        <v>115810</v>
      </c>
      <c r="F49" s="297">
        <v>111130</v>
      </c>
      <c r="G49" s="310">
        <v>1040</v>
      </c>
      <c r="H49" s="310">
        <v>990</v>
      </c>
      <c r="I49" s="86"/>
      <c r="J49" s="87"/>
      <c r="K49" s="85">
        <v>0</v>
      </c>
      <c r="L49" s="85"/>
      <c r="M49" s="85"/>
    </row>
    <row r="50" spans="1:13">
      <c r="A50" s="54" t="s">
        <v>79</v>
      </c>
      <c r="B50" s="79">
        <v>111</v>
      </c>
      <c r="C50" s="80" t="s">
        <v>57</v>
      </c>
      <c r="D50" s="81" t="str">
        <f t="shared" si="0"/>
        <v>10/100-111-乳児</v>
      </c>
      <c r="E50" s="297">
        <v>199910</v>
      </c>
      <c r="F50" s="297">
        <v>195230</v>
      </c>
      <c r="G50" s="310">
        <v>1880</v>
      </c>
      <c r="H50" s="310">
        <v>1830</v>
      </c>
      <c r="I50" s="86">
        <v>0</v>
      </c>
      <c r="J50" s="87">
        <v>0</v>
      </c>
      <c r="K50" s="85">
        <v>0</v>
      </c>
      <c r="L50" s="85"/>
      <c r="M50" s="85"/>
    </row>
    <row r="51" spans="1:13">
      <c r="A51" s="54" t="s">
        <v>79</v>
      </c>
      <c r="B51" s="79">
        <v>121</v>
      </c>
      <c r="C51" s="80" t="s">
        <v>54</v>
      </c>
      <c r="D51" s="81" t="str">
        <f t="shared" si="0"/>
        <v>10/100-121-４歳以上児</v>
      </c>
      <c r="E51" s="297">
        <v>38390</v>
      </c>
      <c r="F51" s="297">
        <v>34070</v>
      </c>
      <c r="G51" s="310">
        <v>360</v>
      </c>
      <c r="H51" s="310">
        <v>320</v>
      </c>
      <c r="I51" s="82"/>
      <c r="J51" s="84"/>
      <c r="K51" s="85">
        <v>4800</v>
      </c>
      <c r="L51" s="312">
        <v>3360</v>
      </c>
      <c r="M51" s="312">
        <v>30</v>
      </c>
    </row>
    <row r="52" spans="1:13">
      <c r="A52" s="54" t="s">
        <v>79</v>
      </c>
      <c r="B52" s="79">
        <v>121</v>
      </c>
      <c r="C52" s="80" t="s">
        <v>55</v>
      </c>
      <c r="D52" s="81" t="str">
        <f t="shared" si="0"/>
        <v>10/100-121-３歳児</v>
      </c>
      <c r="E52" s="297">
        <v>46800</v>
      </c>
      <c r="F52" s="297">
        <v>42480</v>
      </c>
      <c r="G52" s="310">
        <v>440</v>
      </c>
      <c r="H52" s="310">
        <v>400</v>
      </c>
      <c r="I52" s="310">
        <v>8410</v>
      </c>
      <c r="J52" s="311">
        <v>80</v>
      </c>
      <c r="K52" s="85">
        <v>4800</v>
      </c>
      <c r="L52" s="85"/>
      <c r="M52" s="85"/>
    </row>
    <row r="53" spans="1:13">
      <c r="A53" s="54" t="s">
        <v>79</v>
      </c>
      <c r="B53" s="79">
        <v>121</v>
      </c>
      <c r="C53" s="80" t="s">
        <v>56</v>
      </c>
      <c r="D53" s="81" t="str">
        <f t="shared" si="0"/>
        <v>10/100-121-１、２歳児</v>
      </c>
      <c r="E53" s="297">
        <v>114230</v>
      </c>
      <c r="F53" s="297">
        <v>109910</v>
      </c>
      <c r="G53" s="310">
        <v>1020</v>
      </c>
      <c r="H53" s="310">
        <v>980</v>
      </c>
      <c r="I53" s="86"/>
      <c r="J53" s="87"/>
      <c r="K53" s="85">
        <v>0</v>
      </c>
      <c r="L53" s="85"/>
      <c r="M53" s="85"/>
    </row>
    <row r="54" spans="1:13">
      <c r="A54" s="54" t="s">
        <v>79</v>
      </c>
      <c r="B54" s="79">
        <v>121</v>
      </c>
      <c r="C54" s="80" t="s">
        <v>57</v>
      </c>
      <c r="D54" s="81" t="str">
        <f t="shared" si="0"/>
        <v>10/100-121-乳児</v>
      </c>
      <c r="E54" s="297">
        <v>198330</v>
      </c>
      <c r="F54" s="297">
        <v>194010</v>
      </c>
      <c r="G54" s="310">
        <v>1860</v>
      </c>
      <c r="H54" s="310">
        <v>1820</v>
      </c>
      <c r="I54" s="86">
        <v>0</v>
      </c>
      <c r="J54" s="87">
        <v>0</v>
      </c>
      <c r="K54" s="85">
        <v>0</v>
      </c>
      <c r="L54" s="85"/>
      <c r="M54" s="85"/>
    </row>
    <row r="55" spans="1:13">
      <c r="A55" s="54" t="s">
        <v>79</v>
      </c>
      <c r="B55" s="79">
        <v>131</v>
      </c>
      <c r="C55" s="80" t="s">
        <v>54</v>
      </c>
      <c r="D55" s="81" t="str">
        <f t="shared" si="0"/>
        <v>10/100-131-４歳以上児</v>
      </c>
      <c r="E55" s="297">
        <v>37070</v>
      </c>
      <c r="F55" s="297">
        <v>33060</v>
      </c>
      <c r="G55" s="310">
        <v>350</v>
      </c>
      <c r="H55" s="310">
        <v>310</v>
      </c>
      <c r="I55" s="82"/>
      <c r="J55" s="84"/>
      <c r="K55" s="85">
        <v>4800</v>
      </c>
      <c r="L55" s="312">
        <v>3360</v>
      </c>
      <c r="M55" s="312">
        <v>30</v>
      </c>
    </row>
    <row r="56" spans="1:13">
      <c r="A56" s="54" t="s">
        <v>79</v>
      </c>
      <c r="B56" s="79">
        <v>131</v>
      </c>
      <c r="C56" s="80" t="s">
        <v>55</v>
      </c>
      <c r="D56" s="81" t="str">
        <f t="shared" si="0"/>
        <v>10/100-131-３歳児</v>
      </c>
      <c r="E56" s="297">
        <v>45480</v>
      </c>
      <c r="F56" s="297">
        <v>41470</v>
      </c>
      <c r="G56" s="310">
        <v>430</v>
      </c>
      <c r="H56" s="310">
        <v>390</v>
      </c>
      <c r="I56" s="310">
        <v>8410</v>
      </c>
      <c r="J56" s="311">
        <v>80</v>
      </c>
      <c r="K56" s="85">
        <v>4800</v>
      </c>
      <c r="L56" s="85"/>
      <c r="M56" s="85"/>
    </row>
    <row r="57" spans="1:13">
      <c r="A57" s="54" t="s">
        <v>79</v>
      </c>
      <c r="B57" s="79">
        <v>131</v>
      </c>
      <c r="C57" s="80" t="s">
        <v>56</v>
      </c>
      <c r="D57" s="81" t="str">
        <f t="shared" si="0"/>
        <v>10/100-131-１、２歳児</v>
      </c>
      <c r="E57" s="297">
        <v>112910</v>
      </c>
      <c r="F57" s="297">
        <v>108900</v>
      </c>
      <c r="G57" s="310">
        <v>1010</v>
      </c>
      <c r="H57" s="310">
        <v>970</v>
      </c>
      <c r="I57" s="86"/>
      <c r="J57" s="87"/>
      <c r="K57" s="85">
        <v>0</v>
      </c>
      <c r="L57" s="85"/>
      <c r="M57" s="85"/>
    </row>
    <row r="58" spans="1:13">
      <c r="A58" s="54" t="s">
        <v>79</v>
      </c>
      <c r="B58" s="79">
        <v>131</v>
      </c>
      <c r="C58" s="80" t="s">
        <v>57</v>
      </c>
      <c r="D58" s="81" t="str">
        <f t="shared" si="0"/>
        <v>10/100-131-乳児</v>
      </c>
      <c r="E58" s="297">
        <v>197010</v>
      </c>
      <c r="F58" s="297">
        <v>193000</v>
      </c>
      <c r="G58" s="310">
        <v>1850</v>
      </c>
      <c r="H58" s="310">
        <v>1810</v>
      </c>
      <c r="I58" s="86">
        <v>0</v>
      </c>
      <c r="J58" s="87">
        <v>0</v>
      </c>
      <c r="K58" s="85">
        <v>0</v>
      </c>
      <c r="L58" s="85"/>
      <c r="M58" s="85"/>
    </row>
    <row r="59" spans="1:13">
      <c r="A59" s="54" t="s">
        <v>79</v>
      </c>
      <c r="B59" s="79">
        <v>141</v>
      </c>
      <c r="C59" s="80" t="s">
        <v>54</v>
      </c>
      <c r="D59" s="81" t="str">
        <f t="shared" si="0"/>
        <v>10/100-141-４歳以上児</v>
      </c>
      <c r="E59" s="297">
        <v>35900</v>
      </c>
      <c r="F59" s="297">
        <v>32160</v>
      </c>
      <c r="G59" s="310">
        <v>330</v>
      </c>
      <c r="H59" s="310">
        <v>300</v>
      </c>
      <c r="I59" s="82"/>
      <c r="J59" s="84"/>
      <c r="K59" s="85">
        <v>4800</v>
      </c>
      <c r="L59" s="312">
        <v>3360</v>
      </c>
      <c r="M59" s="312">
        <v>30</v>
      </c>
    </row>
    <row r="60" spans="1:13">
      <c r="A60" s="54" t="s">
        <v>79</v>
      </c>
      <c r="B60" s="79">
        <v>141</v>
      </c>
      <c r="C60" s="80" t="s">
        <v>55</v>
      </c>
      <c r="D60" s="81" t="str">
        <f t="shared" si="0"/>
        <v>10/100-141-３歳児</v>
      </c>
      <c r="E60" s="297">
        <v>44310</v>
      </c>
      <c r="F60" s="297">
        <v>40570</v>
      </c>
      <c r="G60" s="310">
        <v>410</v>
      </c>
      <c r="H60" s="310">
        <v>380</v>
      </c>
      <c r="I60" s="310">
        <v>8410</v>
      </c>
      <c r="J60" s="311">
        <v>80</v>
      </c>
      <c r="K60" s="85">
        <v>4800</v>
      </c>
      <c r="L60" s="85"/>
      <c r="M60" s="85"/>
    </row>
    <row r="61" spans="1:13">
      <c r="A61" s="54" t="s">
        <v>79</v>
      </c>
      <c r="B61" s="79">
        <v>141</v>
      </c>
      <c r="C61" s="80" t="s">
        <v>56</v>
      </c>
      <c r="D61" s="81" t="str">
        <f t="shared" si="0"/>
        <v>10/100-141-１、２歳児</v>
      </c>
      <c r="E61" s="297">
        <v>111740</v>
      </c>
      <c r="F61" s="297">
        <v>108000</v>
      </c>
      <c r="G61" s="310">
        <v>1000</v>
      </c>
      <c r="H61" s="310">
        <v>960</v>
      </c>
      <c r="I61" s="86"/>
      <c r="J61" s="87"/>
      <c r="K61" s="85">
        <v>0</v>
      </c>
      <c r="L61" s="85"/>
      <c r="M61" s="85"/>
    </row>
    <row r="62" spans="1:13">
      <c r="A62" s="54" t="s">
        <v>79</v>
      </c>
      <c r="B62" s="79">
        <v>141</v>
      </c>
      <c r="C62" s="80" t="s">
        <v>57</v>
      </c>
      <c r="D62" s="81" t="str">
        <f t="shared" si="0"/>
        <v>10/100-141-乳児</v>
      </c>
      <c r="E62" s="297">
        <v>195840</v>
      </c>
      <c r="F62" s="297">
        <v>192100</v>
      </c>
      <c r="G62" s="310">
        <v>1840</v>
      </c>
      <c r="H62" s="310">
        <v>1800</v>
      </c>
      <c r="I62" s="86">
        <v>0</v>
      </c>
      <c r="J62" s="87">
        <v>0</v>
      </c>
      <c r="K62" s="85">
        <v>0</v>
      </c>
      <c r="L62" s="85"/>
      <c r="M62" s="85"/>
    </row>
    <row r="63" spans="1:13">
      <c r="A63" s="54" t="s">
        <v>79</v>
      </c>
      <c r="B63" s="79">
        <v>151</v>
      </c>
      <c r="C63" s="80" t="s">
        <v>54</v>
      </c>
      <c r="D63" s="81" t="str">
        <f t="shared" si="0"/>
        <v>10/100-151-４歳以上児</v>
      </c>
      <c r="E63" s="297">
        <v>35780</v>
      </c>
      <c r="F63" s="297">
        <v>32270</v>
      </c>
      <c r="G63" s="310">
        <v>330</v>
      </c>
      <c r="H63" s="310">
        <v>300</v>
      </c>
      <c r="I63" s="82"/>
      <c r="J63" s="84"/>
      <c r="K63" s="85">
        <v>4800</v>
      </c>
      <c r="L63" s="312">
        <v>3360</v>
      </c>
      <c r="M63" s="312">
        <v>30</v>
      </c>
    </row>
    <row r="64" spans="1:13">
      <c r="A64" s="54" t="s">
        <v>79</v>
      </c>
      <c r="B64" s="79">
        <v>151</v>
      </c>
      <c r="C64" s="80" t="s">
        <v>55</v>
      </c>
      <c r="D64" s="81" t="str">
        <f t="shared" si="0"/>
        <v>10/100-151-３歳児</v>
      </c>
      <c r="E64" s="297">
        <v>44190</v>
      </c>
      <c r="F64" s="297">
        <v>40680</v>
      </c>
      <c r="G64" s="310">
        <v>410</v>
      </c>
      <c r="H64" s="310">
        <v>380</v>
      </c>
      <c r="I64" s="310">
        <v>8410</v>
      </c>
      <c r="J64" s="311">
        <v>80</v>
      </c>
      <c r="K64" s="85">
        <v>4800</v>
      </c>
      <c r="L64" s="85"/>
      <c r="M64" s="85"/>
    </row>
    <row r="65" spans="1:13">
      <c r="A65" s="54" t="s">
        <v>79</v>
      </c>
      <c r="B65" s="79">
        <v>151</v>
      </c>
      <c r="C65" s="80" t="s">
        <v>56</v>
      </c>
      <c r="D65" s="81" t="str">
        <f t="shared" si="0"/>
        <v>10/100-151-１、２歳児</v>
      </c>
      <c r="E65" s="297">
        <v>111620</v>
      </c>
      <c r="F65" s="297">
        <v>108110</v>
      </c>
      <c r="G65" s="310">
        <v>1000</v>
      </c>
      <c r="H65" s="310">
        <v>960</v>
      </c>
      <c r="I65" s="86"/>
      <c r="J65" s="87"/>
      <c r="K65" s="85">
        <v>0</v>
      </c>
      <c r="L65" s="85"/>
      <c r="M65" s="85"/>
    </row>
    <row r="66" spans="1:13">
      <c r="A66" s="54" t="s">
        <v>79</v>
      </c>
      <c r="B66" s="79">
        <v>151</v>
      </c>
      <c r="C66" s="80" t="s">
        <v>57</v>
      </c>
      <c r="D66" s="81" t="str">
        <f t="shared" si="0"/>
        <v>10/100-151-乳児</v>
      </c>
      <c r="E66" s="297">
        <v>195720</v>
      </c>
      <c r="F66" s="297">
        <v>192210</v>
      </c>
      <c r="G66" s="310">
        <v>1840</v>
      </c>
      <c r="H66" s="310">
        <v>1800</v>
      </c>
      <c r="I66" s="86">
        <v>0</v>
      </c>
      <c r="J66" s="87">
        <v>0</v>
      </c>
      <c r="K66" s="85">
        <v>0</v>
      </c>
      <c r="L66" s="85"/>
      <c r="M66" s="85"/>
    </row>
    <row r="67" spans="1:13">
      <c r="A67" s="54" t="s">
        <v>79</v>
      </c>
      <c r="B67" s="79">
        <v>161</v>
      </c>
      <c r="C67" s="80" t="s">
        <v>54</v>
      </c>
      <c r="D67" s="81" t="str">
        <f t="shared" ref="D67:D130" si="1">CONCATENATE($A67,"-",$B67,"-",$C67)</f>
        <v>10/100-161-４歳以上児</v>
      </c>
      <c r="E67" s="297">
        <v>34850</v>
      </c>
      <c r="F67" s="297">
        <v>31540</v>
      </c>
      <c r="G67" s="310">
        <v>320</v>
      </c>
      <c r="H67" s="310">
        <v>290</v>
      </c>
      <c r="I67" s="82"/>
      <c r="J67" s="84"/>
      <c r="K67" s="85">
        <v>4800</v>
      </c>
      <c r="L67" s="312">
        <v>3360</v>
      </c>
      <c r="M67" s="312">
        <v>30</v>
      </c>
    </row>
    <row r="68" spans="1:13">
      <c r="A68" s="54" t="s">
        <v>79</v>
      </c>
      <c r="B68" s="79">
        <v>161</v>
      </c>
      <c r="C68" s="80" t="s">
        <v>55</v>
      </c>
      <c r="D68" s="81" t="str">
        <f t="shared" si="1"/>
        <v>10/100-161-３歳児</v>
      </c>
      <c r="E68" s="297">
        <v>43260</v>
      </c>
      <c r="F68" s="297">
        <v>39950</v>
      </c>
      <c r="G68" s="310">
        <v>400</v>
      </c>
      <c r="H68" s="310">
        <v>370</v>
      </c>
      <c r="I68" s="310">
        <v>8410</v>
      </c>
      <c r="J68" s="311">
        <v>80</v>
      </c>
      <c r="K68" s="85">
        <v>4800</v>
      </c>
      <c r="L68" s="85"/>
      <c r="M68" s="85"/>
    </row>
    <row r="69" spans="1:13">
      <c r="A69" s="54" t="s">
        <v>79</v>
      </c>
      <c r="B69" s="79">
        <v>161</v>
      </c>
      <c r="C69" s="80" t="s">
        <v>56</v>
      </c>
      <c r="D69" s="81" t="str">
        <f t="shared" si="1"/>
        <v>10/100-161-１、２歳児</v>
      </c>
      <c r="E69" s="297">
        <v>110690</v>
      </c>
      <c r="F69" s="297">
        <v>107380</v>
      </c>
      <c r="G69" s="310">
        <v>990</v>
      </c>
      <c r="H69" s="310">
        <v>950</v>
      </c>
      <c r="I69" s="86"/>
      <c r="J69" s="87"/>
      <c r="K69" s="85">
        <v>0</v>
      </c>
      <c r="L69" s="85"/>
      <c r="M69" s="85"/>
    </row>
    <row r="70" spans="1:13">
      <c r="A70" s="54" t="s">
        <v>79</v>
      </c>
      <c r="B70" s="79">
        <v>161</v>
      </c>
      <c r="C70" s="80" t="s">
        <v>57</v>
      </c>
      <c r="D70" s="81" t="str">
        <f t="shared" si="1"/>
        <v>10/100-161-乳児</v>
      </c>
      <c r="E70" s="297">
        <v>194790</v>
      </c>
      <c r="F70" s="297">
        <v>191480</v>
      </c>
      <c r="G70" s="310">
        <v>1830</v>
      </c>
      <c r="H70" s="310">
        <v>1790</v>
      </c>
      <c r="I70" s="86">
        <v>0</v>
      </c>
      <c r="J70" s="87">
        <v>0</v>
      </c>
      <c r="K70" s="85">
        <v>0</v>
      </c>
      <c r="L70" s="85"/>
      <c r="M70" s="85"/>
    </row>
    <row r="71" spans="1:13">
      <c r="A71" s="54" t="s">
        <v>79</v>
      </c>
      <c r="B71" s="79">
        <v>171</v>
      </c>
      <c r="C71" s="80" t="s">
        <v>54</v>
      </c>
      <c r="D71" s="81" t="str">
        <f t="shared" si="1"/>
        <v>10/100-171-４歳以上児</v>
      </c>
      <c r="E71" s="297">
        <v>34000</v>
      </c>
      <c r="F71" s="297">
        <v>30870</v>
      </c>
      <c r="G71" s="310">
        <v>320</v>
      </c>
      <c r="H71" s="310">
        <v>280</v>
      </c>
      <c r="I71" s="82"/>
      <c r="J71" s="84"/>
      <c r="K71" s="85">
        <v>4800</v>
      </c>
      <c r="L71" s="312">
        <v>3360</v>
      </c>
      <c r="M71" s="312">
        <v>30</v>
      </c>
    </row>
    <row r="72" spans="1:13">
      <c r="A72" s="54" t="s">
        <v>79</v>
      </c>
      <c r="B72" s="79">
        <v>171</v>
      </c>
      <c r="C72" s="80" t="s">
        <v>55</v>
      </c>
      <c r="D72" s="81" t="str">
        <f t="shared" si="1"/>
        <v>10/100-171-３歳児</v>
      </c>
      <c r="E72" s="297">
        <v>42410</v>
      </c>
      <c r="F72" s="297">
        <v>39280</v>
      </c>
      <c r="G72" s="310">
        <v>400</v>
      </c>
      <c r="H72" s="310">
        <v>360</v>
      </c>
      <c r="I72" s="310">
        <v>8410</v>
      </c>
      <c r="J72" s="311">
        <v>80</v>
      </c>
      <c r="K72" s="85">
        <v>4800</v>
      </c>
      <c r="L72" s="85"/>
      <c r="M72" s="85"/>
    </row>
    <row r="73" spans="1:13">
      <c r="A73" s="54" t="s">
        <v>79</v>
      </c>
      <c r="B73" s="79">
        <v>171</v>
      </c>
      <c r="C73" s="80" t="s">
        <v>56</v>
      </c>
      <c r="D73" s="81" t="str">
        <f t="shared" si="1"/>
        <v>10/100-171-１、２歳児</v>
      </c>
      <c r="E73" s="297">
        <v>109840</v>
      </c>
      <c r="F73" s="297">
        <v>106710</v>
      </c>
      <c r="G73" s="310">
        <v>980</v>
      </c>
      <c r="H73" s="310">
        <v>950</v>
      </c>
      <c r="I73" s="86"/>
      <c r="J73" s="87"/>
      <c r="K73" s="85">
        <v>0</v>
      </c>
      <c r="L73" s="85"/>
      <c r="M73" s="85"/>
    </row>
    <row r="74" spans="1:13">
      <c r="A74" s="54" t="s">
        <v>79</v>
      </c>
      <c r="B74" s="79">
        <v>171</v>
      </c>
      <c r="C74" s="80" t="s">
        <v>57</v>
      </c>
      <c r="D74" s="81" t="str">
        <f t="shared" si="1"/>
        <v>10/100-171-乳児</v>
      </c>
      <c r="E74" s="297">
        <v>193940</v>
      </c>
      <c r="F74" s="297">
        <v>190810</v>
      </c>
      <c r="G74" s="310">
        <v>1820</v>
      </c>
      <c r="H74" s="310">
        <v>1790</v>
      </c>
      <c r="I74" s="86">
        <v>0</v>
      </c>
      <c r="J74" s="87">
        <v>0</v>
      </c>
      <c r="K74" s="85">
        <v>0</v>
      </c>
      <c r="L74" s="85"/>
      <c r="M74" s="85"/>
    </row>
    <row r="75" spans="1:13">
      <c r="A75" s="54" t="s">
        <v>276</v>
      </c>
      <c r="B75" s="79">
        <v>1</v>
      </c>
      <c r="C75" s="80" t="s">
        <v>54</v>
      </c>
      <c r="D75" s="81" t="str">
        <f t="shared" si="1"/>
        <v>12/100-1-４歳以上児</v>
      </c>
      <c r="E75" s="297">
        <v>263150</v>
      </c>
      <c r="F75" s="297">
        <v>206090</v>
      </c>
      <c r="G75" s="310">
        <v>2610</v>
      </c>
      <c r="H75" s="310">
        <v>2040</v>
      </c>
      <c r="I75" s="83"/>
      <c r="J75" s="84"/>
      <c r="K75" s="85">
        <v>4800</v>
      </c>
      <c r="L75" s="312">
        <v>3410</v>
      </c>
      <c r="M75" s="312">
        <v>30</v>
      </c>
    </row>
    <row r="76" spans="1:13">
      <c r="A76" s="54" t="s">
        <v>276</v>
      </c>
      <c r="B76" s="79">
        <v>1</v>
      </c>
      <c r="C76" s="80" t="s">
        <v>55</v>
      </c>
      <c r="D76" s="81" t="str">
        <f t="shared" si="1"/>
        <v>12/100-1-３歳児</v>
      </c>
      <c r="E76" s="297">
        <v>271690</v>
      </c>
      <c r="F76" s="297">
        <v>214630</v>
      </c>
      <c r="G76" s="310">
        <v>2690</v>
      </c>
      <c r="H76" s="310">
        <v>2120</v>
      </c>
      <c r="I76" s="310">
        <v>8540</v>
      </c>
      <c r="J76" s="311">
        <v>80</v>
      </c>
      <c r="K76" s="85">
        <v>4800</v>
      </c>
      <c r="L76" s="85"/>
      <c r="M76" s="85"/>
    </row>
    <row r="77" spans="1:13">
      <c r="A77" s="54" t="s">
        <v>78</v>
      </c>
      <c r="B77" s="79">
        <v>1</v>
      </c>
      <c r="C77" s="80" t="s">
        <v>56</v>
      </c>
      <c r="D77" s="81" t="str">
        <f t="shared" si="1"/>
        <v>12/100-1-１、２歳児</v>
      </c>
      <c r="E77" s="297">
        <v>340100</v>
      </c>
      <c r="F77" s="297">
        <v>283040</v>
      </c>
      <c r="G77" s="310">
        <v>3280</v>
      </c>
      <c r="H77" s="310">
        <v>2710</v>
      </c>
      <c r="I77" s="86"/>
      <c r="J77" s="87"/>
      <c r="K77" s="85">
        <v>0</v>
      </c>
      <c r="L77" s="85"/>
      <c r="M77" s="85"/>
    </row>
    <row r="78" spans="1:13">
      <c r="A78" s="54" t="s">
        <v>78</v>
      </c>
      <c r="B78" s="79">
        <v>1</v>
      </c>
      <c r="C78" s="80" t="s">
        <v>57</v>
      </c>
      <c r="D78" s="81" t="str">
        <f t="shared" si="1"/>
        <v>12/100-1-乳児</v>
      </c>
      <c r="E78" s="297">
        <v>425580</v>
      </c>
      <c r="F78" s="297">
        <v>368520</v>
      </c>
      <c r="G78" s="310">
        <v>4130</v>
      </c>
      <c r="H78" s="310">
        <v>3560</v>
      </c>
      <c r="I78" s="86">
        <v>0</v>
      </c>
      <c r="J78" s="87">
        <v>0</v>
      </c>
      <c r="K78" s="85">
        <v>0</v>
      </c>
      <c r="L78" s="85"/>
      <c r="M78" s="85"/>
    </row>
    <row r="79" spans="1:13">
      <c r="A79" s="54" t="s">
        <v>78</v>
      </c>
      <c r="B79" s="79">
        <v>11</v>
      </c>
      <c r="C79" s="80" t="s">
        <v>54</v>
      </c>
      <c r="D79" s="81" t="str">
        <f t="shared" si="1"/>
        <v>12/100-11-４歳以上児</v>
      </c>
      <c r="E79" s="297">
        <v>142650</v>
      </c>
      <c r="F79" s="297">
        <v>114120</v>
      </c>
      <c r="G79" s="310">
        <v>1400</v>
      </c>
      <c r="H79" s="310">
        <v>1120</v>
      </c>
      <c r="I79" s="83"/>
      <c r="J79" s="84"/>
      <c r="K79" s="85">
        <v>4800</v>
      </c>
      <c r="L79" s="312">
        <v>3410</v>
      </c>
      <c r="M79" s="312">
        <v>30</v>
      </c>
    </row>
    <row r="80" spans="1:13">
      <c r="A80" s="54" t="s">
        <v>78</v>
      </c>
      <c r="B80" s="79">
        <v>11</v>
      </c>
      <c r="C80" s="80" t="s">
        <v>55</v>
      </c>
      <c r="D80" s="81" t="str">
        <f t="shared" si="1"/>
        <v>12/100-11-３歳児</v>
      </c>
      <c r="E80" s="297">
        <v>151190</v>
      </c>
      <c r="F80" s="297">
        <v>122660</v>
      </c>
      <c r="G80" s="310">
        <v>1480</v>
      </c>
      <c r="H80" s="310">
        <v>1200</v>
      </c>
      <c r="I80" s="310">
        <v>8540</v>
      </c>
      <c r="J80" s="311">
        <v>80</v>
      </c>
      <c r="K80" s="85">
        <v>4800</v>
      </c>
      <c r="L80" s="85"/>
      <c r="M80" s="85"/>
    </row>
    <row r="81" spans="1:13">
      <c r="A81" s="54" t="s">
        <v>78</v>
      </c>
      <c r="B81" s="79">
        <v>11</v>
      </c>
      <c r="C81" s="80" t="s">
        <v>56</v>
      </c>
      <c r="D81" s="81" t="str">
        <f t="shared" si="1"/>
        <v>12/100-11-１、２歳児</v>
      </c>
      <c r="E81" s="297">
        <v>219600</v>
      </c>
      <c r="F81" s="297">
        <v>191070</v>
      </c>
      <c r="G81" s="310">
        <v>2080</v>
      </c>
      <c r="H81" s="310">
        <v>1790</v>
      </c>
      <c r="I81" s="86"/>
      <c r="J81" s="87"/>
      <c r="K81" s="85">
        <v>0</v>
      </c>
      <c r="L81" s="85"/>
      <c r="M81" s="85"/>
    </row>
    <row r="82" spans="1:13">
      <c r="A82" s="54" t="s">
        <v>78</v>
      </c>
      <c r="B82" s="79">
        <v>11</v>
      </c>
      <c r="C82" s="80" t="s">
        <v>57</v>
      </c>
      <c r="D82" s="81" t="str">
        <f t="shared" si="1"/>
        <v>12/100-11-乳児</v>
      </c>
      <c r="E82" s="297">
        <v>305080</v>
      </c>
      <c r="F82" s="297">
        <v>276550</v>
      </c>
      <c r="G82" s="310">
        <v>2930</v>
      </c>
      <c r="H82" s="310">
        <v>2640</v>
      </c>
      <c r="I82" s="86">
        <v>0</v>
      </c>
      <c r="J82" s="87">
        <v>0</v>
      </c>
      <c r="K82" s="85">
        <v>0</v>
      </c>
      <c r="L82" s="85"/>
      <c r="M82" s="85"/>
    </row>
    <row r="83" spans="1:13">
      <c r="A83" s="54" t="s">
        <v>78</v>
      </c>
      <c r="B83" s="79">
        <v>21</v>
      </c>
      <c r="C83" s="80" t="s">
        <v>54</v>
      </c>
      <c r="D83" s="81" t="str">
        <f t="shared" si="1"/>
        <v>12/100-21-４歳以上児</v>
      </c>
      <c r="E83" s="297">
        <v>102350</v>
      </c>
      <c r="F83" s="297">
        <v>83340</v>
      </c>
      <c r="G83" s="310">
        <v>1000</v>
      </c>
      <c r="H83" s="310">
        <v>810</v>
      </c>
      <c r="I83" s="83"/>
      <c r="J83" s="84"/>
      <c r="K83" s="85">
        <v>4800</v>
      </c>
      <c r="L83" s="312">
        <v>3410</v>
      </c>
      <c r="M83" s="312">
        <v>30</v>
      </c>
    </row>
    <row r="84" spans="1:13">
      <c r="A84" s="54" t="s">
        <v>78</v>
      </c>
      <c r="B84" s="79">
        <v>21</v>
      </c>
      <c r="C84" s="80" t="s">
        <v>55</v>
      </c>
      <c r="D84" s="81" t="str">
        <f t="shared" si="1"/>
        <v>12/100-21-３歳児</v>
      </c>
      <c r="E84" s="297">
        <v>110890</v>
      </c>
      <c r="F84" s="297">
        <v>91880</v>
      </c>
      <c r="G84" s="310">
        <v>1080</v>
      </c>
      <c r="H84" s="310">
        <v>890</v>
      </c>
      <c r="I84" s="310">
        <v>8540</v>
      </c>
      <c r="J84" s="311">
        <v>80</v>
      </c>
      <c r="K84" s="85">
        <v>4800</v>
      </c>
      <c r="L84" s="85"/>
      <c r="M84" s="85"/>
    </row>
    <row r="85" spans="1:13">
      <c r="A85" s="54" t="s">
        <v>78</v>
      </c>
      <c r="B85" s="79">
        <v>21</v>
      </c>
      <c r="C85" s="80" t="s">
        <v>56</v>
      </c>
      <c r="D85" s="81" t="str">
        <f t="shared" si="1"/>
        <v>12/100-21-１、２歳児</v>
      </c>
      <c r="E85" s="297">
        <v>179300</v>
      </c>
      <c r="F85" s="297">
        <v>160290</v>
      </c>
      <c r="G85" s="310">
        <v>1670</v>
      </c>
      <c r="H85" s="310">
        <v>1480</v>
      </c>
      <c r="I85" s="86"/>
      <c r="J85" s="87"/>
      <c r="K85" s="85">
        <v>0</v>
      </c>
      <c r="L85" s="85"/>
      <c r="M85" s="85"/>
    </row>
    <row r="86" spans="1:13">
      <c r="A86" s="54" t="s">
        <v>78</v>
      </c>
      <c r="B86" s="79">
        <v>21</v>
      </c>
      <c r="C86" s="80" t="s">
        <v>57</v>
      </c>
      <c r="D86" s="81" t="str">
        <f t="shared" si="1"/>
        <v>12/100-21-乳児</v>
      </c>
      <c r="E86" s="297">
        <v>264780</v>
      </c>
      <c r="F86" s="297">
        <v>245770</v>
      </c>
      <c r="G86" s="310">
        <v>2520</v>
      </c>
      <c r="H86" s="310">
        <v>2330</v>
      </c>
      <c r="I86" s="86">
        <v>0</v>
      </c>
      <c r="J86" s="87">
        <v>0</v>
      </c>
      <c r="K86" s="85">
        <v>0</v>
      </c>
      <c r="L86" s="85"/>
      <c r="M86" s="85"/>
    </row>
    <row r="87" spans="1:13">
      <c r="A87" s="54" t="s">
        <v>78</v>
      </c>
      <c r="B87" s="79">
        <v>31</v>
      </c>
      <c r="C87" s="80" t="s">
        <v>54</v>
      </c>
      <c r="D87" s="81" t="str">
        <f t="shared" si="1"/>
        <v>12/100-31-４歳以上児</v>
      </c>
      <c r="E87" s="297">
        <v>82730</v>
      </c>
      <c r="F87" s="297">
        <v>68460</v>
      </c>
      <c r="G87" s="310">
        <v>800</v>
      </c>
      <c r="H87" s="310">
        <v>660</v>
      </c>
      <c r="I87" s="83"/>
      <c r="J87" s="84"/>
      <c r="K87" s="85">
        <v>4800</v>
      </c>
      <c r="L87" s="312">
        <v>3410</v>
      </c>
      <c r="M87" s="312">
        <v>30</v>
      </c>
    </row>
    <row r="88" spans="1:13">
      <c r="A88" s="54" t="s">
        <v>78</v>
      </c>
      <c r="B88" s="79">
        <v>31</v>
      </c>
      <c r="C88" s="80" t="s">
        <v>55</v>
      </c>
      <c r="D88" s="81" t="str">
        <f t="shared" si="1"/>
        <v>12/100-31-３歳児</v>
      </c>
      <c r="E88" s="297">
        <v>91270</v>
      </c>
      <c r="F88" s="297">
        <v>77000</v>
      </c>
      <c r="G88" s="310">
        <v>880</v>
      </c>
      <c r="H88" s="310">
        <v>740</v>
      </c>
      <c r="I88" s="310">
        <v>8540</v>
      </c>
      <c r="J88" s="311">
        <v>80</v>
      </c>
      <c r="K88" s="85">
        <v>4800</v>
      </c>
      <c r="L88" s="85"/>
      <c r="M88" s="85"/>
    </row>
    <row r="89" spans="1:13">
      <c r="A89" s="54" t="s">
        <v>78</v>
      </c>
      <c r="B89" s="79">
        <v>31</v>
      </c>
      <c r="C89" s="80" t="s">
        <v>56</v>
      </c>
      <c r="D89" s="81" t="str">
        <f t="shared" si="1"/>
        <v>12/100-31-１、２歳児</v>
      </c>
      <c r="E89" s="297">
        <v>159680</v>
      </c>
      <c r="F89" s="297">
        <v>145410</v>
      </c>
      <c r="G89" s="310">
        <v>1480</v>
      </c>
      <c r="H89" s="310">
        <v>1330</v>
      </c>
      <c r="I89" s="86"/>
      <c r="J89" s="87"/>
      <c r="K89" s="85">
        <v>0</v>
      </c>
      <c r="L89" s="85"/>
      <c r="M89" s="85"/>
    </row>
    <row r="90" spans="1:13">
      <c r="A90" s="54" t="s">
        <v>78</v>
      </c>
      <c r="B90" s="79">
        <v>31</v>
      </c>
      <c r="C90" s="80" t="s">
        <v>57</v>
      </c>
      <c r="D90" s="81" t="str">
        <f t="shared" si="1"/>
        <v>12/100-31-乳児</v>
      </c>
      <c r="E90" s="297">
        <v>245160</v>
      </c>
      <c r="F90" s="297">
        <v>230890</v>
      </c>
      <c r="G90" s="310">
        <v>2330</v>
      </c>
      <c r="H90" s="310">
        <v>2180</v>
      </c>
      <c r="I90" s="86">
        <v>0</v>
      </c>
      <c r="J90" s="87">
        <v>0</v>
      </c>
      <c r="K90" s="85">
        <v>0</v>
      </c>
      <c r="L90" s="85"/>
      <c r="M90" s="85"/>
    </row>
    <row r="91" spans="1:13">
      <c r="A91" s="54" t="s">
        <v>78</v>
      </c>
      <c r="B91" s="79">
        <v>41</v>
      </c>
      <c r="C91" s="80" t="s">
        <v>54</v>
      </c>
      <c r="D91" s="81" t="str">
        <f t="shared" si="1"/>
        <v>12/100-41-４歳以上児</v>
      </c>
      <c r="E91" s="297">
        <v>77380</v>
      </c>
      <c r="F91" s="297">
        <v>65970</v>
      </c>
      <c r="G91" s="310">
        <v>750</v>
      </c>
      <c r="H91" s="310">
        <v>640</v>
      </c>
      <c r="I91" s="83"/>
      <c r="J91" s="84"/>
      <c r="K91" s="85">
        <v>4800</v>
      </c>
      <c r="L91" s="312">
        <v>3410</v>
      </c>
      <c r="M91" s="312">
        <v>30</v>
      </c>
    </row>
    <row r="92" spans="1:13">
      <c r="A92" s="54" t="s">
        <v>78</v>
      </c>
      <c r="B92" s="79">
        <v>41</v>
      </c>
      <c r="C92" s="80" t="s">
        <v>55</v>
      </c>
      <c r="D92" s="81" t="str">
        <f t="shared" si="1"/>
        <v>12/100-41-３歳児</v>
      </c>
      <c r="E92" s="297">
        <v>85920</v>
      </c>
      <c r="F92" s="297">
        <v>74510</v>
      </c>
      <c r="G92" s="310">
        <v>830</v>
      </c>
      <c r="H92" s="310">
        <v>720</v>
      </c>
      <c r="I92" s="310">
        <v>8540</v>
      </c>
      <c r="J92" s="311">
        <v>80</v>
      </c>
      <c r="K92" s="85">
        <v>4800</v>
      </c>
      <c r="L92" s="85"/>
      <c r="M92" s="85"/>
    </row>
    <row r="93" spans="1:13">
      <c r="A93" s="54" t="s">
        <v>78</v>
      </c>
      <c r="B93" s="79">
        <v>41</v>
      </c>
      <c r="C93" s="80" t="s">
        <v>56</v>
      </c>
      <c r="D93" s="81" t="str">
        <f t="shared" si="1"/>
        <v>12/100-41-１、２歳児</v>
      </c>
      <c r="E93" s="297">
        <v>154330</v>
      </c>
      <c r="F93" s="297">
        <v>142920</v>
      </c>
      <c r="G93" s="310">
        <v>1420</v>
      </c>
      <c r="H93" s="310">
        <v>1310</v>
      </c>
      <c r="I93" s="86"/>
      <c r="J93" s="87"/>
      <c r="K93" s="85">
        <v>0</v>
      </c>
      <c r="L93" s="85"/>
      <c r="M93" s="85"/>
    </row>
    <row r="94" spans="1:13">
      <c r="A94" s="54" t="s">
        <v>78</v>
      </c>
      <c r="B94" s="79">
        <v>41</v>
      </c>
      <c r="C94" s="80" t="s">
        <v>57</v>
      </c>
      <c r="D94" s="81" t="str">
        <f t="shared" si="1"/>
        <v>12/100-41-乳児</v>
      </c>
      <c r="E94" s="297">
        <v>239810</v>
      </c>
      <c r="F94" s="297">
        <v>228400</v>
      </c>
      <c r="G94" s="310">
        <v>2270</v>
      </c>
      <c r="H94" s="310">
        <v>2160</v>
      </c>
      <c r="I94" s="86">
        <v>0</v>
      </c>
      <c r="J94" s="87">
        <v>0</v>
      </c>
      <c r="K94" s="85">
        <v>0</v>
      </c>
      <c r="L94" s="85"/>
      <c r="M94" s="85"/>
    </row>
    <row r="95" spans="1:13">
      <c r="A95" s="54" t="s">
        <v>78</v>
      </c>
      <c r="B95" s="79">
        <v>51</v>
      </c>
      <c r="C95" s="80" t="s">
        <v>54</v>
      </c>
      <c r="D95" s="81" t="str">
        <f t="shared" si="1"/>
        <v>12/100-51-４歳以上児</v>
      </c>
      <c r="E95" s="297">
        <v>67680</v>
      </c>
      <c r="F95" s="297">
        <v>58170</v>
      </c>
      <c r="G95" s="310">
        <v>650</v>
      </c>
      <c r="H95" s="310">
        <v>560</v>
      </c>
      <c r="I95" s="83"/>
      <c r="J95" s="84"/>
      <c r="K95" s="85">
        <v>4800</v>
      </c>
      <c r="L95" s="312">
        <v>3410</v>
      </c>
      <c r="M95" s="312">
        <v>30</v>
      </c>
    </row>
    <row r="96" spans="1:13">
      <c r="A96" s="54" t="s">
        <v>78</v>
      </c>
      <c r="B96" s="79">
        <v>51</v>
      </c>
      <c r="C96" s="80" t="s">
        <v>55</v>
      </c>
      <c r="D96" s="81" t="str">
        <f t="shared" si="1"/>
        <v>12/100-51-３歳児</v>
      </c>
      <c r="E96" s="297">
        <v>76220</v>
      </c>
      <c r="F96" s="297">
        <v>66710</v>
      </c>
      <c r="G96" s="310">
        <v>730</v>
      </c>
      <c r="H96" s="310">
        <v>640</v>
      </c>
      <c r="I96" s="310">
        <v>8540</v>
      </c>
      <c r="J96" s="311">
        <v>80</v>
      </c>
      <c r="K96" s="85">
        <v>4800</v>
      </c>
      <c r="L96" s="85"/>
      <c r="M96" s="85"/>
    </row>
    <row r="97" spans="1:13">
      <c r="A97" s="54" t="s">
        <v>78</v>
      </c>
      <c r="B97" s="79">
        <v>51</v>
      </c>
      <c r="C97" s="80" t="s">
        <v>56</v>
      </c>
      <c r="D97" s="81" t="str">
        <f t="shared" si="1"/>
        <v>12/100-51-１、２歳児</v>
      </c>
      <c r="E97" s="297">
        <v>144630</v>
      </c>
      <c r="F97" s="297">
        <v>135120</v>
      </c>
      <c r="G97" s="310">
        <v>1330</v>
      </c>
      <c r="H97" s="310">
        <v>1230</v>
      </c>
      <c r="I97" s="86"/>
      <c r="J97" s="87"/>
      <c r="K97" s="85">
        <v>0</v>
      </c>
      <c r="L97" s="85"/>
      <c r="M97" s="85"/>
    </row>
    <row r="98" spans="1:13">
      <c r="A98" s="54" t="s">
        <v>78</v>
      </c>
      <c r="B98" s="79">
        <v>51</v>
      </c>
      <c r="C98" s="80" t="s">
        <v>57</v>
      </c>
      <c r="D98" s="81" t="str">
        <f t="shared" si="1"/>
        <v>12/100-51-乳児</v>
      </c>
      <c r="E98" s="297">
        <v>230110</v>
      </c>
      <c r="F98" s="297">
        <v>220600</v>
      </c>
      <c r="G98" s="310">
        <v>2180</v>
      </c>
      <c r="H98" s="310">
        <v>2080</v>
      </c>
      <c r="I98" s="86">
        <v>0</v>
      </c>
      <c r="J98" s="87">
        <v>0</v>
      </c>
      <c r="K98" s="85">
        <v>0</v>
      </c>
      <c r="L98" s="85"/>
      <c r="M98" s="85"/>
    </row>
    <row r="99" spans="1:13">
      <c r="A99" s="54" t="s">
        <v>78</v>
      </c>
      <c r="B99" s="79">
        <v>61</v>
      </c>
      <c r="C99" s="80" t="s">
        <v>54</v>
      </c>
      <c r="D99" s="81" t="str">
        <f t="shared" si="1"/>
        <v>12/100-61-４歳以上児</v>
      </c>
      <c r="E99" s="297">
        <v>60830</v>
      </c>
      <c r="F99" s="297">
        <v>52680</v>
      </c>
      <c r="G99" s="310">
        <v>580</v>
      </c>
      <c r="H99" s="310">
        <v>500</v>
      </c>
      <c r="I99" s="83"/>
      <c r="J99" s="84"/>
      <c r="K99" s="85">
        <v>4800</v>
      </c>
      <c r="L99" s="312">
        <v>3410</v>
      </c>
      <c r="M99" s="312">
        <v>30</v>
      </c>
    </row>
    <row r="100" spans="1:13">
      <c r="A100" s="54" t="s">
        <v>78</v>
      </c>
      <c r="B100" s="79">
        <v>61</v>
      </c>
      <c r="C100" s="80" t="s">
        <v>55</v>
      </c>
      <c r="D100" s="81" t="str">
        <f t="shared" si="1"/>
        <v>12/100-61-３歳児</v>
      </c>
      <c r="E100" s="297">
        <v>69370</v>
      </c>
      <c r="F100" s="297">
        <v>61220</v>
      </c>
      <c r="G100" s="310">
        <v>660</v>
      </c>
      <c r="H100" s="310">
        <v>580</v>
      </c>
      <c r="I100" s="310">
        <v>8540</v>
      </c>
      <c r="J100" s="311">
        <v>80</v>
      </c>
      <c r="K100" s="85">
        <v>4800</v>
      </c>
      <c r="L100" s="85"/>
      <c r="M100" s="85"/>
    </row>
    <row r="101" spans="1:13">
      <c r="A101" s="54" t="s">
        <v>78</v>
      </c>
      <c r="B101" s="79">
        <v>61</v>
      </c>
      <c r="C101" s="80" t="s">
        <v>56</v>
      </c>
      <c r="D101" s="81" t="str">
        <f t="shared" si="1"/>
        <v>12/100-61-１、２歳児</v>
      </c>
      <c r="E101" s="297">
        <v>137780</v>
      </c>
      <c r="F101" s="297">
        <v>129630</v>
      </c>
      <c r="G101" s="310">
        <v>1260</v>
      </c>
      <c r="H101" s="310">
        <v>1180</v>
      </c>
      <c r="I101" s="86"/>
      <c r="J101" s="87"/>
      <c r="K101" s="85">
        <v>0</v>
      </c>
      <c r="L101" s="85"/>
      <c r="M101" s="85"/>
    </row>
    <row r="102" spans="1:13">
      <c r="A102" s="54" t="s">
        <v>78</v>
      </c>
      <c r="B102" s="79">
        <v>61</v>
      </c>
      <c r="C102" s="80" t="s">
        <v>57</v>
      </c>
      <c r="D102" s="81" t="str">
        <f t="shared" si="1"/>
        <v>12/100-61-乳児</v>
      </c>
      <c r="E102" s="297">
        <v>223260</v>
      </c>
      <c r="F102" s="297">
        <v>215110</v>
      </c>
      <c r="G102" s="310">
        <v>2110</v>
      </c>
      <c r="H102" s="310">
        <v>2030</v>
      </c>
      <c r="I102" s="86">
        <v>0</v>
      </c>
      <c r="J102" s="87">
        <v>0</v>
      </c>
      <c r="K102" s="85">
        <v>0</v>
      </c>
      <c r="L102" s="85"/>
      <c r="M102" s="85"/>
    </row>
    <row r="103" spans="1:13">
      <c r="A103" s="54" t="s">
        <v>78</v>
      </c>
      <c r="B103" s="79">
        <v>71</v>
      </c>
      <c r="C103" s="80" t="s">
        <v>54</v>
      </c>
      <c r="D103" s="81" t="str">
        <f t="shared" si="1"/>
        <v>12/100-71-４歳以上児</v>
      </c>
      <c r="E103" s="297">
        <v>55750</v>
      </c>
      <c r="F103" s="297">
        <v>48620</v>
      </c>
      <c r="G103" s="310">
        <v>530</v>
      </c>
      <c r="H103" s="310">
        <v>460</v>
      </c>
      <c r="I103" s="83"/>
      <c r="J103" s="84"/>
      <c r="K103" s="85">
        <v>4800</v>
      </c>
      <c r="L103" s="312">
        <v>3410</v>
      </c>
      <c r="M103" s="312">
        <v>30</v>
      </c>
    </row>
    <row r="104" spans="1:13">
      <c r="A104" s="54" t="s">
        <v>78</v>
      </c>
      <c r="B104" s="79">
        <v>71</v>
      </c>
      <c r="C104" s="80" t="s">
        <v>55</v>
      </c>
      <c r="D104" s="81" t="str">
        <f t="shared" si="1"/>
        <v>12/100-71-３歳児</v>
      </c>
      <c r="E104" s="297">
        <v>64290</v>
      </c>
      <c r="F104" s="297">
        <v>57160</v>
      </c>
      <c r="G104" s="310">
        <v>610</v>
      </c>
      <c r="H104" s="310">
        <v>540</v>
      </c>
      <c r="I104" s="310">
        <v>8540</v>
      </c>
      <c r="J104" s="311">
        <v>80</v>
      </c>
      <c r="K104" s="85">
        <v>4800</v>
      </c>
      <c r="L104" s="85"/>
      <c r="M104" s="85"/>
    </row>
    <row r="105" spans="1:13">
      <c r="A105" s="54" t="s">
        <v>78</v>
      </c>
      <c r="B105" s="79">
        <v>71</v>
      </c>
      <c r="C105" s="80" t="s">
        <v>56</v>
      </c>
      <c r="D105" s="81" t="str">
        <f t="shared" si="1"/>
        <v>12/100-71-１、２歳児</v>
      </c>
      <c r="E105" s="297">
        <v>132700</v>
      </c>
      <c r="F105" s="297">
        <v>125570</v>
      </c>
      <c r="G105" s="310">
        <v>1210</v>
      </c>
      <c r="H105" s="310">
        <v>1140</v>
      </c>
      <c r="I105" s="86"/>
      <c r="J105" s="87"/>
      <c r="K105" s="85">
        <v>0</v>
      </c>
      <c r="L105" s="85"/>
      <c r="M105" s="85"/>
    </row>
    <row r="106" spans="1:13">
      <c r="A106" s="54" t="s">
        <v>78</v>
      </c>
      <c r="B106" s="79">
        <v>71</v>
      </c>
      <c r="C106" s="80" t="s">
        <v>57</v>
      </c>
      <c r="D106" s="81" t="str">
        <f t="shared" si="1"/>
        <v>12/100-71-乳児</v>
      </c>
      <c r="E106" s="297">
        <v>218180</v>
      </c>
      <c r="F106" s="297">
        <v>211050</v>
      </c>
      <c r="G106" s="310">
        <v>2060</v>
      </c>
      <c r="H106" s="310">
        <v>1990</v>
      </c>
      <c r="I106" s="86">
        <v>0</v>
      </c>
      <c r="J106" s="87">
        <v>0</v>
      </c>
      <c r="K106" s="85">
        <v>0</v>
      </c>
      <c r="L106" s="85"/>
      <c r="M106" s="85"/>
    </row>
    <row r="107" spans="1:13">
      <c r="A107" s="54" t="s">
        <v>78</v>
      </c>
      <c r="B107" s="79">
        <v>81</v>
      </c>
      <c r="C107" s="80" t="s">
        <v>54</v>
      </c>
      <c r="D107" s="81" t="str">
        <f t="shared" si="1"/>
        <v>12/100-81-４歳以上児</v>
      </c>
      <c r="E107" s="297">
        <v>51750</v>
      </c>
      <c r="F107" s="297">
        <v>45410</v>
      </c>
      <c r="G107" s="310">
        <v>490</v>
      </c>
      <c r="H107" s="310">
        <v>430</v>
      </c>
      <c r="I107" s="83"/>
      <c r="J107" s="84"/>
      <c r="K107" s="85">
        <v>4800</v>
      </c>
      <c r="L107" s="312">
        <v>3410</v>
      </c>
      <c r="M107" s="312">
        <v>30</v>
      </c>
    </row>
    <row r="108" spans="1:13">
      <c r="A108" s="54" t="s">
        <v>78</v>
      </c>
      <c r="B108" s="79">
        <v>81</v>
      </c>
      <c r="C108" s="80" t="s">
        <v>55</v>
      </c>
      <c r="D108" s="81" t="str">
        <f t="shared" si="1"/>
        <v>12/100-81-３歳児</v>
      </c>
      <c r="E108" s="297">
        <v>60290</v>
      </c>
      <c r="F108" s="297">
        <v>53950</v>
      </c>
      <c r="G108" s="310">
        <v>570</v>
      </c>
      <c r="H108" s="310">
        <v>510</v>
      </c>
      <c r="I108" s="310">
        <v>8540</v>
      </c>
      <c r="J108" s="311">
        <v>80</v>
      </c>
      <c r="K108" s="85">
        <v>4800</v>
      </c>
      <c r="L108" s="85"/>
      <c r="M108" s="85"/>
    </row>
    <row r="109" spans="1:13">
      <c r="A109" s="54" t="s">
        <v>78</v>
      </c>
      <c r="B109" s="79">
        <v>81</v>
      </c>
      <c r="C109" s="80" t="s">
        <v>56</v>
      </c>
      <c r="D109" s="81" t="str">
        <f t="shared" si="1"/>
        <v>12/100-81-１、２歳児</v>
      </c>
      <c r="E109" s="297">
        <v>128700</v>
      </c>
      <c r="F109" s="297">
        <v>122360</v>
      </c>
      <c r="G109" s="310">
        <v>1170</v>
      </c>
      <c r="H109" s="310">
        <v>1100</v>
      </c>
      <c r="I109" s="86"/>
      <c r="J109" s="87"/>
      <c r="K109" s="85">
        <v>0</v>
      </c>
      <c r="L109" s="85"/>
      <c r="M109" s="85"/>
    </row>
    <row r="110" spans="1:13">
      <c r="A110" s="54" t="s">
        <v>78</v>
      </c>
      <c r="B110" s="79">
        <v>81</v>
      </c>
      <c r="C110" s="80" t="s">
        <v>57</v>
      </c>
      <c r="D110" s="81" t="str">
        <f t="shared" si="1"/>
        <v>12/100-81-乳児</v>
      </c>
      <c r="E110" s="297">
        <v>214180</v>
      </c>
      <c r="F110" s="297">
        <v>207840</v>
      </c>
      <c r="G110" s="310">
        <v>2020</v>
      </c>
      <c r="H110" s="310">
        <v>1950</v>
      </c>
      <c r="I110" s="86">
        <v>0</v>
      </c>
      <c r="J110" s="87">
        <v>0</v>
      </c>
      <c r="K110" s="85">
        <v>0</v>
      </c>
      <c r="L110" s="85"/>
      <c r="M110" s="85"/>
    </row>
    <row r="111" spans="1:13">
      <c r="A111" s="54" t="s">
        <v>78</v>
      </c>
      <c r="B111" s="79">
        <v>91</v>
      </c>
      <c r="C111" s="80" t="s">
        <v>54</v>
      </c>
      <c r="D111" s="81" t="str">
        <f t="shared" si="1"/>
        <v>12/100-91-４歳以上児</v>
      </c>
      <c r="E111" s="297">
        <v>44640</v>
      </c>
      <c r="F111" s="297">
        <v>38930</v>
      </c>
      <c r="G111" s="310">
        <v>420</v>
      </c>
      <c r="H111" s="310">
        <v>370</v>
      </c>
      <c r="I111" s="83"/>
      <c r="J111" s="84"/>
      <c r="K111" s="85">
        <v>4800</v>
      </c>
      <c r="L111" s="312">
        <v>3410</v>
      </c>
      <c r="M111" s="312">
        <v>30</v>
      </c>
    </row>
    <row r="112" spans="1:13">
      <c r="A112" s="54" t="s">
        <v>78</v>
      </c>
      <c r="B112" s="79">
        <v>91</v>
      </c>
      <c r="C112" s="80" t="s">
        <v>55</v>
      </c>
      <c r="D112" s="81" t="str">
        <f t="shared" si="1"/>
        <v>12/100-91-３歳児</v>
      </c>
      <c r="E112" s="297">
        <v>53180</v>
      </c>
      <c r="F112" s="297">
        <v>47470</v>
      </c>
      <c r="G112" s="310">
        <v>500</v>
      </c>
      <c r="H112" s="310">
        <v>450</v>
      </c>
      <c r="I112" s="310">
        <v>8540</v>
      </c>
      <c r="J112" s="311">
        <v>80</v>
      </c>
      <c r="K112" s="85">
        <v>4800</v>
      </c>
      <c r="L112" s="85"/>
      <c r="M112" s="85"/>
    </row>
    <row r="113" spans="1:13">
      <c r="A113" s="54" t="s">
        <v>78</v>
      </c>
      <c r="B113" s="79">
        <v>91</v>
      </c>
      <c r="C113" s="80" t="s">
        <v>56</v>
      </c>
      <c r="D113" s="81" t="str">
        <f t="shared" si="1"/>
        <v>12/100-91-１、２歳児</v>
      </c>
      <c r="E113" s="297">
        <v>121590</v>
      </c>
      <c r="F113" s="297">
        <v>115880</v>
      </c>
      <c r="G113" s="310">
        <v>1100</v>
      </c>
      <c r="H113" s="310">
        <v>1040</v>
      </c>
      <c r="I113" s="86"/>
      <c r="J113" s="87"/>
      <c r="K113" s="85">
        <v>0</v>
      </c>
      <c r="L113" s="85"/>
      <c r="M113" s="85"/>
    </row>
    <row r="114" spans="1:13">
      <c r="A114" s="54" t="s">
        <v>78</v>
      </c>
      <c r="B114" s="79">
        <v>91</v>
      </c>
      <c r="C114" s="80" t="s">
        <v>57</v>
      </c>
      <c r="D114" s="81" t="str">
        <f t="shared" si="1"/>
        <v>12/100-91-乳児</v>
      </c>
      <c r="E114" s="297">
        <v>207070</v>
      </c>
      <c r="F114" s="297">
        <v>201360</v>
      </c>
      <c r="G114" s="310">
        <v>1950</v>
      </c>
      <c r="H114" s="310">
        <v>1890</v>
      </c>
      <c r="I114" s="86">
        <v>0</v>
      </c>
      <c r="J114" s="87">
        <v>0</v>
      </c>
      <c r="K114" s="85">
        <v>0</v>
      </c>
      <c r="L114" s="85"/>
      <c r="M114" s="85"/>
    </row>
    <row r="115" spans="1:13">
      <c r="A115" s="54" t="s">
        <v>78</v>
      </c>
      <c r="B115" s="54">
        <v>101</v>
      </c>
      <c r="C115" s="80" t="s">
        <v>54</v>
      </c>
      <c r="D115" s="81" t="str">
        <f t="shared" si="1"/>
        <v>12/100-101-４歳以上児</v>
      </c>
      <c r="E115" s="297">
        <v>42420</v>
      </c>
      <c r="F115" s="297">
        <v>37230</v>
      </c>
      <c r="G115" s="310">
        <v>400</v>
      </c>
      <c r="H115" s="310">
        <v>350</v>
      </c>
      <c r="I115" s="83"/>
      <c r="J115" s="84"/>
      <c r="K115" s="85">
        <v>4800</v>
      </c>
      <c r="L115" s="312">
        <v>3410</v>
      </c>
      <c r="M115" s="312">
        <v>30</v>
      </c>
    </row>
    <row r="116" spans="1:13">
      <c r="A116" s="54" t="s">
        <v>78</v>
      </c>
      <c r="B116" s="54">
        <v>101</v>
      </c>
      <c r="C116" s="80" t="s">
        <v>55</v>
      </c>
      <c r="D116" s="81" t="str">
        <f t="shared" si="1"/>
        <v>12/100-101-３歳児</v>
      </c>
      <c r="E116" s="297">
        <v>50960</v>
      </c>
      <c r="F116" s="297">
        <v>45770</v>
      </c>
      <c r="G116" s="310">
        <v>480</v>
      </c>
      <c r="H116" s="310">
        <v>430</v>
      </c>
      <c r="I116" s="310">
        <v>8540</v>
      </c>
      <c r="J116" s="311">
        <v>80</v>
      </c>
      <c r="K116" s="85">
        <v>4800</v>
      </c>
      <c r="L116" s="85"/>
      <c r="M116" s="85"/>
    </row>
    <row r="117" spans="1:13">
      <c r="A117" s="54" t="s">
        <v>78</v>
      </c>
      <c r="B117" s="54">
        <v>101</v>
      </c>
      <c r="C117" s="80" t="s">
        <v>56</v>
      </c>
      <c r="D117" s="81" t="str">
        <f t="shared" si="1"/>
        <v>12/100-101-１、２歳児</v>
      </c>
      <c r="E117" s="297">
        <v>119370</v>
      </c>
      <c r="F117" s="297">
        <v>114180</v>
      </c>
      <c r="G117" s="310">
        <v>1070</v>
      </c>
      <c r="H117" s="310">
        <v>1020</v>
      </c>
      <c r="I117" s="86"/>
      <c r="J117" s="87"/>
      <c r="K117" s="85">
        <v>0</v>
      </c>
      <c r="L117" s="85"/>
      <c r="M117" s="85"/>
    </row>
    <row r="118" spans="1:13">
      <c r="A118" s="54" t="s">
        <v>78</v>
      </c>
      <c r="B118" s="54">
        <v>101</v>
      </c>
      <c r="C118" s="80" t="s">
        <v>57</v>
      </c>
      <c r="D118" s="81" t="str">
        <f t="shared" si="1"/>
        <v>12/100-101-乳児</v>
      </c>
      <c r="E118" s="297">
        <v>204850</v>
      </c>
      <c r="F118" s="297">
        <v>199660</v>
      </c>
      <c r="G118" s="310">
        <v>1920</v>
      </c>
      <c r="H118" s="310">
        <v>1870</v>
      </c>
      <c r="I118" s="86">
        <v>0</v>
      </c>
      <c r="J118" s="87">
        <v>0</v>
      </c>
      <c r="K118" s="85">
        <v>0</v>
      </c>
      <c r="L118" s="85"/>
      <c r="M118" s="85"/>
    </row>
    <row r="119" spans="1:13">
      <c r="A119" s="54" t="s">
        <v>78</v>
      </c>
      <c r="B119" s="79">
        <v>111</v>
      </c>
      <c r="C119" s="80" t="s">
        <v>54</v>
      </c>
      <c r="D119" s="81" t="str">
        <f t="shared" si="1"/>
        <v>12/100-111-４歳以上児</v>
      </c>
      <c r="E119" s="297">
        <v>40520</v>
      </c>
      <c r="F119" s="297">
        <v>35770</v>
      </c>
      <c r="G119" s="310">
        <v>380</v>
      </c>
      <c r="H119" s="310">
        <v>330</v>
      </c>
      <c r="I119" s="83"/>
      <c r="J119" s="84"/>
      <c r="K119" s="85">
        <v>4800</v>
      </c>
      <c r="L119" s="312">
        <v>3410</v>
      </c>
      <c r="M119" s="312">
        <v>30</v>
      </c>
    </row>
    <row r="120" spans="1:13">
      <c r="A120" s="54" t="s">
        <v>78</v>
      </c>
      <c r="B120" s="79">
        <v>111</v>
      </c>
      <c r="C120" s="80" t="s">
        <v>55</v>
      </c>
      <c r="D120" s="81" t="str">
        <f t="shared" si="1"/>
        <v>12/100-111-３歳児</v>
      </c>
      <c r="E120" s="297">
        <v>49060</v>
      </c>
      <c r="F120" s="297">
        <v>44310</v>
      </c>
      <c r="G120" s="310">
        <v>460</v>
      </c>
      <c r="H120" s="310">
        <v>410</v>
      </c>
      <c r="I120" s="310">
        <v>8540</v>
      </c>
      <c r="J120" s="311">
        <v>80</v>
      </c>
      <c r="K120" s="85">
        <v>4800</v>
      </c>
      <c r="L120" s="85"/>
      <c r="M120" s="85"/>
    </row>
    <row r="121" spans="1:13">
      <c r="A121" s="54" t="s">
        <v>78</v>
      </c>
      <c r="B121" s="79">
        <v>111</v>
      </c>
      <c r="C121" s="80" t="s">
        <v>56</v>
      </c>
      <c r="D121" s="81" t="str">
        <f t="shared" si="1"/>
        <v>12/100-111-１、２歳児</v>
      </c>
      <c r="E121" s="297">
        <v>117470</v>
      </c>
      <c r="F121" s="297">
        <v>112720</v>
      </c>
      <c r="G121" s="310">
        <v>1050</v>
      </c>
      <c r="H121" s="310">
        <v>1010</v>
      </c>
      <c r="I121" s="86"/>
      <c r="J121" s="87"/>
      <c r="K121" s="85">
        <v>0</v>
      </c>
      <c r="L121" s="85"/>
      <c r="M121" s="85"/>
    </row>
    <row r="122" spans="1:13">
      <c r="A122" s="54" t="s">
        <v>78</v>
      </c>
      <c r="B122" s="79">
        <v>111</v>
      </c>
      <c r="C122" s="80" t="s">
        <v>57</v>
      </c>
      <c r="D122" s="81" t="str">
        <f t="shared" si="1"/>
        <v>12/100-111-乳児</v>
      </c>
      <c r="E122" s="297">
        <v>202950</v>
      </c>
      <c r="F122" s="297">
        <v>198200</v>
      </c>
      <c r="G122" s="310">
        <v>1900</v>
      </c>
      <c r="H122" s="310">
        <v>1860</v>
      </c>
      <c r="I122" s="86">
        <v>0</v>
      </c>
      <c r="J122" s="87">
        <v>0</v>
      </c>
      <c r="K122" s="85">
        <v>0</v>
      </c>
      <c r="L122" s="85"/>
      <c r="M122" s="85"/>
    </row>
    <row r="123" spans="1:13">
      <c r="A123" s="54" t="s">
        <v>78</v>
      </c>
      <c r="B123" s="79">
        <v>121</v>
      </c>
      <c r="C123" s="80" t="s">
        <v>54</v>
      </c>
      <c r="D123" s="81" t="str">
        <f t="shared" si="1"/>
        <v>12/100-121-４歳以上児</v>
      </c>
      <c r="E123" s="297">
        <v>38920</v>
      </c>
      <c r="F123" s="297">
        <v>34530</v>
      </c>
      <c r="G123" s="310">
        <v>360</v>
      </c>
      <c r="H123" s="310">
        <v>320</v>
      </c>
      <c r="I123" s="83"/>
      <c r="J123" s="84"/>
      <c r="K123" s="85">
        <v>4800</v>
      </c>
      <c r="L123" s="312">
        <v>3410</v>
      </c>
      <c r="M123" s="312">
        <v>30</v>
      </c>
    </row>
    <row r="124" spans="1:13">
      <c r="A124" s="54" t="s">
        <v>78</v>
      </c>
      <c r="B124" s="79">
        <v>121</v>
      </c>
      <c r="C124" s="80" t="s">
        <v>55</v>
      </c>
      <c r="D124" s="81" t="str">
        <f t="shared" si="1"/>
        <v>12/100-121-３歳児</v>
      </c>
      <c r="E124" s="297">
        <v>47460</v>
      </c>
      <c r="F124" s="297">
        <v>43070</v>
      </c>
      <c r="G124" s="310">
        <v>440</v>
      </c>
      <c r="H124" s="310">
        <v>400</v>
      </c>
      <c r="I124" s="310">
        <v>8540</v>
      </c>
      <c r="J124" s="311">
        <v>80</v>
      </c>
      <c r="K124" s="85">
        <v>4800</v>
      </c>
      <c r="L124" s="85"/>
      <c r="M124" s="85"/>
    </row>
    <row r="125" spans="1:13">
      <c r="A125" s="54" t="s">
        <v>78</v>
      </c>
      <c r="B125" s="79">
        <v>121</v>
      </c>
      <c r="C125" s="80" t="s">
        <v>56</v>
      </c>
      <c r="D125" s="81" t="str">
        <f t="shared" si="1"/>
        <v>12/100-121-１、２歳児</v>
      </c>
      <c r="E125" s="297">
        <v>115870</v>
      </c>
      <c r="F125" s="297">
        <v>111480</v>
      </c>
      <c r="G125" s="310">
        <v>1040</v>
      </c>
      <c r="H125" s="310">
        <v>990</v>
      </c>
      <c r="I125" s="86"/>
      <c r="J125" s="87"/>
      <c r="K125" s="85">
        <v>0</v>
      </c>
      <c r="L125" s="85"/>
      <c r="M125" s="85"/>
    </row>
    <row r="126" spans="1:13">
      <c r="A126" s="54" t="s">
        <v>78</v>
      </c>
      <c r="B126" s="79">
        <v>121</v>
      </c>
      <c r="C126" s="80" t="s">
        <v>57</v>
      </c>
      <c r="D126" s="81" t="str">
        <f t="shared" si="1"/>
        <v>12/100-121-乳児</v>
      </c>
      <c r="E126" s="297">
        <v>201350</v>
      </c>
      <c r="F126" s="297">
        <v>196960</v>
      </c>
      <c r="G126" s="310">
        <v>1890</v>
      </c>
      <c r="H126" s="310">
        <v>1840</v>
      </c>
      <c r="I126" s="86">
        <v>0</v>
      </c>
      <c r="J126" s="87">
        <v>0</v>
      </c>
      <c r="K126" s="85">
        <v>0</v>
      </c>
      <c r="L126" s="85"/>
      <c r="M126" s="85"/>
    </row>
    <row r="127" spans="1:13">
      <c r="A127" s="54" t="s">
        <v>78</v>
      </c>
      <c r="B127" s="79">
        <v>131</v>
      </c>
      <c r="C127" s="80" t="s">
        <v>54</v>
      </c>
      <c r="D127" s="81" t="str">
        <f t="shared" si="1"/>
        <v>12/100-131-４歳以上児</v>
      </c>
      <c r="E127" s="297">
        <v>37590</v>
      </c>
      <c r="F127" s="297">
        <v>33510</v>
      </c>
      <c r="G127" s="310">
        <v>350</v>
      </c>
      <c r="H127" s="310">
        <v>310</v>
      </c>
      <c r="I127" s="83"/>
      <c r="J127" s="84"/>
      <c r="K127" s="85">
        <v>4800</v>
      </c>
      <c r="L127" s="312">
        <v>3410</v>
      </c>
      <c r="M127" s="312">
        <v>30</v>
      </c>
    </row>
    <row r="128" spans="1:13">
      <c r="A128" s="54" t="s">
        <v>78</v>
      </c>
      <c r="B128" s="79">
        <v>131</v>
      </c>
      <c r="C128" s="80" t="s">
        <v>55</v>
      </c>
      <c r="D128" s="81" t="str">
        <f t="shared" si="1"/>
        <v>12/100-131-３歳児</v>
      </c>
      <c r="E128" s="297">
        <v>46130</v>
      </c>
      <c r="F128" s="297">
        <v>42050</v>
      </c>
      <c r="G128" s="310">
        <v>430</v>
      </c>
      <c r="H128" s="310">
        <v>390</v>
      </c>
      <c r="I128" s="310">
        <v>8540</v>
      </c>
      <c r="J128" s="311">
        <v>80</v>
      </c>
      <c r="K128" s="85">
        <v>4800</v>
      </c>
      <c r="L128" s="85"/>
      <c r="M128" s="85"/>
    </row>
    <row r="129" spans="1:13">
      <c r="A129" s="54" t="s">
        <v>78</v>
      </c>
      <c r="B129" s="79">
        <v>131</v>
      </c>
      <c r="C129" s="80" t="s">
        <v>56</v>
      </c>
      <c r="D129" s="81" t="str">
        <f t="shared" si="1"/>
        <v>12/100-131-１、２歳児</v>
      </c>
      <c r="E129" s="297">
        <v>114540</v>
      </c>
      <c r="F129" s="297">
        <v>110460</v>
      </c>
      <c r="G129" s="310">
        <v>1020</v>
      </c>
      <c r="H129" s="310">
        <v>980</v>
      </c>
      <c r="I129" s="86"/>
      <c r="J129" s="87"/>
      <c r="K129" s="85">
        <v>0</v>
      </c>
      <c r="L129" s="85"/>
      <c r="M129" s="85"/>
    </row>
    <row r="130" spans="1:13">
      <c r="A130" s="54" t="s">
        <v>78</v>
      </c>
      <c r="B130" s="79">
        <v>131</v>
      </c>
      <c r="C130" s="80" t="s">
        <v>57</v>
      </c>
      <c r="D130" s="81" t="str">
        <f t="shared" si="1"/>
        <v>12/100-131-乳児</v>
      </c>
      <c r="E130" s="297">
        <v>200020</v>
      </c>
      <c r="F130" s="297">
        <v>195940</v>
      </c>
      <c r="G130" s="310">
        <v>1870</v>
      </c>
      <c r="H130" s="310">
        <v>1830</v>
      </c>
      <c r="I130" s="86">
        <v>0</v>
      </c>
      <c r="J130" s="87">
        <v>0</v>
      </c>
      <c r="K130" s="85">
        <v>0</v>
      </c>
      <c r="L130" s="85"/>
      <c r="M130" s="85"/>
    </row>
    <row r="131" spans="1:13">
      <c r="A131" s="54" t="s">
        <v>78</v>
      </c>
      <c r="B131" s="79">
        <v>141</v>
      </c>
      <c r="C131" s="80" t="s">
        <v>54</v>
      </c>
      <c r="D131" s="81" t="str">
        <f t="shared" ref="D131:D194" si="2">CONCATENATE($A131,"-",$B131,"-",$C131)</f>
        <v>12/100-141-４歳以上児</v>
      </c>
      <c r="E131" s="297">
        <v>36400</v>
      </c>
      <c r="F131" s="297">
        <v>32600</v>
      </c>
      <c r="G131" s="310">
        <v>340</v>
      </c>
      <c r="H131" s="310">
        <v>300</v>
      </c>
      <c r="I131" s="82"/>
      <c r="J131" s="84"/>
      <c r="K131" s="85">
        <v>4800</v>
      </c>
      <c r="L131" s="312">
        <v>3410</v>
      </c>
      <c r="M131" s="312">
        <v>30</v>
      </c>
    </row>
    <row r="132" spans="1:13">
      <c r="A132" s="54" t="s">
        <v>78</v>
      </c>
      <c r="B132" s="79">
        <v>141</v>
      </c>
      <c r="C132" s="80" t="s">
        <v>55</v>
      </c>
      <c r="D132" s="81" t="str">
        <f t="shared" si="2"/>
        <v>12/100-141-３歳児</v>
      </c>
      <c r="E132" s="297">
        <v>44940</v>
      </c>
      <c r="F132" s="297">
        <v>41140</v>
      </c>
      <c r="G132" s="310">
        <v>420</v>
      </c>
      <c r="H132" s="310">
        <v>380</v>
      </c>
      <c r="I132" s="310">
        <v>8540</v>
      </c>
      <c r="J132" s="311">
        <v>80</v>
      </c>
      <c r="K132" s="85">
        <v>4800</v>
      </c>
      <c r="L132" s="85"/>
      <c r="M132" s="85"/>
    </row>
    <row r="133" spans="1:13">
      <c r="A133" s="54" t="s">
        <v>78</v>
      </c>
      <c r="B133" s="79">
        <v>141</v>
      </c>
      <c r="C133" s="80" t="s">
        <v>56</v>
      </c>
      <c r="D133" s="81" t="str">
        <f t="shared" si="2"/>
        <v>12/100-141-１、２歳児</v>
      </c>
      <c r="E133" s="297">
        <v>113350</v>
      </c>
      <c r="F133" s="297">
        <v>109550</v>
      </c>
      <c r="G133" s="310">
        <v>1010</v>
      </c>
      <c r="H133" s="310">
        <v>970</v>
      </c>
      <c r="I133" s="86"/>
      <c r="J133" s="87"/>
      <c r="K133" s="85">
        <v>0</v>
      </c>
      <c r="L133" s="85"/>
      <c r="M133" s="85"/>
    </row>
    <row r="134" spans="1:13">
      <c r="A134" s="54" t="s">
        <v>78</v>
      </c>
      <c r="B134" s="79">
        <v>141</v>
      </c>
      <c r="C134" s="80" t="s">
        <v>57</v>
      </c>
      <c r="D134" s="81" t="str">
        <f t="shared" si="2"/>
        <v>12/100-141-乳児</v>
      </c>
      <c r="E134" s="297">
        <v>198830</v>
      </c>
      <c r="F134" s="297">
        <v>195030</v>
      </c>
      <c r="G134" s="310">
        <v>1860</v>
      </c>
      <c r="H134" s="310">
        <v>1820</v>
      </c>
      <c r="I134" s="86">
        <v>0</v>
      </c>
      <c r="J134" s="87">
        <v>0</v>
      </c>
      <c r="K134" s="85">
        <v>0</v>
      </c>
      <c r="L134" s="85"/>
      <c r="M134" s="85"/>
    </row>
    <row r="135" spans="1:13">
      <c r="A135" s="54" t="s">
        <v>78</v>
      </c>
      <c r="B135" s="79">
        <v>151</v>
      </c>
      <c r="C135" s="80" t="s">
        <v>54</v>
      </c>
      <c r="D135" s="81" t="str">
        <f t="shared" si="2"/>
        <v>12/100-151-４歳以上児</v>
      </c>
      <c r="E135" s="297">
        <v>36270</v>
      </c>
      <c r="F135" s="297">
        <v>32700</v>
      </c>
      <c r="G135" s="310">
        <v>340</v>
      </c>
      <c r="H135" s="310">
        <v>300</v>
      </c>
      <c r="I135" s="82"/>
      <c r="J135" s="84"/>
      <c r="K135" s="85">
        <v>4800</v>
      </c>
      <c r="L135" s="312">
        <v>3410</v>
      </c>
      <c r="M135" s="312">
        <v>30</v>
      </c>
    </row>
    <row r="136" spans="1:13">
      <c r="A136" s="54" t="s">
        <v>78</v>
      </c>
      <c r="B136" s="79">
        <v>151</v>
      </c>
      <c r="C136" s="80" t="s">
        <v>55</v>
      </c>
      <c r="D136" s="81" t="str">
        <f t="shared" si="2"/>
        <v>12/100-151-３歳児</v>
      </c>
      <c r="E136" s="297">
        <v>44810</v>
      </c>
      <c r="F136" s="297">
        <v>41240</v>
      </c>
      <c r="G136" s="310">
        <v>420</v>
      </c>
      <c r="H136" s="310">
        <v>380</v>
      </c>
      <c r="I136" s="310">
        <v>8540</v>
      </c>
      <c r="J136" s="311">
        <v>80</v>
      </c>
      <c r="K136" s="85">
        <v>4800</v>
      </c>
      <c r="L136" s="85"/>
      <c r="M136" s="85"/>
    </row>
    <row r="137" spans="1:13">
      <c r="A137" s="54" t="s">
        <v>78</v>
      </c>
      <c r="B137" s="79">
        <v>151</v>
      </c>
      <c r="C137" s="80" t="s">
        <v>56</v>
      </c>
      <c r="D137" s="81" t="str">
        <f t="shared" si="2"/>
        <v>12/100-151-１、２歳児</v>
      </c>
      <c r="E137" s="297">
        <v>113220</v>
      </c>
      <c r="F137" s="297">
        <v>109650</v>
      </c>
      <c r="G137" s="310">
        <v>1010</v>
      </c>
      <c r="H137" s="310">
        <v>980</v>
      </c>
      <c r="I137" s="86"/>
      <c r="J137" s="87"/>
      <c r="K137" s="85">
        <v>0</v>
      </c>
      <c r="L137" s="85"/>
      <c r="M137" s="85"/>
    </row>
    <row r="138" spans="1:13">
      <c r="A138" s="54" t="s">
        <v>78</v>
      </c>
      <c r="B138" s="79">
        <v>151</v>
      </c>
      <c r="C138" s="80" t="s">
        <v>57</v>
      </c>
      <c r="D138" s="81" t="str">
        <f t="shared" si="2"/>
        <v>12/100-151-乳児</v>
      </c>
      <c r="E138" s="297">
        <v>198700</v>
      </c>
      <c r="F138" s="297">
        <v>195130</v>
      </c>
      <c r="G138" s="310">
        <v>1860</v>
      </c>
      <c r="H138" s="310">
        <v>1830</v>
      </c>
      <c r="I138" s="86">
        <v>0</v>
      </c>
      <c r="J138" s="87">
        <v>0</v>
      </c>
      <c r="K138" s="85">
        <v>0</v>
      </c>
      <c r="L138" s="85"/>
      <c r="M138" s="85"/>
    </row>
    <row r="139" spans="1:13">
      <c r="A139" s="54" t="s">
        <v>78</v>
      </c>
      <c r="B139" s="79">
        <v>161</v>
      </c>
      <c r="C139" s="80" t="s">
        <v>54</v>
      </c>
      <c r="D139" s="81" t="str">
        <f t="shared" si="2"/>
        <v>12/100-161-４歳以上児</v>
      </c>
      <c r="E139" s="297">
        <v>35320</v>
      </c>
      <c r="F139" s="297">
        <v>31960</v>
      </c>
      <c r="G139" s="310">
        <v>330</v>
      </c>
      <c r="H139" s="310">
        <v>300</v>
      </c>
      <c r="I139" s="82"/>
      <c r="J139" s="84"/>
      <c r="K139" s="85">
        <v>4800</v>
      </c>
      <c r="L139" s="312">
        <v>3410</v>
      </c>
      <c r="M139" s="312">
        <v>30</v>
      </c>
    </row>
    <row r="140" spans="1:13">
      <c r="A140" s="54" t="s">
        <v>78</v>
      </c>
      <c r="B140" s="79">
        <v>161</v>
      </c>
      <c r="C140" s="80" t="s">
        <v>55</v>
      </c>
      <c r="D140" s="81" t="str">
        <f t="shared" si="2"/>
        <v>12/100-161-３歳児</v>
      </c>
      <c r="E140" s="297">
        <v>43860</v>
      </c>
      <c r="F140" s="297">
        <v>40500</v>
      </c>
      <c r="G140" s="310">
        <v>410</v>
      </c>
      <c r="H140" s="310">
        <v>380</v>
      </c>
      <c r="I140" s="310">
        <v>8540</v>
      </c>
      <c r="J140" s="311">
        <v>80</v>
      </c>
      <c r="K140" s="85">
        <v>4800</v>
      </c>
      <c r="L140" s="85"/>
      <c r="M140" s="85"/>
    </row>
    <row r="141" spans="1:13">
      <c r="A141" s="54" t="s">
        <v>78</v>
      </c>
      <c r="B141" s="79">
        <v>161</v>
      </c>
      <c r="C141" s="80" t="s">
        <v>56</v>
      </c>
      <c r="D141" s="81" t="str">
        <f t="shared" si="2"/>
        <v>12/100-161-１、２歳児</v>
      </c>
      <c r="E141" s="297">
        <v>112270</v>
      </c>
      <c r="F141" s="297">
        <v>108910</v>
      </c>
      <c r="G141" s="310">
        <v>1000</v>
      </c>
      <c r="H141" s="310">
        <v>970</v>
      </c>
      <c r="I141" s="86"/>
      <c r="J141" s="87"/>
      <c r="K141" s="85">
        <v>0</v>
      </c>
      <c r="L141" s="85"/>
      <c r="M141" s="85"/>
    </row>
    <row r="142" spans="1:13">
      <c r="A142" s="54" t="s">
        <v>78</v>
      </c>
      <c r="B142" s="79">
        <v>161</v>
      </c>
      <c r="C142" s="80" t="s">
        <v>57</v>
      </c>
      <c r="D142" s="81" t="str">
        <f t="shared" si="2"/>
        <v>12/100-161-乳児</v>
      </c>
      <c r="E142" s="297">
        <v>197750</v>
      </c>
      <c r="F142" s="297">
        <v>194390</v>
      </c>
      <c r="G142" s="310">
        <v>1850</v>
      </c>
      <c r="H142" s="310">
        <v>1820</v>
      </c>
      <c r="I142" s="86">
        <v>0</v>
      </c>
      <c r="J142" s="87">
        <v>0</v>
      </c>
      <c r="K142" s="85">
        <v>0</v>
      </c>
      <c r="L142" s="85"/>
      <c r="M142" s="85"/>
    </row>
    <row r="143" spans="1:13">
      <c r="A143" s="54" t="s">
        <v>78</v>
      </c>
      <c r="B143" s="79">
        <v>171</v>
      </c>
      <c r="C143" s="80" t="s">
        <v>54</v>
      </c>
      <c r="D143" s="81" t="str">
        <f t="shared" si="2"/>
        <v>12/100-171-４歳以上児</v>
      </c>
      <c r="E143" s="297">
        <v>34460</v>
      </c>
      <c r="F143" s="297">
        <v>31290</v>
      </c>
      <c r="G143" s="310">
        <v>320</v>
      </c>
      <c r="H143" s="310">
        <v>290</v>
      </c>
      <c r="I143" s="82"/>
      <c r="J143" s="84"/>
      <c r="K143" s="85">
        <v>4800</v>
      </c>
      <c r="L143" s="312">
        <v>3410</v>
      </c>
      <c r="M143" s="312">
        <v>30</v>
      </c>
    </row>
    <row r="144" spans="1:13">
      <c r="A144" s="54" t="s">
        <v>78</v>
      </c>
      <c r="B144" s="79">
        <v>171</v>
      </c>
      <c r="C144" s="80" t="s">
        <v>55</v>
      </c>
      <c r="D144" s="81" t="str">
        <f t="shared" si="2"/>
        <v>12/100-171-３歳児</v>
      </c>
      <c r="E144" s="297">
        <v>43000</v>
      </c>
      <c r="F144" s="297">
        <v>39830</v>
      </c>
      <c r="G144" s="310">
        <v>400</v>
      </c>
      <c r="H144" s="310">
        <v>370</v>
      </c>
      <c r="I144" s="310">
        <v>8540</v>
      </c>
      <c r="J144" s="311">
        <v>80</v>
      </c>
      <c r="K144" s="85">
        <v>4800</v>
      </c>
      <c r="L144" s="85"/>
      <c r="M144" s="85"/>
    </row>
    <row r="145" spans="1:13">
      <c r="A145" s="54" t="s">
        <v>78</v>
      </c>
      <c r="B145" s="79">
        <v>171</v>
      </c>
      <c r="C145" s="80" t="s">
        <v>56</v>
      </c>
      <c r="D145" s="81" t="str">
        <f t="shared" si="2"/>
        <v>12/100-171-１、２歳児</v>
      </c>
      <c r="E145" s="297">
        <v>111410</v>
      </c>
      <c r="F145" s="297">
        <v>108240</v>
      </c>
      <c r="G145" s="310">
        <v>990</v>
      </c>
      <c r="H145" s="310">
        <v>960</v>
      </c>
      <c r="I145" s="86"/>
      <c r="J145" s="87"/>
      <c r="K145" s="85">
        <v>0</v>
      </c>
      <c r="L145" s="85"/>
      <c r="M145" s="85"/>
    </row>
    <row r="146" spans="1:13">
      <c r="A146" s="54" t="s">
        <v>78</v>
      </c>
      <c r="B146" s="79">
        <v>171</v>
      </c>
      <c r="C146" s="80" t="s">
        <v>57</v>
      </c>
      <c r="D146" s="81" t="str">
        <f t="shared" si="2"/>
        <v>12/100-171-乳児</v>
      </c>
      <c r="E146" s="297">
        <v>196890</v>
      </c>
      <c r="F146" s="297">
        <v>193720</v>
      </c>
      <c r="G146" s="310">
        <v>1840</v>
      </c>
      <c r="H146" s="310">
        <v>1810</v>
      </c>
      <c r="I146" s="86">
        <v>0</v>
      </c>
      <c r="J146" s="87">
        <v>0</v>
      </c>
      <c r="K146" s="85">
        <v>0</v>
      </c>
      <c r="L146" s="85"/>
      <c r="M146" s="85"/>
    </row>
    <row r="147" spans="1:13">
      <c r="A147" s="54" t="s">
        <v>275</v>
      </c>
      <c r="B147" s="79">
        <v>1</v>
      </c>
      <c r="C147" s="80" t="s">
        <v>54</v>
      </c>
      <c r="D147" s="81" t="str">
        <f t="shared" si="2"/>
        <v>15/100-1-４歳以上児</v>
      </c>
      <c r="E147" s="297">
        <v>268550</v>
      </c>
      <c r="F147" s="297">
        <v>210250</v>
      </c>
      <c r="G147" s="310">
        <v>2660</v>
      </c>
      <c r="H147" s="310">
        <v>2080</v>
      </c>
      <c r="I147" s="83"/>
      <c r="J147" s="84"/>
      <c r="K147" s="85">
        <v>4800</v>
      </c>
      <c r="L147" s="312">
        <v>3500</v>
      </c>
      <c r="M147" s="312">
        <v>30</v>
      </c>
    </row>
    <row r="148" spans="1:13">
      <c r="A148" s="54" t="s">
        <v>275</v>
      </c>
      <c r="B148" s="79">
        <v>1</v>
      </c>
      <c r="C148" s="80" t="s">
        <v>55</v>
      </c>
      <c r="D148" s="81" t="str">
        <f t="shared" si="2"/>
        <v>15/100-1-３歳児</v>
      </c>
      <c r="E148" s="297">
        <v>277300</v>
      </c>
      <c r="F148" s="297">
        <v>219000</v>
      </c>
      <c r="G148" s="310">
        <v>2740</v>
      </c>
      <c r="H148" s="310">
        <v>2160</v>
      </c>
      <c r="I148" s="310">
        <v>8750</v>
      </c>
      <c r="J148" s="311">
        <v>80</v>
      </c>
      <c r="K148" s="85">
        <v>4800</v>
      </c>
      <c r="L148" s="85"/>
      <c r="M148" s="85"/>
    </row>
    <row r="149" spans="1:13">
      <c r="A149" s="54" t="s">
        <v>77</v>
      </c>
      <c r="B149" s="79">
        <v>1</v>
      </c>
      <c r="C149" s="80" t="s">
        <v>56</v>
      </c>
      <c r="D149" s="81" t="str">
        <f t="shared" si="2"/>
        <v>15/100-1-１、２歳児</v>
      </c>
      <c r="E149" s="297">
        <v>347160</v>
      </c>
      <c r="F149" s="297">
        <v>288860</v>
      </c>
      <c r="G149" s="310">
        <v>3350</v>
      </c>
      <c r="H149" s="310">
        <v>2770</v>
      </c>
      <c r="I149" s="86"/>
      <c r="J149" s="87"/>
      <c r="K149" s="85">
        <v>0</v>
      </c>
      <c r="L149" s="85"/>
      <c r="M149" s="85"/>
    </row>
    <row r="150" spans="1:13">
      <c r="A150" s="54" t="s">
        <v>77</v>
      </c>
      <c r="B150" s="79">
        <v>1</v>
      </c>
      <c r="C150" s="80" t="s">
        <v>57</v>
      </c>
      <c r="D150" s="81" t="str">
        <f t="shared" si="2"/>
        <v>15/100-1-乳児</v>
      </c>
      <c r="E150" s="297">
        <v>434710</v>
      </c>
      <c r="F150" s="297">
        <v>376410</v>
      </c>
      <c r="G150" s="310">
        <v>4220</v>
      </c>
      <c r="H150" s="310">
        <v>3640</v>
      </c>
      <c r="I150" s="86">
        <v>0</v>
      </c>
      <c r="J150" s="87">
        <v>0</v>
      </c>
      <c r="K150" s="85">
        <v>0</v>
      </c>
      <c r="L150" s="85"/>
      <c r="M150" s="85"/>
    </row>
    <row r="151" spans="1:13">
      <c r="A151" s="54" t="s">
        <v>77</v>
      </c>
      <c r="B151" s="79">
        <v>11</v>
      </c>
      <c r="C151" s="80" t="s">
        <v>54</v>
      </c>
      <c r="D151" s="81" t="str">
        <f t="shared" si="2"/>
        <v>15/100-11-４歳以上児</v>
      </c>
      <c r="E151" s="297">
        <v>145590</v>
      </c>
      <c r="F151" s="297">
        <v>116440</v>
      </c>
      <c r="G151" s="310">
        <v>1430</v>
      </c>
      <c r="H151" s="310">
        <v>1140</v>
      </c>
      <c r="I151" s="83"/>
      <c r="J151" s="84"/>
      <c r="K151" s="85">
        <v>4800</v>
      </c>
      <c r="L151" s="312">
        <v>3500</v>
      </c>
      <c r="M151" s="312">
        <v>30</v>
      </c>
    </row>
    <row r="152" spans="1:13">
      <c r="A152" s="54" t="s">
        <v>77</v>
      </c>
      <c r="B152" s="79">
        <v>11</v>
      </c>
      <c r="C152" s="80" t="s">
        <v>55</v>
      </c>
      <c r="D152" s="81" t="str">
        <f t="shared" si="2"/>
        <v>15/100-11-３歳児</v>
      </c>
      <c r="E152" s="297">
        <v>154340</v>
      </c>
      <c r="F152" s="297">
        <v>125190</v>
      </c>
      <c r="G152" s="310">
        <v>1510</v>
      </c>
      <c r="H152" s="310">
        <v>1220</v>
      </c>
      <c r="I152" s="310">
        <v>8750</v>
      </c>
      <c r="J152" s="311">
        <v>80</v>
      </c>
      <c r="K152" s="85">
        <v>4800</v>
      </c>
      <c r="L152" s="85"/>
      <c r="M152" s="85"/>
    </row>
    <row r="153" spans="1:13">
      <c r="A153" s="54" t="s">
        <v>77</v>
      </c>
      <c r="B153" s="79">
        <v>11</v>
      </c>
      <c r="C153" s="80" t="s">
        <v>56</v>
      </c>
      <c r="D153" s="81" t="str">
        <f t="shared" si="2"/>
        <v>15/100-11-１、２歳児</v>
      </c>
      <c r="E153" s="297">
        <v>224200</v>
      </c>
      <c r="F153" s="297">
        <v>195050</v>
      </c>
      <c r="G153" s="310">
        <v>2120</v>
      </c>
      <c r="H153" s="310">
        <v>1830</v>
      </c>
      <c r="I153" s="86"/>
      <c r="J153" s="87"/>
      <c r="K153" s="85">
        <v>0</v>
      </c>
      <c r="L153" s="85"/>
      <c r="M153" s="85"/>
    </row>
    <row r="154" spans="1:13">
      <c r="A154" s="54" t="s">
        <v>77</v>
      </c>
      <c r="B154" s="79">
        <v>11</v>
      </c>
      <c r="C154" s="80" t="s">
        <v>57</v>
      </c>
      <c r="D154" s="81" t="str">
        <f t="shared" si="2"/>
        <v>15/100-11-乳児</v>
      </c>
      <c r="E154" s="297">
        <v>311750</v>
      </c>
      <c r="F154" s="297">
        <v>282600</v>
      </c>
      <c r="G154" s="310">
        <v>2990</v>
      </c>
      <c r="H154" s="310">
        <v>2700</v>
      </c>
      <c r="I154" s="86">
        <v>0</v>
      </c>
      <c r="J154" s="87">
        <v>0</v>
      </c>
      <c r="K154" s="85">
        <v>0</v>
      </c>
      <c r="L154" s="85"/>
      <c r="M154" s="85"/>
    </row>
    <row r="155" spans="1:13">
      <c r="A155" s="54" t="s">
        <v>77</v>
      </c>
      <c r="B155" s="79">
        <v>21</v>
      </c>
      <c r="C155" s="80" t="s">
        <v>54</v>
      </c>
      <c r="D155" s="81" t="str">
        <f t="shared" si="2"/>
        <v>15/100-21-４歳以上児</v>
      </c>
      <c r="E155" s="297">
        <v>104470</v>
      </c>
      <c r="F155" s="297">
        <v>85040</v>
      </c>
      <c r="G155" s="310">
        <v>1020</v>
      </c>
      <c r="H155" s="310">
        <v>830</v>
      </c>
      <c r="I155" s="83"/>
      <c r="J155" s="84"/>
      <c r="K155" s="85">
        <v>4800</v>
      </c>
      <c r="L155" s="312">
        <v>3500</v>
      </c>
      <c r="M155" s="312">
        <v>30</v>
      </c>
    </row>
    <row r="156" spans="1:13">
      <c r="A156" s="54" t="s">
        <v>77</v>
      </c>
      <c r="B156" s="79">
        <v>21</v>
      </c>
      <c r="C156" s="80" t="s">
        <v>55</v>
      </c>
      <c r="D156" s="81" t="str">
        <f t="shared" si="2"/>
        <v>15/100-21-３歳児</v>
      </c>
      <c r="E156" s="297">
        <v>113220</v>
      </c>
      <c r="F156" s="297">
        <v>93790</v>
      </c>
      <c r="G156" s="310">
        <v>1100</v>
      </c>
      <c r="H156" s="310">
        <v>910</v>
      </c>
      <c r="I156" s="310">
        <v>8750</v>
      </c>
      <c r="J156" s="311">
        <v>80</v>
      </c>
      <c r="K156" s="85">
        <v>4800</v>
      </c>
      <c r="L156" s="85"/>
      <c r="M156" s="85"/>
    </row>
    <row r="157" spans="1:13">
      <c r="A157" s="54" t="s">
        <v>77</v>
      </c>
      <c r="B157" s="79">
        <v>21</v>
      </c>
      <c r="C157" s="80" t="s">
        <v>56</v>
      </c>
      <c r="D157" s="81" t="str">
        <f t="shared" si="2"/>
        <v>15/100-21-１、２歳児</v>
      </c>
      <c r="E157" s="297">
        <v>183080</v>
      </c>
      <c r="F157" s="297">
        <v>163650</v>
      </c>
      <c r="G157" s="310">
        <v>1710</v>
      </c>
      <c r="H157" s="310">
        <v>1520</v>
      </c>
      <c r="I157" s="86"/>
      <c r="J157" s="87"/>
      <c r="K157" s="85">
        <v>0</v>
      </c>
      <c r="L157" s="85"/>
      <c r="M157" s="85"/>
    </row>
    <row r="158" spans="1:13">
      <c r="A158" s="54" t="s">
        <v>77</v>
      </c>
      <c r="B158" s="79">
        <v>21</v>
      </c>
      <c r="C158" s="80" t="s">
        <v>57</v>
      </c>
      <c r="D158" s="81" t="str">
        <f t="shared" si="2"/>
        <v>15/100-21-乳児</v>
      </c>
      <c r="E158" s="297">
        <v>270630</v>
      </c>
      <c r="F158" s="297">
        <v>251200</v>
      </c>
      <c r="G158" s="310">
        <v>2580</v>
      </c>
      <c r="H158" s="310">
        <v>2390</v>
      </c>
      <c r="I158" s="86">
        <v>0</v>
      </c>
      <c r="J158" s="87">
        <v>0</v>
      </c>
      <c r="K158" s="85">
        <v>0</v>
      </c>
      <c r="L158" s="85"/>
      <c r="M158" s="85"/>
    </row>
    <row r="159" spans="1:13">
      <c r="A159" s="54" t="s">
        <v>77</v>
      </c>
      <c r="B159" s="79">
        <v>31</v>
      </c>
      <c r="C159" s="80" t="s">
        <v>54</v>
      </c>
      <c r="D159" s="81" t="str">
        <f t="shared" si="2"/>
        <v>15/100-31-４歳以上児</v>
      </c>
      <c r="E159" s="297">
        <v>84470</v>
      </c>
      <c r="F159" s="297">
        <v>69900</v>
      </c>
      <c r="G159" s="310">
        <v>820</v>
      </c>
      <c r="H159" s="310">
        <v>670</v>
      </c>
      <c r="I159" s="83"/>
      <c r="J159" s="84"/>
      <c r="K159" s="85">
        <v>4800</v>
      </c>
      <c r="L159" s="312">
        <v>3500</v>
      </c>
      <c r="M159" s="312">
        <v>30</v>
      </c>
    </row>
    <row r="160" spans="1:13">
      <c r="A160" s="54" t="s">
        <v>77</v>
      </c>
      <c r="B160" s="79">
        <v>31</v>
      </c>
      <c r="C160" s="80" t="s">
        <v>55</v>
      </c>
      <c r="D160" s="81" t="str">
        <f t="shared" si="2"/>
        <v>15/100-31-３歳児</v>
      </c>
      <c r="E160" s="297">
        <v>93220</v>
      </c>
      <c r="F160" s="297">
        <v>78650</v>
      </c>
      <c r="G160" s="310">
        <v>900</v>
      </c>
      <c r="H160" s="310">
        <v>750</v>
      </c>
      <c r="I160" s="310">
        <v>8750</v>
      </c>
      <c r="J160" s="311">
        <v>80</v>
      </c>
      <c r="K160" s="85">
        <v>4800</v>
      </c>
      <c r="L160" s="85"/>
      <c r="M160" s="85"/>
    </row>
    <row r="161" spans="1:13">
      <c r="A161" s="54" t="s">
        <v>77</v>
      </c>
      <c r="B161" s="79">
        <v>31</v>
      </c>
      <c r="C161" s="80" t="s">
        <v>56</v>
      </c>
      <c r="D161" s="81" t="str">
        <f t="shared" si="2"/>
        <v>15/100-31-１、２歳児</v>
      </c>
      <c r="E161" s="297">
        <v>163080</v>
      </c>
      <c r="F161" s="297">
        <v>148510</v>
      </c>
      <c r="G161" s="310">
        <v>1510</v>
      </c>
      <c r="H161" s="310">
        <v>1370</v>
      </c>
      <c r="I161" s="86"/>
      <c r="J161" s="87"/>
      <c r="K161" s="85">
        <v>0</v>
      </c>
      <c r="L161" s="85"/>
      <c r="M161" s="85"/>
    </row>
    <row r="162" spans="1:13">
      <c r="A162" s="54" t="s">
        <v>77</v>
      </c>
      <c r="B162" s="79">
        <v>31</v>
      </c>
      <c r="C162" s="80" t="s">
        <v>57</v>
      </c>
      <c r="D162" s="81" t="str">
        <f t="shared" si="2"/>
        <v>15/100-31-乳児</v>
      </c>
      <c r="E162" s="297">
        <v>250630</v>
      </c>
      <c r="F162" s="297">
        <v>236060</v>
      </c>
      <c r="G162" s="310">
        <v>2380</v>
      </c>
      <c r="H162" s="310">
        <v>2240</v>
      </c>
      <c r="I162" s="86">
        <v>0</v>
      </c>
      <c r="J162" s="87">
        <v>0</v>
      </c>
      <c r="K162" s="85">
        <v>0</v>
      </c>
      <c r="L162" s="85"/>
      <c r="M162" s="85"/>
    </row>
    <row r="163" spans="1:13">
      <c r="A163" s="54" t="s">
        <v>77</v>
      </c>
      <c r="B163" s="79">
        <v>41</v>
      </c>
      <c r="C163" s="80" t="s">
        <v>54</v>
      </c>
      <c r="D163" s="81" t="str">
        <f t="shared" si="2"/>
        <v>15/100-41-４歳以上児</v>
      </c>
      <c r="E163" s="297">
        <v>79040</v>
      </c>
      <c r="F163" s="297">
        <v>67380</v>
      </c>
      <c r="G163" s="310">
        <v>770</v>
      </c>
      <c r="H163" s="310">
        <v>650</v>
      </c>
      <c r="I163" s="83"/>
      <c r="J163" s="84"/>
      <c r="K163" s="85">
        <v>4800</v>
      </c>
      <c r="L163" s="312">
        <v>3500</v>
      </c>
      <c r="M163" s="312">
        <v>30</v>
      </c>
    </row>
    <row r="164" spans="1:13">
      <c r="A164" s="54" t="s">
        <v>77</v>
      </c>
      <c r="B164" s="79">
        <v>41</v>
      </c>
      <c r="C164" s="80" t="s">
        <v>55</v>
      </c>
      <c r="D164" s="81" t="str">
        <f t="shared" si="2"/>
        <v>15/100-41-３歳児</v>
      </c>
      <c r="E164" s="297">
        <v>87790</v>
      </c>
      <c r="F164" s="297">
        <v>76130</v>
      </c>
      <c r="G164" s="310">
        <v>850</v>
      </c>
      <c r="H164" s="310">
        <v>730</v>
      </c>
      <c r="I164" s="310">
        <v>8750</v>
      </c>
      <c r="J164" s="311">
        <v>80</v>
      </c>
      <c r="K164" s="85">
        <v>4800</v>
      </c>
      <c r="L164" s="85"/>
      <c r="M164" s="85"/>
    </row>
    <row r="165" spans="1:13">
      <c r="A165" s="54" t="s">
        <v>77</v>
      </c>
      <c r="B165" s="79">
        <v>41</v>
      </c>
      <c r="C165" s="80" t="s">
        <v>56</v>
      </c>
      <c r="D165" s="81" t="str">
        <f t="shared" si="2"/>
        <v>15/100-41-１、２歳児</v>
      </c>
      <c r="E165" s="297">
        <v>157650</v>
      </c>
      <c r="F165" s="297">
        <v>145990</v>
      </c>
      <c r="G165" s="310">
        <v>1460</v>
      </c>
      <c r="H165" s="310">
        <v>1340</v>
      </c>
      <c r="I165" s="86"/>
      <c r="J165" s="87"/>
      <c r="K165" s="85">
        <v>0</v>
      </c>
      <c r="L165" s="85"/>
      <c r="M165" s="85"/>
    </row>
    <row r="166" spans="1:13">
      <c r="A166" s="54" t="s">
        <v>77</v>
      </c>
      <c r="B166" s="79">
        <v>41</v>
      </c>
      <c r="C166" s="80" t="s">
        <v>57</v>
      </c>
      <c r="D166" s="81" t="str">
        <f t="shared" si="2"/>
        <v>15/100-41-乳児</v>
      </c>
      <c r="E166" s="297">
        <v>245200</v>
      </c>
      <c r="F166" s="297">
        <v>233540</v>
      </c>
      <c r="G166" s="310">
        <v>2330</v>
      </c>
      <c r="H166" s="310">
        <v>2210</v>
      </c>
      <c r="I166" s="86">
        <v>0</v>
      </c>
      <c r="J166" s="87">
        <v>0</v>
      </c>
      <c r="K166" s="85">
        <v>0</v>
      </c>
      <c r="L166" s="85"/>
      <c r="M166" s="85"/>
    </row>
    <row r="167" spans="1:13">
      <c r="A167" s="54" t="s">
        <v>77</v>
      </c>
      <c r="B167" s="79">
        <v>51</v>
      </c>
      <c r="C167" s="80" t="s">
        <v>54</v>
      </c>
      <c r="D167" s="81" t="str">
        <f t="shared" si="2"/>
        <v>15/100-51-４歳以上児</v>
      </c>
      <c r="E167" s="297">
        <v>69130</v>
      </c>
      <c r="F167" s="297">
        <v>59410</v>
      </c>
      <c r="G167" s="310">
        <v>670</v>
      </c>
      <c r="H167" s="310">
        <v>570</v>
      </c>
      <c r="I167" s="83"/>
      <c r="J167" s="84"/>
      <c r="K167" s="85">
        <v>4800</v>
      </c>
      <c r="L167" s="312">
        <v>3500</v>
      </c>
      <c r="M167" s="312">
        <v>30</v>
      </c>
    </row>
    <row r="168" spans="1:13">
      <c r="A168" s="54" t="s">
        <v>77</v>
      </c>
      <c r="B168" s="79">
        <v>51</v>
      </c>
      <c r="C168" s="80" t="s">
        <v>55</v>
      </c>
      <c r="D168" s="81" t="str">
        <f t="shared" si="2"/>
        <v>15/100-51-３歳児</v>
      </c>
      <c r="E168" s="297">
        <v>77880</v>
      </c>
      <c r="F168" s="297">
        <v>68160</v>
      </c>
      <c r="G168" s="310">
        <v>750</v>
      </c>
      <c r="H168" s="310">
        <v>650</v>
      </c>
      <c r="I168" s="310">
        <v>8750</v>
      </c>
      <c r="J168" s="311">
        <v>80</v>
      </c>
      <c r="K168" s="85">
        <v>4800</v>
      </c>
      <c r="L168" s="85"/>
      <c r="M168" s="85"/>
    </row>
    <row r="169" spans="1:13">
      <c r="A169" s="54" t="s">
        <v>77</v>
      </c>
      <c r="B169" s="79">
        <v>51</v>
      </c>
      <c r="C169" s="80" t="s">
        <v>56</v>
      </c>
      <c r="D169" s="81" t="str">
        <f t="shared" si="2"/>
        <v>15/100-51-１、２歳児</v>
      </c>
      <c r="E169" s="297">
        <v>147740</v>
      </c>
      <c r="F169" s="297">
        <v>138020</v>
      </c>
      <c r="G169" s="310">
        <v>1360</v>
      </c>
      <c r="H169" s="310">
        <v>1260</v>
      </c>
      <c r="I169" s="86"/>
      <c r="J169" s="87"/>
      <c r="K169" s="85">
        <v>0</v>
      </c>
      <c r="L169" s="85"/>
      <c r="M169" s="85"/>
    </row>
    <row r="170" spans="1:13">
      <c r="A170" s="54" t="s">
        <v>77</v>
      </c>
      <c r="B170" s="79">
        <v>51</v>
      </c>
      <c r="C170" s="80" t="s">
        <v>57</v>
      </c>
      <c r="D170" s="81" t="str">
        <f t="shared" si="2"/>
        <v>15/100-51-乳児</v>
      </c>
      <c r="E170" s="297">
        <v>235290</v>
      </c>
      <c r="F170" s="297">
        <v>225570</v>
      </c>
      <c r="G170" s="310">
        <v>2230</v>
      </c>
      <c r="H170" s="310">
        <v>2130</v>
      </c>
      <c r="I170" s="86">
        <v>0</v>
      </c>
      <c r="J170" s="87">
        <v>0</v>
      </c>
      <c r="K170" s="85">
        <v>0</v>
      </c>
      <c r="L170" s="85"/>
      <c r="M170" s="85"/>
    </row>
    <row r="171" spans="1:13">
      <c r="A171" s="54" t="s">
        <v>77</v>
      </c>
      <c r="B171" s="79">
        <v>61</v>
      </c>
      <c r="C171" s="80" t="s">
        <v>54</v>
      </c>
      <c r="D171" s="81" t="str">
        <f t="shared" si="2"/>
        <v>15/100-61-４歳以上児</v>
      </c>
      <c r="E171" s="297">
        <v>62130</v>
      </c>
      <c r="F171" s="297">
        <v>53800</v>
      </c>
      <c r="G171" s="310">
        <v>600</v>
      </c>
      <c r="H171" s="310">
        <v>510</v>
      </c>
      <c r="I171" s="83"/>
      <c r="J171" s="84"/>
      <c r="K171" s="85">
        <v>4800</v>
      </c>
      <c r="L171" s="312">
        <v>3500</v>
      </c>
      <c r="M171" s="312">
        <v>30</v>
      </c>
    </row>
    <row r="172" spans="1:13">
      <c r="A172" s="54" t="s">
        <v>77</v>
      </c>
      <c r="B172" s="79">
        <v>61</v>
      </c>
      <c r="C172" s="80" t="s">
        <v>55</v>
      </c>
      <c r="D172" s="81" t="str">
        <f t="shared" si="2"/>
        <v>15/100-61-３歳児</v>
      </c>
      <c r="E172" s="297">
        <v>70880</v>
      </c>
      <c r="F172" s="297">
        <v>62550</v>
      </c>
      <c r="G172" s="310">
        <v>680</v>
      </c>
      <c r="H172" s="310">
        <v>590</v>
      </c>
      <c r="I172" s="310">
        <v>8750</v>
      </c>
      <c r="J172" s="311">
        <v>80</v>
      </c>
      <c r="K172" s="85">
        <v>4800</v>
      </c>
      <c r="L172" s="85"/>
      <c r="M172" s="85"/>
    </row>
    <row r="173" spans="1:13">
      <c r="A173" s="54" t="s">
        <v>77</v>
      </c>
      <c r="B173" s="79">
        <v>61</v>
      </c>
      <c r="C173" s="80" t="s">
        <v>56</v>
      </c>
      <c r="D173" s="81" t="str">
        <f t="shared" si="2"/>
        <v>15/100-61-１、２歳児</v>
      </c>
      <c r="E173" s="297">
        <v>140740</v>
      </c>
      <c r="F173" s="297">
        <v>132410</v>
      </c>
      <c r="G173" s="310">
        <v>1290</v>
      </c>
      <c r="H173" s="310">
        <v>1210</v>
      </c>
      <c r="I173" s="86"/>
      <c r="J173" s="87"/>
      <c r="K173" s="85">
        <v>0</v>
      </c>
      <c r="L173" s="85"/>
      <c r="M173" s="85"/>
    </row>
    <row r="174" spans="1:13">
      <c r="A174" s="54" t="s">
        <v>77</v>
      </c>
      <c r="B174" s="79">
        <v>61</v>
      </c>
      <c r="C174" s="80" t="s">
        <v>57</v>
      </c>
      <c r="D174" s="81" t="str">
        <f t="shared" si="2"/>
        <v>15/100-61-乳児</v>
      </c>
      <c r="E174" s="297">
        <v>228290</v>
      </c>
      <c r="F174" s="297">
        <v>219960</v>
      </c>
      <c r="G174" s="310">
        <v>2160</v>
      </c>
      <c r="H174" s="310">
        <v>2080</v>
      </c>
      <c r="I174" s="86">
        <v>0</v>
      </c>
      <c r="J174" s="87">
        <v>0</v>
      </c>
      <c r="K174" s="85">
        <v>0</v>
      </c>
      <c r="L174" s="85"/>
      <c r="M174" s="85"/>
    </row>
    <row r="175" spans="1:13">
      <c r="A175" s="54" t="s">
        <v>77</v>
      </c>
      <c r="B175" s="79">
        <v>71</v>
      </c>
      <c r="C175" s="80" t="s">
        <v>54</v>
      </c>
      <c r="D175" s="81" t="str">
        <f t="shared" si="2"/>
        <v>15/100-71-４歳以上児</v>
      </c>
      <c r="E175" s="297">
        <v>56940</v>
      </c>
      <c r="F175" s="297">
        <v>49650</v>
      </c>
      <c r="G175" s="310">
        <v>550</v>
      </c>
      <c r="H175" s="310">
        <v>470</v>
      </c>
      <c r="I175" s="83"/>
      <c r="J175" s="84"/>
      <c r="K175" s="85">
        <v>4800</v>
      </c>
      <c r="L175" s="312">
        <v>3500</v>
      </c>
      <c r="M175" s="312">
        <v>30</v>
      </c>
    </row>
    <row r="176" spans="1:13">
      <c r="A176" s="54" t="s">
        <v>77</v>
      </c>
      <c r="B176" s="79">
        <v>71</v>
      </c>
      <c r="C176" s="80" t="s">
        <v>55</v>
      </c>
      <c r="D176" s="81" t="str">
        <f t="shared" si="2"/>
        <v>15/100-71-３歳児</v>
      </c>
      <c r="E176" s="297">
        <v>65690</v>
      </c>
      <c r="F176" s="297">
        <v>58400</v>
      </c>
      <c r="G176" s="310">
        <v>630</v>
      </c>
      <c r="H176" s="310">
        <v>550</v>
      </c>
      <c r="I176" s="310">
        <v>8750</v>
      </c>
      <c r="J176" s="311">
        <v>80</v>
      </c>
      <c r="K176" s="85">
        <v>4800</v>
      </c>
      <c r="L176" s="85"/>
      <c r="M176" s="85"/>
    </row>
    <row r="177" spans="1:13">
      <c r="A177" s="54" t="s">
        <v>77</v>
      </c>
      <c r="B177" s="79">
        <v>71</v>
      </c>
      <c r="C177" s="80" t="s">
        <v>56</v>
      </c>
      <c r="D177" s="81" t="str">
        <f t="shared" si="2"/>
        <v>15/100-71-１、２歳児</v>
      </c>
      <c r="E177" s="297">
        <v>135550</v>
      </c>
      <c r="F177" s="297">
        <v>128260</v>
      </c>
      <c r="G177" s="310">
        <v>1240</v>
      </c>
      <c r="H177" s="310">
        <v>1170</v>
      </c>
      <c r="I177" s="86"/>
      <c r="J177" s="87"/>
      <c r="K177" s="85">
        <v>0</v>
      </c>
      <c r="L177" s="85"/>
      <c r="M177" s="85"/>
    </row>
    <row r="178" spans="1:13">
      <c r="A178" s="54" t="s">
        <v>77</v>
      </c>
      <c r="B178" s="79">
        <v>71</v>
      </c>
      <c r="C178" s="80" t="s">
        <v>57</v>
      </c>
      <c r="D178" s="81" t="str">
        <f t="shared" si="2"/>
        <v>15/100-71-乳児</v>
      </c>
      <c r="E178" s="297">
        <v>223100</v>
      </c>
      <c r="F178" s="297">
        <v>215810</v>
      </c>
      <c r="G178" s="310">
        <v>2110</v>
      </c>
      <c r="H178" s="310">
        <v>2040</v>
      </c>
      <c r="I178" s="86">
        <v>0</v>
      </c>
      <c r="J178" s="87">
        <v>0</v>
      </c>
      <c r="K178" s="85">
        <v>0</v>
      </c>
      <c r="L178" s="85"/>
      <c r="M178" s="85"/>
    </row>
    <row r="179" spans="1:13">
      <c r="A179" s="54" t="s">
        <v>77</v>
      </c>
      <c r="B179" s="79">
        <v>81</v>
      </c>
      <c r="C179" s="80" t="s">
        <v>54</v>
      </c>
      <c r="D179" s="81" t="str">
        <f t="shared" si="2"/>
        <v>15/100-81-４歳以上児</v>
      </c>
      <c r="E179" s="297">
        <v>52850</v>
      </c>
      <c r="F179" s="297">
        <v>46370</v>
      </c>
      <c r="G179" s="310">
        <v>500</v>
      </c>
      <c r="H179" s="310">
        <v>440</v>
      </c>
      <c r="I179" s="83"/>
      <c r="J179" s="84"/>
      <c r="K179" s="85">
        <v>4800</v>
      </c>
      <c r="L179" s="312">
        <v>3500</v>
      </c>
      <c r="M179" s="312">
        <v>30</v>
      </c>
    </row>
    <row r="180" spans="1:13">
      <c r="A180" s="54" t="s">
        <v>77</v>
      </c>
      <c r="B180" s="79">
        <v>81</v>
      </c>
      <c r="C180" s="80" t="s">
        <v>55</v>
      </c>
      <c r="D180" s="81" t="str">
        <f t="shared" si="2"/>
        <v>15/100-81-３歳児</v>
      </c>
      <c r="E180" s="297">
        <v>61600</v>
      </c>
      <c r="F180" s="297">
        <v>55120</v>
      </c>
      <c r="G180" s="310">
        <v>580</v>
      </c>
      <c r="H180" s="310">
        <v>520</v>
      </c>
      <c r="I180" s="310">
        <v>8750</v>
      </c>
      <c r="J180" s="311">
        <v>80</v>
      </c>
      <c r="K180" s="85">
        <v>4800</v>
      </c>
      <c r="L180" s="85"/>
      <c r="M180" s="85"/>
    </row>
    <row r="181" spans="1:13">
      <c r="A181" s="54" t="s">
        <v>77</v>
      </c>
      <c r="B181" s="79">
        <v>81</v>
      </c>
      <c r="C181" s="80" t="s">
        <v>56</v>
      </c>
      <c r="D181" s="81" t="str">
        <f t="shared" si="2"/>
        <v>15/100-81-１、２歳児</v>
      </c>
      <c r="E181" s="297">
        <v>131460</v>
      </c>
      <c r="F181" s="297">
        <v>124980</v>
      </c>
      <c r="G181" s="310">
        <v>1200</v>
      </c>
      <c r="H181" s="310">
        <v>1130</v>
      </c>
      <c r="I181" s="86"/>
      <c r="J181" s="87"/>
      <c r="K181" s="85">
        <v>0</v>
      </c>
      <c r="L181" s="85"/>
      <c r="M181" s="85"/>
    </row>
    <row r="182" spans="1:13">
      <c r="A182" s="54" t="s">
        <v>77</v>
      </c>
      <c r="B182" s="79">
        <v>81</v>
      </c>
      <c r="C182" s="80" t="s">
        <v>57</v>
      </c>
      <c r="D182" s="81" t="str">
        <f t="shared" si="2"/>
        <v>15/100-81-乳児</v>
      </c>
      <c r="E182" s="297">
        <v>219010</v>
      </c>
      <c r="F182" s="297">
        <v>212530</v>
      </c>
      <c r="G182" s="310">
        <v>2070</v>
      </c>
      <c r="H182" s="310">
        <v>2000</v>
      </c>
      <c r="I182" s="86">
        <v>0</v>
      </c>
      <c r="J182" s="87">
        <v>0</v>
      </c>
      <c r="K182" s="85">
        <v>0</v>
      </c>
      <c r="L182" s="85"/>
      <c r="M182" s="85"/>
    </row>
    <row r="183" spans="1:13">
      <c r="A183" s="54" t="s">
        <v>77</v>
      </c>
      <c r="B183" s="79">
        <v>91</v>
      </c>
      <c r="C183" s="80" t="s">
        <v>54</v>
      </c>
      <c r="D183" s="81" t="str">
        <f t="shared" si="2"/>
        <v>15/100-91-４歳以上児</v>
      </c>
      <c r="E183" s="297">
        <v>45550</v>
      </c>
      <c r="F183" s="297">
        <v>39720</v>
      </c>
      <c r="G183" s="310">
        <v>430</v>
      </c>
      <c r="H183" s="310">
        <v>370</v>
      </c>
      <c r="I183" s="83"/>
      <c r="J183" s="84"/>
      <c r="K183" s="85">
        <v>4800</v>
      </c>
      <c r="L183" s="312">
        <v>3500</v>
      </c>
      <c r="M183" s="312">
        <v>30</v>
      </c>
    </row>
    <row r="184" spans="1:13">
      <c r="A184" s="54" t="s">
        <v>77</v>
      </c>
      <c r="B184" s="79">
        <v>91</v>
      </c>
      <c r="C184" s="80" t="s">
        <v>55</v>
      </c>
      <c r="D184" s="81" t="str">
        <f t="shared" si="2"/>
        <v>15/100-91-３歳児</v>
      </c>
      <c r="E184" s="297">
        <v>54300</v>
      </c>
      <c r="F184" s="297">
        <v>48470</v>
      </c>
      <c r="G184" s="310">
        <v>510</v>
      </c>
      <c r="H184" s="310">
        <v>450</v>
      </c>
      <c r="I184" s="310">
        <v>8750</v>
      </c>
      <c r="J184" s="311">
        <v>80</v>
      </c>
      <c r="K184" s="85">
        <v>4800</v>
      </c>
      <c r="L184" s="85"/>
      <c r="M184" s="85"/>
    </row>
    <row r="185" spans="1:13">
      <c r="A185" s="54" t="s">
        <v>77</v>
      </c>
      <c r="B185" s="79">
        <v>91</v>
      </c>
      <c r="C185" s="80" t="s">
        <v>56</v>
      </c>
      <c r="D185" s="81" t="str">
        <f t="shared" si="2"/>
        <v>15/100-91-１、２歳児</v>
      </c>
      <c r="E185" s="297">
        <v>124160</v>
      </c>
      <c r="F185" s="297">
        <v>118330</v>
      </c>
      <c r="G185" s="310">
        <v>1120</v>
      </c>
      <c r="H185" s="310">
        <v>1070</v>
      </c>
      <c r="I185" s="86"/>
      <c r="J185" s="87"/>
      <c r="K185" s="85">
        <v>0</v>
      </c>
      <c r="L185" s="85"/>
      <c r="M185" s="85"/>
    </row>
    <row r="186" spans="1:13">
      <c r="A186" s="54" t="s">
        <v>77</v>
      </c>
      <c r="B186" s="79">
        <v>91</v>
      </c>
      <c r="C186" s="80" t="s">
        <v>57</v>
      </c>
      <c r="D186" s="81" t="str">
        <f t="shared" si="2"/>
        <v>15/100-91-乳児</v>
      </c>
      <c r="E186" s="297">
        <v>211710</v>
      </c>
      <c r="F186" s="297">
        <v>205880</v>
      </c>
      <c r="G186" s="310">
        <v>1990</v>
      </c>
      <c r="H186" s="310">
        <v>1940</v>
      </c>
      <c r="I186" s="86">
        <v>0</v>
      </c>
      <c r="J186" s="87">
        <v>0</v>
      </c>
      <c r="K186" s="85">
        <v>0</v>
      </c>
      <c r="L186" s="85"/>
      <c r="M186" s="85"/>
    </row>
    <row r="187" spans="1:13">
      <c r="A187" s="54" t="s">
        <v>77</v>
      </c>
      <c r="B187" s="54">
        <v>101</v>
      </c>
      <c r="C187" s="80" t="s">
        <v>54</v>
      </c>
      <c r="D187" s="81" t="str">
        <f t="shared" si="2"/>
        <v>15/100-101-４歳以上児</v>
      </c>
      <c r="E187" s="297">
        <v>43280</v>
      </c>
      <c r="F187" s="297">
        <v>37980</v>
      </c>
      <c r="G187" s="310">
        <v>410</v>
      </c>
      <c r="H187" s="310">
        <v>360</v>
      </c>
      <c r="I187" s="83"/>
      <c r="J187" s="84"/>
      <c r="K187" s="85">
        <v>4800</v>
      </c>
      <c r="L187" s="312">
        <v>3500</v>
      </c>
      <c r="M187" s="312">
        <v>30</v>
      </c>
    </row>
    <row r="188" spans="1:13">
      <c r="A188" s="54" t="s">
        <v>77</v>
      </c>
      <c r="B188" s="54">
        <v>101</v>
      </c>
      <c r="C188" s="80" t="s">
        <v>55</v>
      </c>
      <c r="D188" s="81" t="str">
        <f t="shared" si="2"/>
        <v>15/100-101-３歳児</v>
      </c>
      <c r="E188" s="297">
        <v>52030</v>
      </c>
      <c r="F188" s="297">
        <v>46730</v>
      </c>
      <c r="G188" s="310">
        <v>490</v>
      </c>
      <c r="H188" s="310">
        <v>440</v>
      </c>
      <c r="I188" s="310">
        <v>8750</v>
      </c>
      <c r="J188" s="311">
        <v>80</v>
      </c>
      <c r="K188" s="85">
        <v>4800</v>
      </c>
      <c r="L188" s="85"/>
      <c r="M188" s="85"/>
    </row>
    <row r="189" spans="1:13">
      <c r="A189" s="54" t="s">
        <v>77</v>
      </c>
      <c r="B189" s="54">
        <v>101</v>
      </c>
      <c r="C189" s="80" t="s">
        <v>56</v>
      </c>
      <c r="D189" s="81" t="str">
        <f t="shared" si="2"/>
        <v>15/100-101-１、２歳児</v>
      </c>
      <c r="E189" s="297">
        <v>121890</v>
      </c>
      <c r="F189" s="297">
        <v>116590</v>
      </c>
      <c r="G189" s="310">
        <v>1100</v>
      </c>
      <c r="H189" s="310">
        <v>1050</v>
      </c>
      <c r="I189" s="86"/>
      <c r="J189" s="87"/>
      <c r="K189" s="85">
        <v>0</v>
      </c>
      <c r="L189" s="85"/>
      <c r="M189" s="85"/>
    </row>
    <row r="190" spans="1:13">
      <c r="A190" s="54" t="s">
        <v>77</v>
      </c>
      <c r="B190" s="54">
        <v>101</v>
      </c>
      <c r="C190" s="80" t="s">
        <v>57</v>
      </c>
      <c r="D190" s="81" t="str">
        <f t="shared" si="2"/>
        <v>15/100-101-乳児</v>
      </c>
      <c r="E190" s="297">
        <v>209440</v>
      </c>
      <c r="F190" s="297">
        <v>204140</v>
      </c>
      <c r="G190" s="310">
        <v>1970</v>
      </c>
      <c r="H190" s="310">
        <v>1920</v>
      </c>
      <c r="I190" s="86">
        <v>0</v>
      </c>
      <c r="J190" s="87">
        <v>0</v>
      </c>
      <c r="K190" s="85">
        <v>0</v>
      </c>
      <c r="L190" s="85"/>
      <c r="M190" s="85"/>
    </row>
    <row r="191" spans="1:13">
      <c r="A191" s="54" t="s">
        <v>77</v>
      </c>
      <c r="B191" s="79">
        <v>111</v>
      </c>
      <c r="C191" s="80" t="s">
        <v>54</v>
      </c>
      <c r="D191" s="81" t="str">
        <f t="shared" si="2"/>
        <v>15/100-111-４歳以上児</v>
      </c>
      <c r="E191" s="297">
        <v>41350</v>
      </c>
      <c r="F191" s="297">
        <v>36490</v>
      </c>
      <c r="G191" s="310">
        <v>390</v>
      </c>
      <c r="H191" s="310">
        <v>340</v>
      </c>
      <c r="I191" s="83"/>
      <c r="J191" s="84"/>
      <c r="K191" s="85">
        <v>4800</v>
      </c>
      <c r="L191" s="312">
        <v>3500</v>
      </c>
      <c r="M191" s="312">
        <v>30</v>
      </c>
    </row>
    <row r="192" spans="1:13">
      <c r="A192" s="54" t="s">
        <v>77</v>
      </c>
      <c r="B192" s="79">
        <v>111</v>
      </c>
      <c r="C192" s="80" t="s">
        <v>55</v>
      </c>
      <c r="D192" s="81" t="str">
        <f t="shared" si="2"/>
        <v>15/100-111-３歳児</v>
      </c>
      <c r="E192" s="297">
        <v>50100</v>
      </c>
      <c r="F192" s="297">
        <v>45240</v>
      </c>
      <c r="G192" s="310">
        <v>470</v>
      </c>
      <c r="H192" s="310">
        <v>420</v>
      </c>
      <c r="I192" s="310">
        <v>8750</v>
      </c>
      <c r="J192" s="311">
        <v>80</v>
      </c>
      <c r="K192" s="85">
        <v>4800</v>
      </c>
      <c r="L192" s="85"/>
      <c r="M192" s="85"/>
    </row>
    <row r="193" spans="1:13">
      <c r="A193" s="54" t="s">
        <v>77</v>
      </c>
      <c r="B193" s="79">
        <v>111</v>
      </c>
      <c r="C193" s="80" t="s">
        <v>56</v>
      </c>
      <c r="D193" s="81" t="str">
        <f t="shared" si="2"/>
        <v>15/100-111-１、２歳児</v>
      </c>
      <c r="E193" s="297">
        <v>119960</v>
      </c>
      <c r="F193" s="297">
        <v>115100</v>
      </c>
      <c r="G193" s="310">
        <v>1080</v>
      </c>
      <c r="H193" s="310">
        <v>1030</v>
      </c>
      <c r="I193" s="86"/>
      <c r="J193" s="87"/>
      <c r="K193" s="85">
        <v>0</v>
      </c>
      <c r="L193" s="85"/>
      <c r="M193" s="85"/>
    </row>
    <row r="194" spans="1:13">
      <c r="A194" s="54" t="s">
        <v>77</v>
      </c>
      <c r="B194" s="79">
        <v>111</v>
      </c>
      <c r="C194" s="80" t="s">
        <v>57</v>
      </c>
      <c r="D194" s="81" t="str">
        <f t="shared" si="2"/>
        <v>15/100-111-乳児</v>
      </c>
      <c r="E194" s="297">
        <v>207510</v>
      </c>
      <c r="F194" s="297">
        <v>202650</v>
      </c>
      <c r="G194" s="310">
        <v>1950</v>
      </c>
      <c r="H194" s="310">
        <v>1900</v>
      </c>
      <c r="I194" s="86">
        <v>0</v>
      </c>
      <c r="J194" s="87">
        <v>0</v>
      </c>
      <c r="K194" s="85">
        <v>0</v>
      </c>
      <c r="L194" s="85"/>
      <c r="M194" s="85"/>
    </row>
    <row r="195" spans="1:13">
      <c r="A195" s="54" t="s">
        <v>77</v>
      </c>
      <c r="B195" s="79">
        <v>121</v>
      </c>
      <c r="C195" s="80" t="s">
        <v>54</v>
      </c>
      <c r="D195" s="81" t="str">
        <f t="shared" ref="D195:D258" si="3">CONCATENATE($A195,"-",$B195,"-",$C195)</f>
        <v>15/100-121-４歳以上児</v>
      </c>
      <c r="E195" s="297">
        <v>39720</v>
      </c>
      <c r="F195" s="297">
        <v>35230</v>
      </c>
      <c r="G195" s="310">
        <v>370</v>
      </c>
      <c r="H195" s="310">
        <v>330</v>
      </c>
      <c r="I195" s="83"/>
      <c r="J195" s="84"/>
      <c r="K195" s="85">
        <v>4800</v>
      </c>
      <c r="L195" s="312">
        <v>3500</v>
      </c>
      <c r="M195" s="312">
        <v>30</v>
      </c>
    </row>
    <row r="196" spans="1:13">
      <c r="A196" s="54" t="s">
        <v>77</v>
      </c>
      <c r="B196" s="79">
        <v>121</v>
      </c>
      <c r="C196" s="80" t="s">
        <v>55</v>
      </c>
      <c r="D196" s="81" t="str">
        <f t="shared" si="3"/>
        <v>15/100-121-３歳児</v>
      </c>
      <c r="E196" s="297">
        <v>48470</v>
      </c>
      <c r="F196" s="297">
        <v>43980</v>
      </c>
      <c r="G196" s="310">
        <v>450</v>
      </c>
      <c r="H196" s="310">
        <v>410</v>
      </c>
      <c r="I196" s="310">
        <v>8750</v>
      </c>
      <c r="J196" s="311">
        <v>80</v>
      </c>
      <c r="K196" s="85">
        <v>4800</v>
      </c>
      <c r="L196" s="85"/>
      <c r="M196" s="85"/>
    </row>
    <row r="197" spans="1:13">
      <c r="A197" s="54" t="s">
        <v>77</v>
      </c>
      <c r="B197" s="79">
        <v>121</v>
      </c>
      <c r="C197" s="80" t="s">
        <v>56</v>
      </c>
      <c r="D197" s="81" t="str">
        <f t="shared" si="3"/>
        <v>15/100-121-１、２歳児</v>
      </c>
      <c r="E197" s="297">
        <v>118330</v>
      </c>
      <c r="F197" s="297">
        <v>113840</v>
      </c>
      <c r="G197" s="310">
        <v>1070</v>
      </c>
      <c r="H197" s="310">
        <v>1020</v>
      </c>
      <c r="I197" s="86"/>
      <c r="J197" s="87"/>
      <c r="K197" s="85">
        <v>0</v>
      </c>
      <c r="L197" s="85"/>
      <c r="M197" s="85"/>
    </row>
    <row r="198" spans="1:13">
      <c r="A198" s="54" t="s">
        <v>77</v>
      </c>
      <c r="B198" s="79">
        <v>121</v>
      </c>
      <c r="C198" s="80" t="s">
        <v>57</v>
      </c>
      <c r="D198" s="81" t="str">
        <f t="shared" si="3"/>
        <v>15/100-121-乳児</v>
      </c>
      <c r="E198" s="297">
        <v>205880</v>
      </c>
      <c r="F198" s="297">
        <v>201390</v>
      </c>
      <c r="G198" s="310">
        <v>1940</v>
      </c>
      <c r="H198" s="310">
        <v>1890</v>
      </c>
      <c r="I198" s="86">
        <v>0</v>
      </c>
      <c r="J198" s="87">
        <v>0</v>
      </c>
      <c r="K198" s="85">
        <v>0</v>
      </c>
      <c r="L198" s="85"/>
      <c r="M198" s="85"/>
    </row>
    <row r="199" spans="1:13">
      <c r="A199" s="54" t="s">
        <v>77</v>
      </c>
      <c r="B199" s="79">
        <v>131</v>
      </c>
      <c r="C199" s="80" t="s">
        <v>54</v>
      </c>
      <c r="D199" s="81" t="str">
        <f t="shared" si="3"/>
        <v>15/100-131-４歳以上児</v>
      </c>
      <c r="E199" s="297">
        <v>38350</v>
      </c>
      <c r="F199" s="297">
        <v>34190</v>
      </c>
      <c r="G199" s="310">
        <v>360</v>
      </c>
      <c r="H199" s="310">
        <v>320</v>
      </c>
      <c r="I199" s="83"/>
      <c r="J199" s="84"/>
      <c r="K199" s="85">
        <v>4800</v>
      </c>
      <c r="L199" s="312">
        <v>3500</v>
      </c>
      <c r="M199" s="312">
        <v>30</v>
      </c>
    </row>
    <row r="200" spans="1:13">
      <c r="A200" s="54" t="s">
        <v>77</v>
      </c>
      <c r="B200" s="79">
        <v>131</v>
      </c>
      <c r="C200" s="80" t="s">
        <v>55</v>
      </c>
      <c r="D200" s="81" t="str">
        <f t="shared" si="3"/>
        <v>15/100-131-３歳児</v>
      </c>
      <c r="E200" s="297">
        <v>47100</v>
      </c>
      <c r="F200" s="297">
        <v>42940</v>
      </c>
      <c r="G200" s="310">
        <v>440</v>
      </c>
      <c r="H200" s="310">
        <v>400</v>
      </c>
      <c r="I200" s="310">
        <v>8750</v>
      </c>
      <c r="J200" s="311">
        <v>80</v>
      </c>
      <c r="K200" s="85">
        <v>4800</v>
      </c>
      <c r="L200" s="85"/>
      <c r="M200" s="85"/>
    </row>
    <row r="201" spans="1:13">
      <c r="A201" s="54" t="s">
        <v>77</v>
      </c>
      <c r="B201" s="79">
        <v>131</v>
      </c>
      <c r="C201" s="80" t="s">
        <v>56</v>
      </c>
      <c r="D201" s="81" t="str">
        <f t="shared" si="3"/>
        <v>15/100-131-１、２歳児</v>
      </c>
      <c r="E201" s="297">
        <v>116960</v>
      </c>
      <c r="F201" s="297">
        <v>112800</v>
      </c>
      <c r="G201" s="310">
        <v>1050</v>
      </c>
      <c r="H201" s="310">
        <v>1010</v>
      </c>
      <c r="I201" s="86"/>
      <c r="J201" s="87"/>
      <c r="K201" s="85">
        <v>0</v>
      </c>
      <c r="L201" s="85"/>
      <c r="M201" s="85"/>
    </row>
    <row r="202" spans="1:13">
      <c r="A202" s="54" t="s">
        <v>77</v>
      </c>
      <c r="B202" s="79">
        <v>131</v>
      </c>
      <c r="C202" s="80" t="s">
        <v>57</v>
      </c>
      <c r="D202" s="81" t="str">
        <f t="shared" si="3"/>
        <v>15/100-131-乳児</v>
      </c>
      <c r="E202" s="297">
        <v>204510</v>
      </c>
      <c r="F202" s="297">
        <v>200350</v>
      </c>
      <c r="G202" s="310">
        <v>1920</v>
      </c>
      <c r="H202" s="310">
        <v>1880</v>
      </c>
      <c r="I202" s="86">
        <v>0</v>
      </c>
      <c r="J202" s="87">
        <v>0</v>
      </c>
      <c r="K202" s="85">
        <v>0</v>
      </c>
      <c r="L202" s="85"/>
      <c r="M202" s="85"/>
    </row>
    <row r="203" spans="1:13">
      <c r="A203" s="54" t="s">
        <v>77</v>
      </c>
      <c r="B203" s="79">
        <v>141</v>
      </c>
      <c r="C203" s="80" t="s">
        <v>54</v>
      </c>
      <c r="D203" s="81" t="str">
        <f t="shared" si="3"/>
        <v>15/100-141-４歳以上児</v>
      </c>
      <c r="E203" s="297">
        <v>37150</v>
      </c>
      <c r="F203" s="297">
        <v>33260</v>
      </c>
      <c r="G203" s="310">
        <v>350</v>
      </c>
      <c r="H203" s="310">
        <v>310</v>
      </c>
      <c r="I203" s="83"/>
      <c r="J203" s="84"/>
      <c r="K203" s="85">
        <v>4800</v>
      </c>
      <c r="L203" s="312">
        <v>3500</v>
      </c>
      <c r="M203" s="312">
        <v>30</v>
      </c>
    </row>
    <row r="204" spans="1:13">
      <c r="A204" s="54" t="s">
        <v>77</v>
      </c>
      <c r="B204" s="79">
        <v>141</v>
      </c>
      <c r="C204" s="80" t="s">
        <v>55</v>
      </c>
      <c r="D204" s="81" t="str">
        <f t="shared" si="3"/>
        <v>15/100-141-３歳児</v>
      </c>
      <c r="E204" s="297">
        <v>45900</v>
      </c>
      <c r="F204" s="297">
        <v>42010</v>
      </c>
      <c r="G204" s="310">
        <v>430</v>
      </c>
      <c r="H204" s="310">
        <v>390</v>
      </c>
      <c r="I204" s="310">
        <v>8750</v>
      </c>
      <c r="J204" s="311">
        <v>80</v>
      </c>
      <c r="K204" s="85">
        <v>4800</v>
      </c>
      <c r="L204" s="85"/>
      <c r="M204" s="85"/>
    </row>
    <row r="205" spans="1:13">
      <c r="A205" s="54" t="s">
        <v>77</v>
      </c>
      <c r="B205" s="79">
        <v>141</v>
      </c>
      <c r="C205" s="80" t="s">
        <v>56</v>
      </c>
      <c r="D205" s="81" t="str">
        <f t="shared" si="3"/>
        <v>15/100-141-１、２歳児</v>
      </c>
      <c r="E205" s="297">
        <v>115760</v>
      </c>
      <c r="F205" s="297">
        <v>111870</v>
      </c>
      <c r="G205" s="310">
        <v>1040</v>
      </c>
      <c r="H205" s="310">
        <v>1000</v>
      </c>
      <c r="I205" s="86"/>
      <c r="J205" s="87"/>
      <c r="K205" s="85">
        <v>0</v>
      </c>
      <c r="L205" s="85"/>
      <c r="M205" s="85"/>
    </row>
    <row r="206" spans="1:13">
      <c r="A206" s="54" t="s">
        <v>77</v>
      </c>
      <c r="B206" s="79">
        <v>141</v>
      </c>
      <c r="C206" s="80" t="s">
        <v>57</v>
      </c>
      <c r="D206" s="81" t="str">
        <f t="shared" si="3"/>
        <v>15/100-141-乳児</v>
      </c>
      <c r="E206" s="297">
        <v>203310</v>
      </c>
      <c r="F206" s="297">
        <v>199420</v>
      </c>
      <c r="G206" s="310">
        <v>1910</v>
      </c>
      <c r="H206" s="310">
        <v>1870</v>
      </c>
      <c r="I206" s="86">
        <v>0</v>
      </c>
      <c r="J206" s="87">
        <v>0</v>
      </c>
      <c r="K206" s="85">
        <v>0</v>
      </c>
      <c r="L206" s="85"/>
      <c r="M206" s="85"/>
    </row>
    <row r="207" spans="1:13">
      <c r="A207" s="54" t="s">
        <v>77</v>
      </c>
      <c r="B207" s="79">
        <v>151</v>
      </c>
      <c r="C207" s="80" t="s">
        <v>54</v>
      </c>
      <c r="D207" s="81" t="str">
        <f t="shared" si="3"/>
        <v>15/100-151-４歳以上児</v>
      </c>
      <c r="E207" s="297">
        <v>36990</v>
      </c>
      <c r="F207" s="297">
        <v>33340</v>
      </c>
      <c r="G207" s="310">
        <v>350</v>
      </c>
      <c r="H207" s="310">
        <v>310</v>
      </c>
      <c r="I207" s="83"/>
      <c r="J207" s="84"/>
      <c r="K207" s="85">
        <v>4800</v>
      </c>
      <c r="L207" s="312">
        <v>3500</v>
      </c>
      <c r="M207" s="312">
        <v>30</v>
      </c>
    </row>
    <row r="208" spans="1:13">
      <c r="A208" s="54" t="s">
        <v>77</v>
      </c>
      <c r="B208" s="79">
        <v>151</v>
      </c>
      <c r="C208" s="80" t="s">
        <v>55</v>
      </c>
      <c r="D208" s="81" t="str">
        <f t="shared" si="3"/>
        <v>15/100-151-３歳児</v>
      </c>
      <c r="E208" s="297">
        <v>45740</v>
      </c>
      <c r="F208" s="297">
        <v>42090</v>
      </c>
      <c r="G208" s="310">
        <v>430</v>
      </c>
      <c r="H208" s="310">
        <v>390</v>
      </c>
      <c r="I208" s="310">
        <v>8750</v>
      </c>
      <c r="J208" s="311">
        <v>80</v>
      </c>
      <c r="K208" s="85">
        <v>4800</v>
      </c>
      <c r="L208" s="85"/>
      <c r="M208" s="85"/>
    </row>
    <row r="209" spans="1:13">
      <c r="A209" s="54" t="s">
        <v>77</v>
      </c>
      <c r="B209" s="79">
        <v>151</v>
      </c>
      <c r="C209" s="80" t="s">
        <v>56</v>
      </c>
      <c r="D209" s="81" t="str">
        <f t="shared" si="3"/>
        <v>15/100-151-１、２歳児</v>
      </c>
      <c r="E209" s="297">
        <v>115600</v>
      </c>
      <c r="F209" s="297">
        <v>111950</v>
      </c>
      <c r="G209" s="310">
        <v>1040</v>
      </c>
      <c r="H209" s="310">
        <v>1000</v>
      </c>
      <c r="I209" s="86"/>
      <c r="J209" s="87"/>
      <c r="K209" s="85">
        <v>0</v>
      </c>
      <c r="L209" s="85"/>
      <c r="M209" s="85"/>
    </row>
    <row r="210" spans="1:13">
      <c r="A210" s="54" t="s">
        <v>77</v>
      </c>
      <c r="B210" s="79">
        <v>151</v>
      </c>
      <c r="C210" s="80" t="s">
        <v>57</v>
      </c>
      <c r="D210" s="81" t="str">
        <f t="shared" si="3"/>
        <v>15/100-151-乳児</v>
      </c>
      <c r="E210" s="297">
        <v>203150</v>
      </c>
      <c r="F210" s="297">
        <v>199500</v>
      </c>
      <c r="G210" s="310">
        <v>1910</v>
      </c>
      <c r="H210" s="310">
        <v>1870</v>
      </c>
      <c r="I210" s="86">
        <v>0</v>
      </c>
      <c r="J210" s="87">
        <v>0</v>
      </c>
      <c r="K210" s="85">
        <v>0</v>
      </c>
      <c r="L210" s="85"/>
      <c r="M210" s="85"/>
    </row>
    <row r="211" spans="1:13">
      <c r="A211" s="54" t="s">
        <v>77</v>
      </c>
      <c r="B211" s="79">
        <v>161</v>
      </c>
      <c r="C211" s="80" t="s">
        <v>54</v>
      </c>
      <c r="D211" s="81" t="str">
        <f t="shared" si="3"/>
        <v>15/100-161-４歳以上児</v>
      </c>
      <c r="E211" s="297">
        <v>36030</v>
      </c>
      <c r="F211" s="297">
        <v>32600</v>
      </c>
      <c r="G211" s="310">
        <v>340</v>
      </c>
      <c r="H211" s="310">
        <v>300</v>
      </c>
      <c r="I211" s="83"/>
      <c r="J211" s="84"/>
      <c r="K211" s="85">
        <v>4800</v>
      </c>
      <c r="L211" s="312">
        <v>3500</v>
      </c>
      <c r="M211" s="312">
        <v>30</v>
      </c>
    </row>
    <row r="212" spans="1:13">
      <c r="A212" s="54" t="s">
        <v>77</v>
      </c>
      <c r="B212" s="79">
        <v>161</v>
      </c>
      <c r="C212" s="80" t="s">
        <v>55</v>
      </c>
      <c r="D212" s="81" t="str">
        <f t="shared" si="3"/>
        <v>15/100-161-３歳児</v>
      </c>
      <c r="E212" s="297">
        <v>44780</v>
      </c>
      <c r="F212" s="297">
        <v>41350</v>
      </c>
      <c r="G212" s="310">
        <v>420</v>
      </c>
      <c r="H212" s="310">
        <v>380</v>
      </c>
      <c r="I212" s="310">
        <v>8750</v>
      </c>
      <c r="J212" s="311">
        <v>80</v>
      </c>
      <c r="K212" s="85">
        <v>4800</v>
      </c>
      <c r="L212" s="85"/>
      <c r="M212" s="85"/>
    </row>
    <row r="213" spans="1:13">
      <c r="A213" s="54" t="s">
        <v>77</v>
      </c>
      <c r="B213" s="79">
        <v>161</v>
      </c>
      <c r="C213" s="80" t="s">
        <v>56</v>
      </c>
      <c r="D213" s="81" t="str">
        <f t="shared" si="3"/>
        <v>15/100-161-１、２歳児</v>
      </c>
      <c r="E213" s="297">
        <v>114640</v>
      </c>
      <c r="F213" s="297">
        <v>111210</v>
      </c>
      <c r="G213" s="310">
        <v>1030</v>
      </c>
      <c r="H213" s="310">
        <v>990</v>
      </c>
      <c r="I213" s="86"/>
      <c r="J213" s="87"/>
      <c r="K213" s="85">
        <v>0</v>
      </c>
      <c r="L213" s="85"/>
      <c r="M213" s="85"/>
    </row>
    <row r="214" spans="1:13">
      <c r="A214" s="54" t="s">
        <v>77</v>
      </c>
      <c r="B214" s="79">
        <v>161</v>
      </c>
      <c r="C214" s="80" t="s">
        <v>57</v>
      </c>
      <c r="D214" s="81" t="str">
        <f t="shared" si="3"/>
        <v>15/100-161-乳児</v>
      </c>
      <c r="E214" s="297">
        <v>202190</v>
      </c>
      <c r="F214" s="297">
        <v>198760</v>
      </c>
      <c r="G214" s="310">
        <v>1900</v>
      </c>
      <c r="H214" s="310">
        <v>1860</v>
      </c>
      <c r="I214" s="86">
        <v>0</v>
      </c>
      <c r="J214" s="87">
        <v>0</v>
      </c>
      <c r="K214" s="85">
        <v>0</v>
      </c>
      <c r="L214" s="85"/>
      <c r="M214" s="85"/>
    </row>
    <row r="215" spans="1:13">
      <c r="A215" s="54" t="s">
        <v>77</v>
      </c>
      <c r="B215" s="79">
        <v>171</v>
      </c>
      <c r="C215" s="80" t="s">
        <v>54</v>
      </c>
      <c r="D215" s="81" t="str">
        <f t="shared" si="3"/>
        <v>15/100-171-４歳以上児</v>
      </c>
      <c r="E215" s="297">
        <v>35150</v>
      </c>
      <c r="F215" s="297">
        <v>31910</v>
      </c>
      <c r="G215" s="310">
        <v>330</v>
      </c>
      <c r="H215" s="310">
        <v>290</v>
      </c>
      <c r="I215" s="83"/>
      <c r="J215" s="84"/>
      <c r="K215" s="85">
        <v>4800</v>
      </c>
      <c r="L215" s="312">
        <v>3500</v>
      </c>
      <c r="M215" s="312">
        <v>30</v>
      </c>
    </row>
    <row r="216" spans="1:13">
      <c r="A216" s="54" t="s">
        <v>77</v>
      </c>
      <c r="B216" s="79">
        <v>171</v>
      </c>
      <c r="C216" s="80" t="s">
        <v>55</v>
      </c>
      <c r="D216" s="81" t="str">
        <f t="shared" si="3"/>
        <v>15/100-171-３歳児</v>
      </c>
      <c r="E216" s="297">
        <v>43900</v>
      </c>
      <c r="F216" s="297">
        <v>40660</v>
      </c>
      <c r="G216" s="310">
        <v>410</v>
      </c>
      <c r="H216" s="310">
        <v>370</v>
      </c>
      <c r="I216" s="310">
        <v>8750</v>
      </c>
      <c r="J216" s="311">
        <v>80</v>
      </c>
      <c r="K216" s="85">
        <v>4800</v>
      </c>
      <c r="L216" s="85"/>
      <c r="M216" s="85"/>
    </row>
    <row r="217" spans="1:13">
      <c r="A217" s="54" t="s">
        <v>77</v>
      </c>
      <c r="B217" s="79">
        <v>171</v>
      </c>
      <c r="C217" s="80" t="s">
        <v>56</v>
      </c>
      <c r="D217" s="81" t="str">
        <f t="shared" si="3"/>
        <v>15/100-171-１、２歳児</v>
      </c>
      <c r="E217" s="297">
        <v>113760</v>
      </c>
      <c r="F217" s="297">
        <v>110520</v>
      </c>
      <c r="G217" s="310">
        <v>1020</v>
      </c>
      <c r="H217" s="310">
        <v>990</v>
      </c>
      <c r="I217" s="86"/>
      <c r="J217" s="87"/>
      <c r="K217" s="85">
        <v>0</v>
      </c>
      <c r="L217" s="85"/>
      <c r="M217" s="85"/>
    </row>
    <row r="218" spans="1:13">
      <c r="A218" s="54" t="s">
        <v>77</v>
      </c>
      <c r="B218" s="79">
        <v>171</v>
      </c>
      <c r="C218" s="80" t="s">
        <v>57</v>
      </c>
      <c r="D218" s="81" t="str">
        <f t="shared" si="3"/>
        <v>15/100-171-乳児</v>
      </c>
      <c r="E218" s="297">
        <v>201310</v>
      </c>
      <c r="F218" s="297">
        <v>198070</v>
      </c>
      <c r="G218" s="310">
        <v>1890</v>
      </c>
      <c r="H218" s="310">
        <v>1860</v>
      </c>
      <c r="I218" s="86">
        <v>0</v>
      </c>
      <c r="J218" s="87">
        <v>0</v>
      </c>
      <c r="K218" s="85">
        <v>0</v>
      </c>
      <c r="L218" s="85"/>
      <c r="M218" s="85"/>
    </row>
    <row r="219" spans="1:13">
      <c r="A219" s="54" t="s">
        <v>274</v>
      </c>
      <c r="B219" s="79">
        <v>1</v>
      </c>
      <c r="C219" s="80" t="s">
        <v>54</v>
      </c>
      <c r="D219" s="81" t="str">
        <f t="shared" si="3"/>
        <v>16/100-1-４歳以上児</v>
      </c>
      <c r="E219" s="297">
        <v>270350</v>
      </c>
      <c r="F219" s="297">
        <v>211640</v>
      </c>
      <c r="G219" s="310">
        <v>2680</v>
      </c>
      <c r="H219" s="310">
        <v>2090</v>
      </c>
      <c r="I219" s="83"/>
      <c r="J219" s="84"/>
      <c r="K219" s="85">
        <v>4800</v>
      </c>
      <c r="L219" s="312">
        <v>3530</v>
      </c>
      <c r="M219" s="312">
        <v>30</v>
      </c>
    </row>
    <row r="220" spans="1:13">
      <c r="A220" s="54" t="s">
        <v>274</v>
      </c>
      <c r="B220" s="79">
        <v>1</v>
      </c>
      <c r="C220" s="80" t="s">
        <v>55</v>
      </c>
      <c r="D220" s="81" t="str">
        <f t="shared" si="3"/>
        <v>16/100-1-３歳児</v>
      </c>
      <c r="E220" s="297">
        <v>279170</v>
      </c>
      <c r="F220" s="297">
        <v>220460</v>
      </c>
      <c r="G220" s="310">
        <v>2760</v>
      </c>
      <c r="H220" s="310">
        <v>2170</v>
      </c>
      <c r="I220" s="310">
        <v>8820</v>
      </c>
      <c r="J220" s="311">
        <v>80</v>
      </c>
      <c r="K220" s="85">
        <v>4800</v>
      </c>
      <c r="L220" s="85"/>
      <c r="M220" s="85"/>
    </row>
    <row r="221" spans="1:13">
      <c r="A221" s="54" t="s">
        <v>76</v>
      </c>
      <c r="B221" s="79">
        <v>1</v>
      </c>
      <c r="C221" s="80" t="s">
        <v>56</v>
      </c>
      <c r="D221" s="81" t="str">
        <f t="shared" si="3"/>
        <v>16/100-1-１、２歳児</v>
      </c>
      <c r="E221" s="297">
        <v>349510</v>
      </c>
      <c r="F221" s="297">
        <v>290800</v>
      </c>
      <c r="G221" s="310">
        <v>3370</v>
      </c>
      <c r="H221" s="310">
        <v>2790</v>
      </c>
      <c r="I221" s="86"/>
      <c r="J221" s="87"/>
      <c r="K221" s="85">
        <v>0</v>
      </c>
      <c r="L221" s="85"/>
      <c r="M221" s="85"/>
    </row>
    <row r="222" spans="1:13">
      <c r="A222" s="54" t="s">
        <v>76</v>
      </c>
      <c r="B222" s="79">
        <v>1</v>
      </c>
      <c r="C222" s="80" t="s">
        <v>57</v>
      </c>
      <c r="D222" s="81" t="str">
        <f t="shared" si="3"/>
        <v>16/100-1-乳児</v>
      </c>
      <c r="E222" s="297">
        <v>437760</v>
      </c>
      <c r="F222" s="297">
        <v>379050</v>
      </c>
      <c r="G222" s="310">
        <v>4250</v>
      </c>
      <c r="H222" s="310">
        <v>3670</v>
      </c>
      <c r="I222" s="86">
        <v>0</v>
      </c>
      <c r="J222" s="87">
        <v>0</v>
      </c>
      <c r="K222" s="85">
        <v>0</v>
      </c>
      <c r="L222" s="85"/>
      <c r="M222" s="85"/>
    </row>
    <row r="223" spans="1:13">
      <c r="A223" s="54" t="s">
        <v>76</v>
      </c>
      <c r="B223" s="79">
        <v>11</v>
      </c>
      <c r="C223" s="80" t="s">
        <v>54</v>
      </c>
      <c r="D223" s="81" t="str">
        <f t="shared" si="3"/>
        <v>16/100-11-４歳以上児</v>
      </c>
      <c r="E223" s="297">
        <v>146570</v>
      </c>
      <c r="F223" s="297">
        <v>117210</v>
      </c>
      <c r="G223" s="310">
        <v>1440</v>
      </c>
      <c r="H223" s="310">
        <v>1150</v>
      </c>
      <c r="I223" s="83"/>
      <c r="J223" s="84"/>
      <c r="K223" s="85">
        <v>4800</v>
      </c>
      <c r="L223" s="312">
        <v>3530</v>
      </c>
      <c r="M223" s="312">
        <v>30</v>
      </c>
    </row>
    <row r="224" spans="1:13">
      <c r="A224" s="54" t="s">
        <v>76</v>
      </c>
      <c r="B224" s="79">
        <v>11</v>
      </c>
      <c r="C224" s="80" t="s">
        <v>55</v>
      </c>
      <c r="D224" s="81" t="str">
        <f t="shared" si="3"/>
        <v>16/100-11-３歳児</v>
      </c>
      <c r="E224" s="297">
        <v>155390</v>
      </c>
      <c r="F224" s="297">
        <v>126030</v>
      </c>
      <c r="G224" s="310">
        <v>1520</v>
      </c>
      <c r="H224" s="310">
        <v>1230</v>
      </c>
      <c r="I224" s="310">
        <v>8820</v>
      </c>
      <c r="J224" s="311">
        <v>80</v>
      </c>
      <c r="K224" s="85">
        <v>4800</v>
      </c>
      <c r="L224" s="85"/>
      <c r="M224" s="85"/>
    </row>
    <row r="225" spans="1:13">
      <c r="A225" s="54" t="s">
        <v>76</v>
      </c>
      <c r="B225" s="79">
        <v>11</v>
      </c>
      <c r="C225" s="80" t="s">
        <v>56</v>
      </c>
      <c r="D225" s="81" t="str">
        <f t="shared" si="3"/>
        <v>16/100-11-１、２歳児</v>
      </c>
      <c r="E225" s="297">
        <v>225730</v>
      </c>
      <c r="F225" s="297">
        <v>196370</v>
      </c>
      <c r="G225" s="310">
        <v>2130</v>
      </c>
      <c r="H225" s="310">
        <v>1840</v>
      </c>
      <c r="I225" s="86"/>
      <c r="J225" s="87"/>
      <c r="K225" s="85">
        <v>0</v>
      </c>
      <c r="L225" s="85"/>
      <c r="M225" s="85"/>
    </row>
    <row r="226" spans="1:13">
      <c r="A226" s="54" t="s">
        <v>76</v>
      </c>
      <c r="B226" s="79">
        <v>11</v>
      </c>
      <c r="C226" s="80" t="s">
        <v>57</v>
      </c>
      <c r="D226" s="81" t="str">
        <f t="shared" si="3"/>
        <v>16/100-11-乳児</v>
      </c>
      <c r="E226" s="297">
        <v>313980</v>
      </c>
      <c r="F226" s="297">
        <v>284620</v>
      </c>
      <c r="G226" s="310">
        <v>3010</v>
      </c>
      <c r="H226" s="310">
        <v>2720</v>
      </c>
      <c r="I226" s="86">
        <v>0</v>
      </c>
      <c r="J226" s="87">
        <v>0</v>
      </c>
      <c r="K226" s="85">
        <v>0</v>
      </c>
      <c r="L226" s="85"/>
      <c r="M226" s="85"/>
    </row>
    <row r="227" spans="1:13">
      <c r="A227" s="54" t="s">
        <v>76</v>
      </c>
      <c r="B227" s="79">
        <v>21</v>
      </c>
      <c r="C227" s="80" t="s">
        <v>54</v>
      </c>
      <c r="D227" s="81" t="str">
        <f t="shared" si="3"/>
        <v>16/100-21-４歳以上児</v>
      </c>
      <c r="E227" s="297">
        <v>105170</v>
      </c>
      <c r="F227" s="297">
        <v>85600</v>
      </c>
      <c r="G227" s="310">
        <v>1030</v>
      </c>
      <c r="H227" s="310">
        <v>830</v>
      </c>
      <c r="I227" s="83"/>
      <c r="J227" s="84"/>
      <c r="K227" s="85">
        <v>4800</v>
      </c>
      <c r="L227" s="312">
        <v>3530</v>
      </c>
      <c r="M227" s="312">
        <v>30</v>
      </c>
    </row>
    <row r="228" spans="1:13">
      <c r="A228" s="54" t="s">
        <v>76</v>
      </c>
      <c r="B228" s="79">
        <v>21</v>
      </c>
      <c r="C228" s="80" t="s">
        <v>55</v>
      </c>
      <c r="D228" s="81" t="str">
        <f t="shared" si="3"/>
        <v>16/100-21-３歳児</v>
      </c>
      <c r="E228" s="297">
        <v>113990</v>
      </c>
      <c r="F228" s="297">
        <v>94420</v>
      </c>
      <c r="G228" s="310">
        <v>1110</v>
      </c>
      <c r="H228" s="310">
        <v>910</v>
      </c>
      <c r="I228" s="310">
        <v>8820</v>
      </c>
      <c r="J228" s="311">
        <v>80</v>
      </c>
      <c r="K228" s="85">
        <v>4800</v>
      </c>
      <c r="L228" s="85"/>
      <c r="M228" s="85"/>
    </row>
    <row r="229" spans="1:13">
      <c r="A229" s="54" t="s">
        <v>76</v>
      </c>
      <c r="B229" s="79">
        <v>21</v>
      </c>
      <c r="C229" s="80" t="s">
        <v>56</v>
      </c>
      <c r="D229" s="81" t="str">
        <f t="shared" si="3"/>
        <v>16/100-21-１、２歳児</v>
      </c>
      <c r="E229" s="297">
        <v>184330</v>
      </c>
      <c r="F229" s="297">
        <v>164760</v>
      </c>
      <c r="G229" s="310">
        <v>1720</v>
      </c>
      <c r="H229" s="310">
        <v>1520</v>
      </c>
      <c r="I229" s="86"/>
      <c r="J229" s="87"/>
      <c r="K229" s="85">
        <v>0</v>
      </c>
      <c r="L229" s="85"/>
      <c r="M229" s="85"/>
    </row>
    <row r="230" spans="1:13">
      <c r="A230" s="54" t="s">
        <v>76</v>
      </c>
      <c r="B230" s="79">
        <v>21</v>
      </c>
      <c r="C230" s="80" t="s">
        <v>57</v>
      </c>
      <c r="D230" s="81" t="str">
        <f t="shared" si="3"/>
        <v>16/100-21-乳児</v>
      </c>
      <c r="E230" s="297">
        <v>272580</v>
      </c>
      <c r="F230" s="297">
        <v>253010</v>
      </c>
      <c r="G230" s="310">
        <v>2600</v>
      </c>
      <c r="H230" s="310">
        <v>2400</v>
      </c>
      <c r="I230" s="86">
        <v>0</v>
      </c>
      <c r="J230" s="87">
        <v>0</v>
      </c>
      <c r="K230" s="85">
        <v>0</v>
      </c>
      <c r="L230" s="85"/>
      <c r="M230" s="85"/>
    </row>
    <row r="231" spans="1:13">
      <c r="A231" s="54" t="s">
        <v>76</v>
      </c>
      <c r="B231" s="79">
        <v>31</v>
      </c>
      <c r="C231" s="80" t="s">
        <v>54</v>
      </c>
      <c r="D231" s="81" t="str">
        <f t="shared" si="3"/>
        <v>16/100-31-４歳以上児</v>
      </c>
      <c r="E231" s="297">
        <v>85060</v>
      </c>
      <c r="F231" s="297">
        <v>70380</v>
      </c>
      <c r="G231" s="310">
        <v>830</v>
      </c>
      <c r="H231" s="310">
        <v>680</v>
      </c>
      <c r="I231" s="83"/>
      <c r="J231" s="84"/>
      <c r="K231" s="85">
        <v>4800</v>
      </c>
      <c r="L231" s="312">
        <v>3530</v>
      </c>
      <c r="M231" s="312">
        <v>30</v>
      </c>
    </row>
    <row r="232" spans="1:13">
      <c r="A232" s="54" t="s">
        <v>76</v>
      </c>
      <c r="B232" s="79">
        <v>31</v>
      </c>
      <c r="C232" s="80" t="s">
        <v>55</v>
      </c>
      <c r="D232" s="81" t="str">
        <f t="shared" si="3"/>
        <v>16/100-31-３歳児</v>
      </c>
      <c r="E232" s="297">
        <v>93880</v>
      </c>
      <c r="F232" s="297">
        <v>79200</v>
      </c>
      <c r="G232" s="310">
        <v>910</v>
      </c>
      <c r="H232" s="310">
        <v>760</v>
      </c>
      <c r="I232" s="310">
        <v>8820</v>
      </c>
      <c r="J232" s="311">
        <v>80</v>
      </c>
      <c r="K232" s="85">
        <v>4800</v>
      </c>
      <c r="L232" s="85"/>
      <c r="M232" s="85"/>
    </row>
    <row r="233" spans="1:13">
      <c r="A233" s="54" t="s">
        <v>76</v>
      </c>
      <c r="B233" s="79">
        <v>31</v>
      </c>
      <c r="C233" s="80" t="s">
        <v>56</v>
      </c>
      <c r="D233" s="81" t="str">
        <f t="shared" si="3"/>
        <v>16/100-31-１、２歳児</v>
      </c>
      <c r="E233" s="297">
        <v>164220</v>
      </c>
      <c r="F233" s="297">
        <v>149540</v>
      </c>
      <c r="G233" s="310">
        <v>1520</v>
      </c>
      <c r="H233" s="310">
        <v>1370</v>
      </c>
      <c r="I233" s="86"/>
      <c r="J233" s="87"/>
      <c r="K233" s="85">
        <v>0</v>
      </c>
      <c r="L233" s="85"/>
      <c r="M233" s="85"/>
    </row>
    <row r="234" spans="1:13">
      <c r="A234" s="54" t="s">
        <v>76</v>
      </c>
      <c r="B234" s="79">
        <v>31</v>
      </c>
      <c r="C234" s="80" t="s">
        <v>57</v>
      </c>
      <c r="D234" s="81" t="str">
        <f t="shared" si="3"/>
        <v>16/100-31-乳児</v>
      </c>
      <c r="E234" s="297">
        <v>252470</v>
      </c>
      <c r="F234" s="297">
        <v>237790</v>
      </c>
      <c r="G234" s="310">
        <v>2400</v>
      </c>
      <c r="H234" s="310">
        <v>2250</v>
      </c>
      <c r="I234" s="86">
        <v>0</v>
      </c>
      <c r="J234" s="87">
        <v>0</v>
      </c>
      <c r="K234" s="85">
        <v>0</v>
      </c>
      <c r="L234" s="85"/>
      <c r="M234" s="85"/>
    </row>
    <row r="235" spans="1:13">
      <c r="A235" s="54" t="s">
        <v>76</v>
      </c>
      <c r="B235" s="79">
        <v>41</v>
      </c>
      <c r="C235" s="80" t="s">
        <v>54</v>
      </c>
      <c r="D235" s="81" t="str">
        <f t="shared" si="3"/>
        <v>16/100-41-４歳以上児</v>
      </c>
      <c r="E235" s="297">
        <v>79590</v>
      </c>
      <c r="F235" s="297">
        <v>67850</v>
      </c>
      <c r="G235" s="310">
        <v>770</v>
      </c>
      <c r="H235" s="310">
        <v>650</v>
      </c>
      <c r="I235" s="83"/>
      <c r="J235" s="84"/>
      <c r="K235" s="85">
        <v>4800</v>
      </c>
      <c r="L235" s="312">
        <v>3530</v>
      </c>
      <c r="M235" s="312">
        <v>30</v>
      </c>
    </row>
    <row r="236" spans="1:13">
      <c r="A236" s="54" t="s">
        <v>76</v>
      </c>
      <c r="B236" s="79">
        <v>41</v>
      </c>
      <c r="C236" s="80" t="s">
        <v>55</v>
      </c>
      <c r="D236" s="81" t="str">
        <f t="shared" si="3"/>
        <v>16/100-41-３歳児</v>
      </c>
      <c r="E236" s="297">
        <v>88410</v>
      </c>
      <c r="F236" s="297">
        <v>76670</v>
      </c>
      <c r="G236" s="310">
        <v>850</v>
      </c>
      <c r="H236" s="310">
        <v>730</v>
      </c>
      <c r="I236" s="310">
        <v>8820</v>
      </c>
      <c r="J236" s="311">
        <v>80</v>
      </c>
      <c r="K236" s="85">
        <v>4800</v>
      </c>
      <c r="L236" s="85"/>
      <c r="M236" s="85"/>
    </row>
    <row r="237" spans="1:13">
      <c r="A237" s="54" t="s">
        <v>76</v>
      </c>
      <c r="B237" s="79">
        <v>41</v>
      </c>
      <c r="C237" s="80" t="s">
        <v>56</v>
      </c>
      <c r="D237" s="81" t="str">
        <f t="shared" si="3"/>
        <v>16/100-41-１、２歳児</v>
      </c>
      <c r="E237" s="297">
        <v>158750</v>
      </c>
      <c r="F237" s="297">
        <v>147010</v>
      </c>
      <c r="G237" s="310">
        <v>1460</v>
      </c>
      <c r="H237" s="310">
        <v>1350</v>
      </c>
      <c r="I237" s="86"/>
      <c r="J237" s="87"/>
      <c r="K237" s="85">
        <v>0</v>
      </c>
      <c r="L237" s="85"/>
      <c r="M237" s="85"/>
    </row>
    <row r="238" spans="1:13">
      <c r="A238" s="54" t="s">
        <v>76</v>
      </c>
      <c r="B238" s="79">
        <v>41</v>
      </c>
      <c r="C238" s="80" t="s">
        <v>57</v>
      </c>
      <c r="D238" s="81" t="str">
        <f t="shared" si="3"/>
        <v>16/100-41-乳児</v>
      </c>
      <c r="E238" s="297">
        <v>247000</v>
      </c>
      <c r="F238" s="297">
        <v>235260</v>
      </c>
      <c r="G238" s="310">
        <v>2340</v>
      </c>
      <c r="H238" s="310">
        <v>2230</v>
      </c>
      <c r="I238" s="86">
        <v>0</v>
      </c>
      <c r="J238" s="87">
        <v>0</v>
      </c>
      <c r="K238" s="85">
        <v>0</v>
      </c>
      <c r="L238" s="85"/>
      <c r="M238" s="85"/>
    </row>
    <row r="239" spans="1:13">
      <c r="A239" s="54" t="s">
        <v>76</v>
      </c>
      <c r="B239" s="79">
        <v>51</v>
      </c>
      <c r="C239" s="80" t="s">
        <v>54</v>
      </c>
      <c r="D239" s="81" t="str">
        <f t="shared" si="3"/>
        <v>16/100-51-４歳以上児</v>
      </c>
      <c r="E239" s="297">
        <v>69610</v>
      </c>
      <c r="F239" s="297">
        <v>59820</v>
      </c>
      <c r="G239" s="310">
        <v>670</v>
      </c>
      <c r="H239" s="310">
        <v>570</v>
      </c>
      <c r="I239" s="83"/>
      <c r="J239" s="84"/>
      <c r="K239" s="85">
        <v>4800</v>
      </c>
      <c r="L239" s="312">
        <v>3530</v>
      </c>
      <c r="M239" s="312">
        <v>30</v>
      </c>
    </row>
    <row r="240" spans="1:13">
      <c r="A240" s="54" t="s">
        <v>76</v>
      </c>
      <c r="B240" s="79">
        <v>51</v>
      </c>
      <c r="C240" s="80" t="s">
        <v>55</v>
      </c>
      <c r="D240" s="81" t="str">
        <f t="shared" si="3"/>
        <v>16/100-51-３歳児</v>
      </c>
      <c r="E240" s="297">
        <v>78430</v>
      </c>
      <c r="F240" s="297">
        <v>68640</v>
      </c>
      <c r="G240" s="310">
        <v>750</v>
      </c>
      <c r="H240" s="310">
        <v>650</v>
      </c>
      <c r="I240" s="310">
        <v>8820</v>
      </c>
      <c r="J240" s="311">
        <v>80</v>
      </c>
      <c r="K240" s="85">
        <v>4800</v>
      </c>
      <c r="L240" s="85"/>
      <c r="M240" s="85"/>
    </row>
    <row r="241" spans="1:13">
      <c r="A241" s="54" t="s">
        <v>76</v>
      </c>
      <c r="B241" s="79">
        <v>51</v>
      </c>
      <c r="C241" s="80" t="s">
        <v>56</v>
      </c>
      <c r="D241" s="81" t="str">
        <f t="shared" si="3"/>
        <v>16/100-51-１、２歳児</v>
      </c>
      <c r="E241" s="297">
        <v>148770</v>
      </c>
      <c r="F241" s="297">
        <v>138980</v>
      </c>
      <c r="G241" s="310">
        <v>1370</v>
      </c>
      <c r="H241" s="310">
        <v>1270</v>
      </c>
      <c r="I241" s="86"/>
      <c r="J241" s="87"/>
      <c r="K241" s="85">
        <v>0</v>
      </c>
      <c r="L241" s="85"/>
      <c r="M241" s="85"/>
    </row>
    <row r="242" spans="1:13">
      <c r="A242" s="54" t="s">
        <v>76</v>
      </c>
      <c r="B242" s="79">
        <v>51</v>
      </c>
      <c r="C242" s="80" t="s">
        <v>57</v>
      </c>
      <c r="D242" s="81" t="str">
        <f t="shared" si="3"/>
        <v>16/100-51-乳児</v>
      </c>
      <c r="E242" s="297">
        <v>237020</v>
      </c>
      <c r="F242" s="297">
        <v>227230</v>
      </c>
      <c r="G242" s="310">
        <v>2250</v>
      </c>
      <c r="H242" s="310">
        <v>2150</v>
      </c>
      <c r="I242" s="86">
        <v>0</v>
      </c>
      <c r="J242" s="87">
        <v>0</v>
      </c>
      <c r="K242" s="85">
        <v>0</v>
      </c>
      <c r="L242" s="85"/>
      <c r="M242" s="85"/>
    </row>
    <row r="243" spans="1:13">
      <c r="A243" s="54" t="s">
        <v>76</v>
      </c>
      <c r="B243" s="79">
        <v>61</v>
      </c>
      <c r="C243" s="80" t="s">
        <v>54</v>
      </c>
      <c r="D243" s="81" t="str">
        <f t="shared" si="3"/>
        <v>16/100-61-４歳以上児</v>
      </c>
      <c r="E243" s="297">
        <v>62560</v>
      </c>
      <c r="F243" s="297">
        <v>54170</v>
      </c>
      <c r="G243" s="310">
        <v>600</v>
      </c>
      <c r="H243" s="310">
        <v>520</v>
      </c>
      <c r="I243" s="83"/>
      <c r="J243" s="84"/>
      <c r="K243" s="85">
        <v>4800</v>
      </c>
      <c r="L243" s="312">
        <v>3530</v>
      </c>
      <c r="M243" s="312">
        <v>30</v>
      </c>
    </row>
    <row r="244" spans="1:13">
      <c r="A244" s="54" t="s">
        <v>76</v>
      </c>
      <c r="B244" s="79">
        <v>61</v>
      </c>
      <c r="C244" s="80" t="s">
        <v>55</v>
      </c>
      <c r="D244" s="81" t="str">
        <f t="shared" si="3"/>
        <v>16/100-61-３歳児</v>
      </c>
      <c r="E244" s="297">
        <v>71380</v>
      </c>
      <c r="F244" s="297">
        <v>62990</v>
      </c>
      <c r="G244" s="310">
        <v>680</v>
      </c>
      <c r="H244" s="310">
        <v>600</v>
      </c>
      <c r="I244" s="310">
        <v>8820</v>
      </c>
      <c r="J244" s="311">
        <v>80</v>
      </c>
      <c r="K244" s="85">
        <v>4800</v>
      </c>
      <c r="L244" s="85"/>
      <c r="M244" s="85"/>
    </row>
    <row r="245" spans="1:13">
      <c r="A245" s="54" t="s">
        <v>76</v>
      </c>
      <c r="B245" s="79">
        <v>61</v>
      </c>
      <c r="C245" s="80" t="s">
        <v>56</v>
      </c>
      <c r="D245" s="81" t="str">
        <f t="shared" si="3"/>
        <v>16/100-61-１、２歳児</v>
      </c>
      <c r="E245" s="297">
        <v>141720</v>
      </c>
      <c r="F245" s="297">
        <v>133330</v>
      </c>
      <c r="G245" s="310">
        <v>1290</v>
      </c>
      <c r="H245" s="310">
        <v>1210</v>
      </c>
      <c r="I245" s="86"/>
      <c r="J245" s="87"/>
      <c r="K245" s="85">
        <v>0</v>
      </c>
      <c r="L245" s="85"/>
      <c r="M245" s="85"/>
    </row>
    <row r="246" spans="1:13">
      <c r="A246" s="54" t="s">
        <v>76</v>
      </c>
      <c r="B246" s="79">
        <v>61</v>
      </c>
      <c r="C246" s="80" t="s">
        <v>57</v>
      </c>
      <c r="D246" s="81" t="str">
        <f t="shared" si="3"/>
        <v>16/100-61-乳児</v>
      </c>
      <c r="E246" s="297">
        <v>229970</v>
      </c>
      <c r="F246" s="297">
        <v>221580</v>
      </c>
      <c r="G246" s="310">
        <v>2170</v>
      </c>
      <c r="H246" s="310">
        <v>2090</v>
      </c>
      <c r="I246" s="86">
        <v>0</v>
      </c>
      <c r="J246" s="87">
        <v>0</v>
      </c>
      <c r="K246" s="85">
        <v>0</v>
      </c>
      <c r="L246" s="85"/>
      <c r="M246" s="85"/>
    </row>
    <row r="247" spans="1:13">
      <c r="A247" s="54" t="s">
        <v>76</v>
      </c>
      <c r="B247" s="79">
        <v>71</v>
      </c>
      <c r="C247" s="80" t="s">
        <v>54</v>
      </c>
      <c r="D247" s="81" t="str">
        <f t="shared" si="3"/>
        <v>16/100-71-４歳以上児</v>
      </c>
      <c r="E247" s="297">
        <v>57330</v>
      </c>
      <c r="F247" s="297">
        <v>50000</v>
      </c>
      <c r="G247" s="310">
        <v>550</v>
      </c>
      <c r="H247" s="310">
        <v>480</v>
      </c>
      <c r="I247" s="83"/>
      <c r="J247" s="84"/>
      <c r="K247" s="85">
        <v>4800</v>
      </c>
      <c r="L247" s="312">
        <v>3530</v>
      </c>
      <c r="M247" s="312">
        <v>30</v>
      </c>
    </row>
    <row r="248" spans="1:13">
      <c r="A248" s="54" t="s">
        <v>76</v>
      </c>
      <c r="B248" s="79">
        <v>71</v>
      </c>
      <c r="C248" s="80" t="s">
        <v>55</v>
      </c>
      <c r="D248" s="81" t="str">
        <f t="shared" si="3"/>
        <v>16/100-71-３歳児</v>
      </c>
      <c r="E248" s="297">
        <v>66150</v>
      </c>
      <c r="F248" s="297">
        <v>58820</v>
      </c>
      <c r="G248" s="310">
        <v>630</v>
      </c>
      <c r="H248" s="310">
        <v>560</v>
      </c>
      <c r="I248" s="310">
        <v>8820</v>
      </c>
      <c r="J248" s="311">
        <v>80</v>
      </c>
      <c r="K248" s="85">
        <v>4800</v>
      </c>
      <c r="L248" s="85"/>
      <c r="M248" s="85"/>
    </row>
    <row r="249" spans="1:13">
      <c r="A249" s="54" t="s">
        <v>76</v>
      </c>
      <c r="B249" s="79">
        <v>71</v>
      </c>
      <c r="C249" s="80" t="s">
        <v>56</v>
      </c>
      <c r="D249" s="81" t="str">
        <f t="shared" si="3"/>
        <v>16/100-71-１、２歳児</v>
      </c>
      <c r="E249" s="297">
        <v>136490</v>
      </c>
      <c r="F249" s="297">
        <v>129160</v>
      </c>
      <c r="G249" s="310">
        <v>1240</v>
      </c>
      <c r="H249" s="310">
        <v>1170</v>
      </c>
      <c r="I249" s="86"/>
      <c r="J249" s="87"/>
      <c r="K249" s="85">
        <v>0</v>
      </c>
      <c r="L249" s="85"/>
      <c r="M249" s="85"/>
    </row>
    <row r="250" spans="1:13">
      <c r="A250" s="54" t="s">
        <v>76</v>
      </c>
      <c r="B250" s="79">
        <v>71</v>
      </c>
      <c r="C250" s="80" t="s">
        <v>57</v>
      </c>
      <c r="D250" s="81" t="str">
        <f t="shared" si="3"/>
        <v>16/100-71-乳児</v>
      </c>
      <c r="E250" s="297">
        <v>224740</v>
      </c>
      <c r="F250" s="297">
        <v>217410</v>
      </c>
      <c r="G250" s="310">
        <v>2120</v>
      </c>
      <c r="H250" s="310">
        <v>2050</v>
      </c>
      <c r="I250" s="86">
        <v>0</v>
      </c>
      <c r="J250" s="87">
        <v>0</v>
      </c>
      <c r="K250" s="85">
        <v>0</v>
      </c>
      <c r="L250" s="85"/>
      <c r="M250" s="85"/>
    </row>
    <row r="251" spans="1:13">
      <c r="A251" s="54" t="s">
        <v>76</v>
      </c>
      <c r="B251" s="79">
        <v>81</v>
      </c>
      <c r="C251" s="80" t="s">
        <v>54</v>
      </c>
      <c r="D251" s="81" t="str">
        <f t="shared" si="3"/>
        <v>16/100-81-４歳以上児</v>
      </c>
      <c r="E251" s="297">
        <v>53220</v>
      </c>
      <c r="F251" s="297">
        <v>46690</v>
      </c>
      <c r="G251" s="310">
        <v>510</v>
      </c>
      <c r="H251" s="310">
        <v>440</v>
      </c>
      <c r="I251" s="83"/>
      <c r="J251" s="84"/>
      <c r="K251" s="85">
        <v>4800</v>
      </c>
      <c r="L251" s="312">
        <v>3530</v>
      </c>
      <c r="M251" s="312">
        <v>30</v>
      </c>
    </row>
    <row r="252" spans="1:13">
      <c r="A252" s="54" t="s">
        <v>76</v>
      </c>
      <c r="B252" s="79">
        <v>81</v>
      </c>
      <c r="C252" s="80" t="s">
        <v>55</v>
      </c>
      <c r="D252" s="81" t="str">
        <f t="shared" si="3"/>
        <v>16/100-81-３歳児</v>
      </c>
      <c r="E252" s="297">
        <v>62040</v>
      </c>
      <c r="F252" s="297">
        <v>55510</v>
      </c>
      <c r="G252" s="310">
        <v>590</v>
      </c>
      <c r="H252" s="310">
        <v>520</v>
      </c>
      <c r="I252" s="310">
        <v>8820</v>
      </c>
      <c r="J252" s="311">
        <v>80</v>
      </c>
      <c r="K252" s="85">
        <v>4800</v>
      </c>
      <c r="L252" s="85"/>
      <c r="M252" s="85"/>
    </row>
    <row r="253" spans="1:13">
      <c r="A253" s="54" t="s">
        <v>76</v>
      </c>
      <c r="B253" s="79">
        <v>81</v>
      </c>
      <c r="C253" s="80" t="s">
        <v>56</v>
      </c>
      <c r="D253" s="81" t="str">
        <f t="shared" si="3"/>
        <v>16/100-81-１、２歳児</v>
      </c>
      <c r="E253" s="297">
        <v>132380</v>
      </c>
      <c r="F253" s="297">
        <v>125850</v>
      </c>
      <c r="G253" s="310">
        <v>1200</v>
      </c>
      <c r="H253" s="310">
        <v>1140</v>
      </c>
      <c r="I253" s="86"/>
      <c r="J253" s="87"/>
      <c r="K253" s="85">
        <v>0</v>
      </c>
      <c r="L253" s="85"/>
      <c r="M253" s="85"/>
    </row>
    <row r="254" spans="1:13">
      <c r="A254" s="54" t="s">
        <v>76</v>
      </c>
      <c r="B254" s="79">
        <v>81</v>
      </c>
      <c r="C254" s="80" t="s">
        <v>57</v>
      </c>
      <c r="D254" s="81" t="str">
        <f t="shared" si="3"/>
        <v>16/100-81-乳児</v>
      </c>
      <c r="E254" s="297">
        <v>220630</v>
      </c>
      <c r="F254" s="297">
        <v>214100</v>
      </c>
      <c r="G254" s="310">
        <v>2080</v>
      </c>
      <c r="H254" s="310">
        <v>2020</v>
      </c>
      <c r="I254" s="86">
        <v>0</v>
      </c>
      <c r="J254" s="87">
        <v>0</v>
      </c>
      <c r="K254" s="85">
        <v>0</v>
      </c>
      <c r="L254" s="85"/>
      <c r="M254" s="85"/>
    </row>
    <row r="255" spans="1:13">
      <c r="A255" s="54" t="s">
        <v>76</v>
      </c>
      <c r="B255" s="79">
        <v>91</v>
      </c>
      <c r="C255" s="80" t="s">
        <v>54</v>
      </c>
      <c r="D255" s="81" t="str">
        <f t="shared" si="3"/>
        <v>16/100-91-４歳以上児</v>
      </c>
      <c r="E255" s="297">
        <v>45850</v>
      </c>
      <c r="F255" s="297">
        <v>39980</v>
      </c>
      <c r="G255" s="310">
        <v>430</v>
      </c>
      <c r="H255" s="310">
        <v>380</v>
      </c>
      <c r="I255" s="83"/>
      <c r="J255" s="84"/>
      <c r="K255" s="85">
        <v>4800</v>
      </c>
      <c r="L255" s="312">
        <v>3530</v>
      </c>
      <c r="M255" s="312">
        <v>30</v>
      </c>
    </row>
    <row r="256" spans="1:13">
      <c r="A256" s="54" t="s">
        <v>76</v>
      </c>
      <c r="B256" s="79">
        <v>91</v>
      </c>
      <c r="C256" s="80" t="s">
        <v>55</v>
      </c>
      <c r="D256" s="81" t="str">
        <f t="shared" si="3"/>
        <v>16/100-91-３歳児</v>
      </c>
      <c r="E256" s="297">
        <v>54670</v>
      </c>
      <c r="F256" s="297">
        <v>48800</v>
      </c>
      <c r="G256" s="310">
        <v>510</v>
      </c>
      <c r="H256" s="310">
        <v>460</v>
      </c>
      <c r="I256" s="310">
        <v>8820</v>
      </c>
      <c r="J256" s="311">
        <v>80</v>
      </c>
      <c r="K256" s="85">
        <v>4800</v>
      </c>
      <c r="L256" s="85"/>
      <c r="M256" s="85"/>
    </row>
    <row r="257" spans="1:13">
      <c r="A257" s="54" t="s">
        <v>76</v>
      </c>
      <c r="B257" s="79">
        <v>91</v>
      </c>
      <c r="C257" s="80" t="s">
        <v>56</v>
      </c>
      <c r="D257" s="81" t="str">
        <f t="shared" si="3"/>
        <v>16/100-91-１、２歳児</v>
      </c>
      <c r="E257" s="297">
        <v>125010</v>
      </c>
      <c r="F257" s="297">
        <v>119140</v>
      </c>
      <c r="G257" s="310">
        <v>1130</v>
      </c>
      <c r="H257" s="310">
        <v>1070</v>
      </c>
      <c r="I257" s="86"/>
      <c r="J257" s="87"/>
      <c r="K257" s="85">
        <v>0</v>
      </c>
      <c r="L257" s="85"/>
      <c r="M257" s="85"/>
    </row>
    <row r="258" spans="1:13">
      <c r="A258" s="54" t="s">
        <v>76</v>
      </c>
      <c r="B258" s="79">
        <v>91</v>
      </c>
      <c r="C258" s="80" t="s">
        <v>57</v>
      </c>
      <c r="D258" s="81" t="str">
        <f t="shared" si="3"/>
        <v>16/100-91-乳児</v>
      </c>
      <c r="E258" s="297">
        <v>213260</v>
      </c>
      <c r="F258" s="297">
        <v>207390</v>
      </c>
      <c r="G258" s="310">
        <v>2010</v>
      </c>
      <c r="H258" s="310">
        <v>1950</v>
      </c>
      <c r="I258" s="86">
        <v>0</v>
      </c>
      <c r="J258" s="87">
        <v>0</v>
      </c>
      <c r="K258" s="85">
        <v>0</v>
      </c>
      <c r="L258" s="85"/>
      <c r="M258" s="85"/>
    </row>
    <row r="259" spans="1:13">
      <c r="A259" s="54" t="s">
        <v>76</v>
      </c>
      <c r="B259" s="54">
        <v>101</v>
      </c>
      <c r="C259" s="80" t="s">
        <v>54</v>
      </c>
      <c r="D259" s="81" t="str">
        <f t="shared" ref="D259:D322" si="4">CONCATENATE($A259,"-",$B259,"-",$C259)</f>
        <v>16/100-101-４歳以上児</v>
      </c>
      <c r="E259" s="297">
        <v>43570</v>
      </c>
      <c r="F259" s="297">
        <v>38230</v>
      </c>
      <c r="G259" s="310">
        <v>410</v>
      </c>
      <c r="H259" s="310">
        <v>360</v>
      </c>
      <c r="I259" s="83"/>
      <c r="J259" s="84"/>
      <c r="K259" s="85">
        <v>4800</v>
      </c>
      <c r="L259" s="312">
        <v>3530</v>
      </c>
      <c r="M259" s="312">
        <v>30</v>
      </c>
    </row>
    <row r="260" spans="1:13">
      <c r="A260" s="54" t="s">
        <v>76</v>
      </c>
      <c r="B260" s="54">
        <v>101</v>
      </c>
      <c r="C260" s="80" t="s">
        <v>55</v>
      </c>
      <c r="D260" s="81" t="str">
        <f t="shared" si="4"/>
        <v>16/100-101-３歳児</v>
      </c>
      <c r="E260" s="297">
        <v>52390</v>
      </c>
      <c r="F260" s="297">
        <v>47050</v>
      </c>
      <c r="G260" s="310">
        <v>490</v>
      </c>
      <c r="H260" s="310">
        <v>440</v>
      </c>
      <c r="I260" s="310">
        <v>8820</v>
      </c>
      <c r="J260" s="311">
        <v>80</v>
      </c>
      <c r="K260" s="85">
        <v>4800</v>
      </c>
      <c r="L260" s="85"/>
      <c r="M260" s="85"/>
    </row>
    <row r="261" spans="1:13">
      <c r="A261" s="54" t="s">
        <v>76</v>
      </c>
      <c r="B261" s="54">
        <v>101</v>
      </c>
      <c r="C261" s="80" t="s">
        <v>56</v>
      </c>
      <c r="D261" s="81" t="str">
        <f t="shared" si="4"/>
        <v>16/100-101-１、２歳児</v>
      </c>
      <c r="E261" s="297">
        <v>122730</v>
      </c>
      <c r="F261" s="297">
        <v>117390</v>
      </c>
      <c r="G261" s="310">
        <v>1100</v>
      </c>
      <c r="H261" s="310">
        <v>1050</v>
      </c>
      <c r="I261" s="86"/>
      <c r="J261" s="87"/>
      <c r="K261" s="85">
        <v>0</v>
      </c>
      <c r="L261" s="85"/>
      <c r="M261" s="85"/>
    </row>
    <row r="262" spans="1:13">
      <c r="A262" s="54" t="s">
        <v>76</v>
      </c>
      <c r="B262" s="54">
        <v>101</v>
      </c>
      <c r="C262" s="80" t="s">
        <v>57</v>
      </c>
      <c r="D262" s="81" t="str">
        <f t="shared" si="4"/>
        <v>16/100-101-乳児</v>
      </c>
      <c r="E262" s="297">
        <v>210980</v>
      </c>
      <c r="F262" s="297">
        <v>205640</v>
      </c>
      <c r="G262" s="310">
        <v>1980</v>
      </c>
      <c r="H262" s="310">
        <v>1930</v>
      </c>
      <c r="I262" s="86">
        <v>0</v>
      </c>
      <c r="J262" s="87">
        <v>0</v>
      </c>
      <c r="K262" s="85">
        <v>0</v>
      </c>
      <c r="L262" s="85"/>
      <c r="M262" s="85"/>
    </row>
    <row r="263" spans="1:13">
      <c r="A263" s="54" t="s">
        <v>76</v>
      </c>
      <c r="B263" s="79">
        <v>111</v>
      </c>
      <c r="C263" s="80" t="s">
        <v>54</v>
      </c>
      <c r="D263" s="81" t="str">
        <f t="shared" si="4"/>
        <v>16/100-111-４歳以上児</v>
      </c>
      <c r="E263" s="297">
        <v>41630</v>
      </c>
      <c r="F263" s="297">
        <v>36730</v>
      </c>
      <c r="G263" s="310">
        <v>390</v>
      </c>
      <c r="H263" s="310">
        <v>340</v>
      </c>
      <c r="I263" s="83"/>
      <c r="J263" s="84"/>
      <c r="K263" s="85">
        <v>4800</v>
      </c>
      <c r="L263" s="312">
        <v>3530</v>
      </c>
      <c r="M263" s="312">
        <v>30</v>
      </c>
    </row>
    <row r="264" spans="1:13">
      <c r="A264" s="54" t="s">
        <v>76</v>
      </c>
      <c r="B264" s="79">
        <v>111</v>
      </c>
      <c r="C264" s="80" t="s">
        <v>55</v>
      </c>
      <c r="D264" s="81" t="str">
        <f t="shared" si="4"/>
        <v>16/100-111-３歳児</v>
      </c>
      <c r="E264" s="297">
        <v>50450</v>
      </c>
      <c r="F264" s="297">
        <v>45550</v>
      </c>
      <c r="G264" s="310">
        <v>470</v>
      </c>
      <c r="H264" s="310">
        <v>420</v>
      </c>
      <c r="I264" s="310">
        <v>8820</v>
      </c>
      <c r="J264" s="311">
        <v>80</v>
      </c>
      <c r="K264" s="85">
        <v>4800</v>
      </c>
      <c r="L264" s="85"/>
      <c r="M264" s="85"/>
    </row>
    <row r="265" spans="1:13">
      <c r="A265" s="54" t="s">
        <v>76</v>
      </c>
      <c r="B265" s="79">
        <v>111</v>
      </c>
      <c r="C265" s="80" t="s">
        <v>56</v>
      </c>
      <c r="D265" s="81" t="str">
        <f t="shared" si="4"/>
        <v>16/100-111-１、２歳児</v>
      </c>
      <c r="E265" s="297">
        <v>120790</v>
      </c>
      <c r="F265" s="297">
        <v>115890</v>
      </c>
      <c r="G265" s="310">
        <v>1090</v>
      </c>
      <c r="H265" s="310">
        <v>1040</v>
      </c>
      <c r="I265" s="86"/>
      <c r="J265" s="87"/>
      <c r="K265" s="85">
        <v>0</v>
      </c>
      <c r="L265" s="85"/>
      <c r="M265" s="85"/>
    </row>
    <row r="266" spans="1:13">
      <c r="A266" s="54" t="s">
        <v>76</v>
      </c>
      <c r="B266" s="79">
        <v>111</v>
      </c>
      <c r="C266" s="80" t="s">
        <v>57</v>
      </c>
      <c r="D266" s="81" t="str">
        <f t="shared" si="4"/>
        <v>16/100-111-乳児</v>
      </c>
      <c r="E266" s="297">
        <v>209040</v>
      </c>
      <c r="F266" s="297">
        <v>204140</v>
      </c>
      <c r="G266" s="310">
        <v>1970</v>
      </c>
      <c r="H266" s="310">
        <v>1920</v>
      </c>
      <c r="I266" s="86">
        <v>0</v>
      </c>
      <c r="J266" s="87">
        <v>0</v>
      </c>
      <c r="K266" s="85">
        <v>0</v>
      </c>
      <c r="L266" s="85"/>
      <c r="M266" s="85"/>
    </row>
    <row r="267" spans="1:13">
      <c r="A267" s="54" t="s">
        <v>76</v>
      </c>
      <c r="B267" s="79">
        <v>121</v>
      </c>
      <c r="C267" s="80" t="s">
        <v>54</v>
      </c>
      <c r="D267" s="81" t="str">
        <f t="shared" si="4"/>
        <v>16/100-121-４歳以上児</v>
      </c>
      <c r="E267" s="297">
        <v>39980</v>
      </c>
      <c r="F267" s="297">
        <v>35470</v>
      </c>
      <c r="G267" s="310">
        <v>380</v>
      </c>
      <c r="H267" s="310">
        <v>330</v>
      </c>
      <c r="I267" s="83"/>
      <c r="J267" s="84"/>
      <c r="K267" s="85">
        <v>4800</v>
      </c>
      <c r="L267" s="312">
        <v>3530</v>
      </c>
      <c r="M267" s="312">
        <v>30</v>
      </c>
    </row>
    <row r="268" spans="1:13">
      <c r="A268" s="54" t="s">
        <v>76</v>
      </c>
      <c r="B268" s="79">
        <v>121</v>
      </c>
      <c r="C268" s="80" t="s">
        <v>55</v>
      </c>
      <c r="D268" s="81" t="str">
        <f t="shared" si="4"/>
        <v>16/100-121-３歳児</v>
      </c>
      <c r="E268" s="297">
        <v>48800</v>
      </c>
      <c r="F268" s="297">
        <v>44290</v>
      </c>
      <c r="G268" s="310">
        <v>460</v>
      </c>
      <c r="H268" s="310">
        <v>410</v>
      </c>
      <c r="I268" s="310">
        <v>8820</v>
      </c>
      <c r="J268" s="311">
        <v>80</v>
      </c>
      <c r="K268" s="85">
        <v>4800</v>
      </c>
      <c r="L268" s="85"/>
      <c r="M268" s="85"/>
    </row>
    <row r="269" spans="1:13">
      <c r="A269" s="54" t="s">
        <v>76</v>
      </c>
      <c r="B269" s="79">
        <v>121</v>
      </c>
      <c r="C269" s="80" t="s">
        <v>56</v>
      </c>
      <c r="D269" s="81" t="str">
        <f t="shared" si="4"/>
        <v>16/100-121-１、２歳児</v>
      </c>
      <c r="E269" s="297">
        <v>119140</v>
      </c>
      <c r="F269" s="297">
        <v>114630</v>
      </c>
      <c r="G269" s="310">
        <v>1070</v>
      </c>
      <c r="H269" s="310">
        <v>1020</v>
      </c>
      <c r="I269" s="86"/>
      <c r="J269" s="87"/>
      <c r="K269" s="85">
        <v>0</v>
      </c>
      <c r="L269" s="85"/>
      <c r="M269" s="85"/>
    </row>
    <row r="270" spans="1:13">
      <c r="A270" s="54" t="s">
        <v>76</v>
      </c>
      <c r="B270" s="79">
        <v>121</v>
      </c>
      <c r="C270" s="80" t="s">
        <v>57</v>
      </c>
      <c r="D270" s="81" t="str">
        <f t="shared" si="4"/>
        <v>16/100-121-乳児</v>
      </c>
      <c r="E270" s="297">
        <v>207390</v>
      </c>
      <c r="F270" s="297">
        <v>202880</v>
      </c>
      <c r="G270" s="310">
        <v>1950</v>
      </c>
      <c r="H270" s="310">
        <v>1900</v>
      </c>
      <c r="I270" s="86">
        <v>0</v>
      </c>
      <c r="J270" s="87">
        <v>0</v>
      </c>
      <c r="K270" s="85">
        <v>0</v>
      </c>
      <c r="L270" s="85"/>
      <c r="M270" s="85"/>
    </row>
    <row r="271" spans="1:13">
      <c r="A271" s="54" t="s">
        <v>76</v>
      </c>
      <c r="B271" s="79">
        <v>131</v>
      </c>
      <c r="C271" s="80" t="s">
        <v>54</v>
      </c>
      <c r="D271" s="81" t="str">
        <f t="shared" si="4"/>
        <v>16/100-131-４歳以上児</v>
      </c>
      <c r="E271" s="297">
        <v>38610</v>
      </c>
      <c r="F271" s="297">
        <v>34420</v>
      </c>
      <c r="G271" s="310">
        <v>360</v>
      </c>
      <c r="H271" s="310">
        <v>320</v>
      </c>
      <c r="I271" s="83"/>
      <c r="J271" s="84"/>
      <c r="K271" s="85">
        <v>4800</v>
      </c>
      <c r="L271" s="312">
        <v>3530</v>
      </c>
      <c r="M271" s="312">
        <v>30</v>
      </c>
    </row>
    <row r="272" spans="1:13">
      <c r="A272" s="54" t="s">
        <v>76</v>
      </c>
      <c r="B272" s="79">
        <v>131</v>
      </c>
      <c r="C272" s="80" t="s">
        <v>55</v>
      </c>
      <c r="D272" s="81" t="str">
        <f t="shared" si="4"/>
        <v>16/100-131-３歳児</v>
      </c>
      <c r="E272" s="297">
        <v>47430</v>
      </c>
      <c r="F272" s="297">
        <v>43240</v>
      </c>
      <c r="G272" s="310">
        <v>440</v>
      </c>
      <c r="H272" s="310">
        <v>400</v>
      </c>
      <c r="I272" s="310">
        <v>8820</v>
      </c>
      <c r="J272" s="311">
        <v>80</v>
      </c>
      <c r="K272" s="85">
        <v>4800</v>
      </c>
      <c r="L272" s="85"/>
      <c r="M272" s="85"/>
    </row>
    <row r="273" spans="1:13">
      <c r="A273" s="54" t="s">
        <v>76</v>
      </c>
      <c r="B273" s="79">
        <v>131</v>
      </c>
      <c r="C273" s="80" t="s">
        <v>56</v>
      </c>
      <c r="D273" s="81" t="str">
        <f t="shared" si="4"/>
        <v>16/100-131-１、２歳児</v>
      </c>
      <c r="E273" s="297">
        <v>117770</v>
      </c>
      <c r="F273" s="297">
        <v>113580</v>
      </c>
      <c r="G273" s="310">
        <v>1060</v>
      </c>
      <c r="H273" s="310">
        <v>1010</v>
      </c>
      <c r="I273" s="86"/>
      <c r="J273" s="87"/>
      <c r="K273" s="85">
        <v>0</v>
      </c>
      <c r="L273" s="85"/>
      <c r="M273" s="85"/>
    </row>
    <row r="274" spans="1:13">
      <c r="A274" s="54" t="s">
        <v>76</v>
      </c>
      <c r="B274" s="79">
        <v>131</v>
      </c>
      <c r="C274" s="80" t="s">
        <v>57</v>
      </c>
      <c r="D274" s="81" t="str">
        <f t="shared" si="4"/>
        <v>16/100-131-乳児</v>
      </c>
      <c r="E274" s="297">
        <v>206020</v>
      </c>
      <c r="F274" s="297">
        <v>201830</v>
      </c>
      <c r="G274" s="310">
        <v>1940</v>
      </c>
      <c r="H274" s="310">
        <v>1890</v>
      </c>
      <c r="I274" s="86">
        <v>0</v>
      </c>
      <c r="J274" s="87">
        <v>0</v>
      </c>
      <c r="K274" s="85">
        <v>0</v>
      </c>
      <c r="L274" s="85"/>
      <c r="M274" s="85"/>
    </row>
    <row r="275" spans="1:13">
      <c r="A275" s="54" t="s">
        <v>76</v>
      </c>
      <c r="B275" s="79">
        <v>141</v>
      </c>
      <c r="C275" s="80" t="s">
        <v>54</v>
      </c>
      <c r="D275" s="81" t="str">
        <f t="shared" si="4"/>
        <v>16/100-141-４歳以上児</v>
      </c>
      <c r="E275" s="297">
        <v>37390</v>
      </c>
      <c r="F275" s="297">
        <v>33480</v>
      </c>
      <c r="G275" s="310">
        <v>350</v>
      </c>
      <c r="H275" s="310">
        <v>310</v>
      </c>
      <c r="I275" s="83"/>
      <c r="J275" s="84"/>
      <c r="K275" s="85">
        <v>4800</v>
      </c>
      <c r="L275" s="312">
        <v>3530</v>
      </c>
      <c r="M275" s="312">
        <v>30</v>
      </c>
    </row>
    <row r="276" spans="1:13">
      <c r="A276" s="54" t="s">
        <v>76</v>
      </c>
      <c r="B276" s="79">
        <v>141</v>
      </c>
      <c r="C276" s="80" t="s">
        <v>55</v>
      </c>
      <c r="D276" s="81" t="str">
        <f t="shared" si="4"/>
        <v>16/100-141-３歳児</v>
      </c>
      <c r="E276" s="297">
        <v>46210</v>
      </c>
      <c r="F276" s="297">
        <v>42300</v>
      </c>
      <c r="G276" s="310">
        <v>430</v>
      </c>
      <c r="H276" s="310">
        <v>390</v>
      </c>
      <c r="I276" s="310">
        <v>8820</v>
      </c>
      <c r="J276" s="311">
        <v>80</v>
      </c>
      <c r="K276" s="85">
        <v>4800</v>
      </c>
      <c r="L276" s="85"/>
      <c r="M276" s="85"/>
    </row>
    <row r="277" spans="1:13">
      <c r="A277" s="54" t="s">
        <v>76</v>
      </c>
      <c r="B277" s="79">
        <v>141</v>
      </c>
      <c r="C277" s="80" t="s">
        <v>56</v>
      </c>
      <c r="D277" s="81" t="str">
        <f t="shared" si="4"/>
        <v>16/100-141-１、２歳児</v>
      </c>
      <c r="E277" s="297">
        <v>116550</v>
      </c>
      <c r="F277" s="297">
        <v>112640</v>
      </c>
      <c r="G277" s="310">
        <v>1040</v>
      </c>
      <c r="H277" s="310">
        <v>1000</v>
      </c>
      <c r="I277" s="86"/>
      <c r="J277" s="87"/>
      <c r="K277" s="85">
        <v>0</v>
      </c>
      <c r="L277" s="85"/>
      <c r="M277" s="85"/>
    </row>
    <row r="278" spans="1:13">
      <c r="A278" s="54" t="s">
        <v>76</v>
      </c>
      <c r="B278" s="79">
        <v>141</v>
      </c>
      <c r="C278" s="80" t="s">
        <v>57</v>
      </c>
      <c r="D278" s="81" t="str">
        <f t="shared" si="4"/>
        <v>16/100-141-乳児</v>
      </c>
      <c r="E278" s="297">
        <v>204800</v>
      </c>
      <c r="F278" s="297">
        <v>200890</v>
      </c>
      <c r="G278" s="310">
        <v>1920</v>
      </c>
      <c r="H278" s="310">
        <v>1880</v>
      </c>
      <c r="I278" s="86">
        <v>0</v>
      </c>
      <c r="J278" s="87">
        <v>0</v>
      </c>
      <c r="K278" s="85">
        <v>0</v>
      </c>
      <c r="L278" s="85"/>
      <c r="M278" s="85"/>
    </row>
    <row r="279" spans="1:13">
      <c r="A279" s="54" t="s">
        <v>76</v>
      </c>
      <c r="B279" s="79">
        <v>151</v>
      </c>
      <c r="C279" s="80" t="s">
        <v>54</v>
      </c>
      <c r="D279" s="81" t="str">
        <f t="shared" si="4"/>
        <v>16/100-151-４歳以上児</v>
      </c>
      <c r="E279" s="297">
        <v>37230</v>
      </c>
      <c r="F279" s="297">
        <v>33560</v>
      </c>
      <c r="G279" s="310">
        <v>350</v>
      </c>
      <c r="H279" s="310">
        <v>310</v>
      </c>
      <c r="I279" s="83"/>
      <c r="J279" s="84"/>
      <c r="K279" s="85">
        <v>4800</v>
      </c>
      <c r="L279" s="312">
        <v>3530</v>
      </c>
      <c r="M279" s="312">
        <v>30</v>
      </c>
    </row>
    <row r="280" spans="1:13">
      <c r="A280" s="54" t="s">
        <v>76</v>
      </c>
      <c r="B280" s="79">
        <v>151</v>
      </c>
      <c r="C280" s="80" t="s">
        <v>55</v>
      </c>
      <c r="D280" s="81" t="str">
        <f t="shared" si="4"/>
        <v>16/100-151-３歳児</v>
      </c>
      <c r="E280" s="297">
        <v>46050</v>
      </c>
      <c r="F280" s="297">
        <v>42380</v>
      </c>
      <c r="G280" s="310">
        <v>430</v>
      </c>
      <c r="H280" s="310">
        <v>390</v>
      </c>
      <c r="I280" s="310">
        <v>8820</v>
      </c>
      <c r="J280" s="311">
        <v>80</v>
      </c>
      <c r="K280" s="85">
        <v>4800</v>
      </c>
      <c r="L280" s="85"/>
      <c r="M280" s="85"/>
    </row>
    <row r="281" spans="1:13">
      <c r="A281" s="54" t="s">
        <v>76</v>
      </c>
      <c r="B281" s="79">
        <v>151</v>
      </c>
      <c r="C281" s="80" t="s">
        <v>56</v>
      </c>
      <c r="D281" s="81" t="str">
        <f t="shared" si="4"/>
        <v>16/100-151-１、２歳児</v>
      </c>
      <c r="E281" s="297">
        <v>116390</v>
      </c>
      <c r="F281" s="297">
        <v>112720</v>
      </c>
      <c r="G281" s="310">
        <v>1040</v>
      </c>
      <c r="H281" s="310">
        <v>1000</v>
      </c>
      <c r="I281" s="86"/>
      <c r="J281" s="87"/>
      <c r="K281" s="85">
        <v>0</v>
      </c>
      <c r="L281" s="85"/>
      <c r="M281" s="85"/>
    </row>
    <row r="282" spans="1:13">
      <c r="A282" s="54" t="s">
        <v>76</v>
      </c>
      <c r="B282" s="79">
        <v>151</v>
      </c>
      <c r="C282" s="80" t="s">
        <v>57</v>
      </c>
      <c r="D282" s="81" t="str">
        <f t="shared" si="4"/>
        <v>16/100-151-乳児</v>
      </c>
      <c r="E282" s="297">
        <v>204640</v>
      </c>
      <c r="F282" s="297">
        <v>200970</v>
      </c>
      <c r="G282" s="310">
        <v>1920</v>
      </c>
      <c r="H282" s="310">
        <v>1880</v>
      </c>
      <c r="I282" s="86">
        <v>0</v>
      </c>
      <c r="J282" s="87">
        <v>0</v>
      </c>
      <c r="K282" s="85">
        <v>0</v>
      </c>
      <c r="L282" s="85"/>
      <c r="M282" s="85"/>
    </row>
    <row r="283" spans="1:13">
      <c r="A283" s="54" t="s">
        <v>76</v>
      </c>
      <c r="B283" s="79">
        <v>161</v>
      </c>
      <c r="C283" s="80" t="s">
        <v>54</v>
      </c>
      <c r="D283" s="81" t="str">
        <f t="shared" si="4"/>
        <v>16/100-161-４歳以上児</v>
      </c>
      <c r="E283" s="297">
        <v>36260</v>
      </c>
      <c r="F283" s="297">
        <v>32810</v>
      </c>
      <c r="G283" s="310">
        <v>340</v>
      </c>
      <c r="H283" s="310">
        <v>300</v>
      </c>
      <c r="I283" s="83"/>
      <c r="J283" s="84"/>
      <c r="K283" s="85">
        <v>4800</v>
      </c>
      <c r="L283" s="312">
        <v>3530</v>
      </c>
      <c r="M283" s="312">
        <v>30</v>
      </c>
    </row>
    <row r="284" spans="1:13">
      <c r="A284" s="54" t="s">
        <v>76</v>
      </c>
      <c r="B284" s="79">
        <v>161</v>
      </c>
      <c r="C284" s="80" t="s">
        <v>55</v>
      </c>
      <c r="D284" s="81" t="str">
        <f t="shared" si="4"/>
        <v>16/100-161-３歳児</v>
      </c>
      <c r="E284" s="297">
        <v>45080</v>
      </c>
      <c r="F284" s="297">
        <v>41630</v>
      </c>
      <c r="G284" s="310">
        <v>420</v>
      </c>
      <c r="H284" s="310">
        <v>380</v>
      </c>
      <c r="I284" s="310">
        <v>8820</v>
      </c>
      <c r="J284" s="311">
        <v>80</v>
      </c>
      <c r="K284" s="85">
        <v>4800</v>
      </c>
      <c r="L284" s="85"/>
      <c r="M284" s="85"/>
    </row>
    <row r="285" spans="1:13">
      <c r="A285" s="54" t="s">
        <v>76</v>
      </c>
      <c r="B285" s="79">
        <v>161</v>
      </c>
      <c r="C285" s="80" t="s">
        <v>56</v>
      </c>
      <c r="D285" s="81" t="str">
        <f t="shared" si="4"/>
        <v>16/100-161-１、２歳児</v>
      </c>
      <c r="E285" s="297">
        <v>115420</v>
      </c>
      <c r="F285" s="297">
        <v>111970</v>
      </c>
      <c r="G285" s="310">
        <v>1030</v>
      </c>
      <c r="H285" s="310">
        <v>1000</v>
      </c>
      <c r="I285" s="86"/>
      <c r="J285" s="87"/>
      <c r="K285" s="85">
        <v>0</v>
      </c>
      <c r="L285" s="85"/>
      <c r="M285" s="85"/>
    </row>
    <row r="286" spans="1:13">
      <c r="A286" s="54" t="s">
        <v>76</v>
      </c>
      <c r="B286" s="79">
        <v>161</v>
      </c>
      <c r="C286" s="80" t="s">
        <v>57</v>
      </c>
      <c r="D286" s="81" t="str">
        <f t="shared" si="4"/>
        <v>16/100-161-乳児</v>
      </c>
      <c r="E286" s="297">
        <v>203670</v>
      </c>
      <c r="F286" s="297">
        <v>200220</v>
      </c>
      <c r="G286" s="310">
        <v>1910</v>
      </c>
      <c r="H286" s="310">
        <v>1880</v>
      </c>
      <c r="I286" s="86">
        <v>0</v>
      </c>
      <c r="J286" s="87">
        <v>0</v>
      </c>
      <c r="K286" s="85">
        <v>0</v>
      </c>
      <c r="L286" s="85"/>
      <c r="M286" s="85"/>
    </row>
    <row r="287" spans="1:13">
      <c r="A287" s="54" t="s">
        <v>76</v>
      </c>
      <c r="B287" s="79">
        <v>171</v>
      </c>
      <c r="C287" s="80" t="s">
        <v>54</v>
      </c>
      <c r="D287" s="81" t="str">
        <f t="shared" si="4"/>
        <v>16/100-171-４歳以上児</v>
      </c>
      <c r="E287" s="297">
        <v>35380</v>
      </c>
      <c r="F287" s="297">
        <v>32120</v>
      </c>
      <c r="G287" s="310">
        <v>330</v>
      </c>
      <c r="H287" s="310">
        <v>300</v>
      </c>
      <c r="I287" s="83"/>
      <c r="J287" s="84"/>
      <c r="K287" s="85">
        <v>4800</v>
      </c>
      <c r="L287" s="312">
        <v>3530</v>
      </c>
      <c r="M287" s="312">
        <v>30</v>
      </c>
    </row>
    <row r="288" spans="1:13">
      <c r="A288" s="54" t="s">
        <v>76</v>
      </c>
      <c r="B288" s="79">
        <v>171</v>
      </c>
      <c r="C288" s="80" t="s">
        <v>55</v>
      </c>
      <c r="D288" s="81" t="str">
        <f t="shared" si="4"/>
        <v>16/100-171-３歳児</v>
      </c>
      <c r="E288" s="297">
        <v>44200</v>
      </c>
      <c r="F288" s="297">
        <v>40940</v>
      </c>
      <c r="G288" s="310">
        <v>410</v>
      </c>
      <c r="H288" s="310">
        <v>380</v>
      </c>
      <c r="I288" s="310">
        <v>8820</v>
      </c>
      <c r="J288" s="311">
        <v>80</v>
      </c>
      <c r="K288" s="85">
        <v>4800</v>
      </c>
      <c r="L288" s="85"/>
      <c r="M288" s="85"/>
    </row>
    <row r="289" spans="1:13">
      <c r="A289" s="54" t="s">
        <v>76</v>
      </c>
      <c r="B289" s="79">
        <v>171</v>
      </c>
      <c r="C289" s="80" t="s">
        <v>56</v>
      </c>
      <c r="D289" s="81" t="str">
        <f t="shared" si="4"/>
        <v>16/100-171-１、２歳児</v>
      </c>
      <c r="E289" s="297">
        <v>114540</v>
      </c>
      <c r="F289" s="297">
        <v>111280</v>
      </c>
      <c r="G289" s="310">
        <v>1020</v>
      </c>
      <c r="H289" s="310">
        <v>990</v>
      </c>
      <c r="I289" s="86"/>
      <c r="J289" s="87"/>
      <c r="K289" s="85">
        <v>0</v>
      </c>
      <c r="L289" s="85"/>
      <c r="M289" s="85"/>
    </row>
    <row r="290" spans="1:13">
      <c r="A290" s="54" t="s">
        <v>76</v>
      </c>
      <c r="B290" s="79">
        <v>171</v>
      </c>
      <c r="C290" s="80" t="s">
        <v>57</v>
      </c>
      <c r="D290" s="81" t="str">
        <f t="shared" si="4"/>
        <v>16/100-171-乳児</v>
      </c>
      <c r="E290" s="297">
        <v>202790</v>
      </c>
      <c r="F290" s="297">
        <v>199530</v>
      </c>
      <c r="G290" s="310">
        <v>1900</v>
      </c>
      <c r="H290" s="310">
        <v>1870</v>
      </c>
      <c r="I290" s="86">
        <v>0</v>
      </c>
      <c r="J290" s="87">
        <v>0</v>
      </c>
      <c r="K290" s="85">
        <v>0</v>
      </c>
      <c r="L290" s="85"/>
      <c r="M290" s="85"/>
    </row>
    <row r="291" spans="1:13">
      <c r="A291" s="54" t="s">
        <v>231</v>
      </c>
      <c r="B291" s="79">
        <v>1</v>
      </c>
      <c r="C291" s="80" t="s">
        <v>54</v>
      </c>
      <c r="D291" s="81" t="str">
        <f t="shared" si="4"/>
        <v>20/100-1-４歳以上児</v>
      </c>
      <c r="E291" s="297">
        <v>277550</v>
      </c>
      <c r="F291" s="297">
        <v>217180</v>
      </c>
      <c r="G291" s="310">
        <v>2750</v>
      </c>
      <c r="H291" s="310">
        <v>2150</v>
      </c>
      <c r="I291" s="83"/>
      <c r="J291" s="84"/>
      <c r="K291" s="85">
        <v>4800</v>
      </c>
      <c r="L291" s="312">
        <v>3640</v>
      </c>
      <c r="M291" s="312">
        <v>30</v>
      </c>
    </row>
    <row r="292" spans="1:13">
      <c r="A292" s="54" t="s">
        <v>231</v>
      </c>
      <c r="B292" s="79">
        <v>1</v>
      </c>
      <c r="C292" s="80" t="s">
        <v>55</v>
      </c>
      <c r="D292" s="81" t="str">
        <f t="shared" si="4"/>
        <v>20/100-1-３歳児</v>
      </c>
      <c r="E292" s="297">
        <v>286650</v>
      </c>
      <c r="F292" s="297">
        <v>226280</v>
      </c>
      <c r="G292" s="310">
        <v>2840</v>
      </c>
      <c r="H292" s="310">
        <v>2240</v>
      </c>
      <c r="I292" s="310">
        <v>9100</v>
      </c>
      <c r="J292" s="311">
        <v>90</v>
      </c>
      <c r="K292" s="85">
        <v>4800</v>
      </c>
      <c r="L292" s="85"/>
      <c r="M292" s="85"/>
    </row>
    <row r="293" spans="1:13">
      <c r="A293" s="54" t="s">
        <v>75</v>
      </c>
      <c r="B293" s="79">
        <v>1</v>
      </c>
      <c r="C293" s="80" t="s">
        <v>56</v>
      </c>
      <c r="D293" s="81" t="str">
        <f t="shared" si="4"/>
        <v>20/100-1-１、２歳児</v>
      </c>
      <c r="E293" s="297">
        <v>358920</v>
      </c>
      <c r="F293" s="297">
        <v>298550</v>
      </c>
      <c r="G293" s="310">
        <v>3460</v>
      </c>
      <c r="H293" s="310">
        <v>2860</v>
      </c>
      <c r="I293" s="86"/>
      <c r="J293" s="87"/>
      <c r="K293" s="85">
        <v>0</v>
      </c>
      <c r="L293" s="85"/>
      <c r="M293" s="85"/>
    </row>
    <row r="294" spans="1:13">
      <c r="A294" s="54" t="s">
        <v>75</v>
      </c>
      <c r="B294" s="79">
        <v>1</v>
      </c>
      <c r="C294" s="80" t="s">
        <v>57</v>
      </c>
      <c r="D294" s="81" t="str">
        <f t="shared" si="4"/>
        <v>20/100-1-乳児</v>
      </c>
      <c r="E294" s="297">
        <v>449940</v>
      </c>
      <c r="F294" s="297">
        <v>389570</v>
      </c>
      <c r="G294" s="310">
        <v>4370</v>
      </c>
      <c r="H294" s="310">
        <v>3770</v>
      </c>
      <c r="I294" s="86">
        <v>0</v>
      </c>
      <c r="J294" s="87">
        <v>0</v>
      </c>
      <c r="K294" s="85">
        <v>0</v>
      </c>
      <c r="L294" s="85"/>
      <c r="M294" s="85"/>
    </row>
    <row r="295" spans="1:13">
      <c r="A295" s="54" t="s">
        <v>75</v>
      </c>
      <c r="B295" s="79">
        <v>11</v>
      </c>
      <c r="C295" s="80" t="s">
        <v>54</v>
      </c>
      <c r="D295" s="81" t="str">
        <f t="shared" si="4"/>
        <v>20/100-11-４歳以上児</v>
      </c>
      <c r="E295" s="297">
        <v>150490</v>
      </c>
      <c r="F295" s="297">
        <v>120310</v>
      </c>
      <c r="G295" s="310">
        <v>1480</v>
      </c>
      <c r="H295" s="310">
        <v>1180</v>
      </c>
      <c r="I295" s="83"/>
      <c r="J295" s="84"/>
      <c r="K295" s="85">
        <v>4800</v>
      </c>
      <c r="L295" s="312">
        <v>3640</v>
      </c>
      <c r="M295" s="312">
        <v>30</v>
      </c>
    </row>
    <row r="296" spans="1:13">
      <c r="A296" s="54" t="s">
        <v>75</v>
      </c>
      <c r="B296" s="79">
        <v>11</v>
      </c>
      <c r="C296" s="80" t="s">
        <v>55</v>
      </c>
      <c r="D296" s="81" t="str">
        <f t="shared" si="4"/>
        <v>20/100-11-３歳児</v>
      </c>
      <c r="E296" s="297">
        <v>159590</v>
      </c>
      <c r="F296" s="297">
        <v>129410</v>
      </c>
      <c r="G296" s="310">
        <v>1570</v>
      </c>
      <c r="H296" s="310">
        <v>1270</v>
      </c>
      <c r="I296" s="310">
        <v>9100</v>
      </c>
      <c r="J296" s="311">
        <v>90</v>
      </c>
      <c r="K296" s="85">
        <v>4800</v>
      </c>
      <c r="L296" s="85"/>
      <c r="M296" s="85"/>
    </row>
    <row r="297" spans="1:13">
      <c r="A297" s="54" t="s">
        <v>75</v>
      </c>
      <c r="B297" s="79">
        <v>11</v>
      </c>
      <c r="C297" s="80" t="s">
        <v>56</v>
      </c>
      <c r="D297" s="81" t="str">
        <f t="shared" si="4"/>
        <v>20/100-11-１、２歳児</v>
      </c>
      <c r="E297" s="297">
        <v>231860</v>
      </c>
      <c r="F297" s="297">
        <v>201680</v>
      </c>
      <c r="G297" s="310">
        <v>2190</v>
      </c>
      <c r="H297" s="310">
        <v>1890</v>
      </c>
      <c r="I297" s="86"/>
      <c r="J297" s="87"/>
      <c r="K297" s="85">
        <v>0</v>
      </c>
      <c r="L297" s="85"/>
      <c r="M297" s="85"/>
    </row>
    <row r="298" spans="1:13">
      <c r="A298" s="54" t="s">
        <v>75</v>
      </c>
      <c r="B298" s="79">
        <v>11</v>
      </c>
      <c r="C298" s="80" t="s">
        <v>57</v>
      </c>
      <c r="D298" s="81" t="str">
        <f t="shared" si="4"/>
        <v>20/100-11-乳児</v>
      </c>
      <c r="E298" s="297">
        <v>322880</v>
      </c>
      <c r="F298" s="297">
        <v>292700</v>
      </c>
      <c r="G298" s="310">
        <v>3100</v>
      </c>
      <c r="H298" s="310">
        <v>2800</v>
      </c>
      <c r="I298" s="86">
        <v>0</v>
      </c>
      <c r="J298" s="87">
        <v>0</v>
      </c>
      <c r="K298" s="85">
        <v>0</v>
      </c>
      <c r="L298" s="85"/>
      <c r="M298" s="85"/>
    </row>
    <row r="299" spans="1:13">
      <c r="A299" s="54" t="s">
        <v>75</v>
      </c>
      <c r="B299" s="79">
        <v>21</v>
      </c>
      <c r="C299" s="80" t="s">
        <v>54</v>
      </c>
      <c r="D299" s="81" t="str">
        <f t="shared" si="4"/>
        <v>20/100-21-４歳以上児</v>
      </c>
      <c r="E299" s="297">
        <v>107990</v>
      </c>
      <c r="F299" s="297">
        <v>87870</v>
      </c>
      <c r="G299" s="310">
        <v>1060</v>
      </c>
      <c r="H299" s="310">
        <v>850</v>
      </c>
      <c r="I299" s="83"/>
      <c r="J299" s="84"/>
      <c r="K299" s="85">
        <v>4800</v>
      </c>
      <c r="L299" s="312">
        <v>3640</v>
      </c>
      <c r="M299" s="312">
        <v>30</v>
      </c>
    </row>
    <row r="300" spans="1:13">
      <c r="A300" s="54" t="s">
        <v>75</v>
      </c>
      <c r="B300" s="79">
        <v>21</v>
      </c>
      <c r="C300" s="80" t="s">
        <v>55</v>
      </c>
      <c r="D300" s="81" t="str">
        <f t="shared" si="4"/>
        <v>20/100-21-３歳児</v>
      </c>
      <c r="E300" s="297">
        <v>117090</v>
      </c>
      <c r="F300" s="297">
        <v>96970</v>
      </c>
      <c r="G300" s="310">
        <v>1150</v>
      </c>
      <c r="H300" s="310">
        <v>940</v>
      </c>
      <c r="I300" s="310">
        <v>9100</v>
      </c>
      <c r="J300" s="311">
        <v>90</v>
      </c>
      <c r="K300" s="85">
        <v>4800</v>
      </c>
      <c r="L300" s="85"/>
      <c r="M300" s="85"/>
    </row>
    <row r="301" spans="1:13">
      <c r="A301" s="54" t="s">
        <v>75</v>
      </c>
      <c r="B301" s="79">
        <v>21</v>
      </c>
      <c r="C301" s="80" t="s">
        <v>56</v>
      </c>
      <c r="D301" s="81" t="str">
        <f t="shared" si="4"/>
        <v>20/100-21-１、２歳児</v>
      </c>
      <c r="E301" s="297">
        <v>189360</v>
      </c>
      <c r="F301" s="297">
        <v>169240</v>
      </c>
      <c r="G301" s="310">
        <v>1770</v>
      </c>
      <c r="H301" s="310">
        <v>1570</v>
      </c>
      <c r="I301" s="86"/>
      <c r="J301" s="87"/>
      <c r="K301" s="85">
        <v>0</v>
      </c>
      <c r="L301" s="85"/>
      <c r="M301" s="85"/>
    </row>
    <row r="302" spans="1:13">
      <c r="A302" s="54" t="s">
        <v>75</v>
      </c>
      <c r="B302" s="79">
        <v>21</v>
      </c>
      <c r="C302" s="80" t="s">
        <v>57</v>
      </c>
      <c r="D302" s="81" t="str">
        <f t="shared" si="4"/>
        <v>20/100-21-乳児</v>
      </c>
      <c r="E302" s="297">
        <v>280380</v>
      </c>
      <c r="F302" s="297">
        <v>260260</v>
      </c>
      <c r="G302" s="310">
        <v>2680</v>
      </c>
      <c r="H302" s="310">
        <v>2480</v>
      </c>
      <c r="I302" s="86">
        <v>0</v>
      </c>
      <c r="J302" s="87">
        <v>0</v>
      </c>
      <c r="K302" s="85">
        <v>0</v>
      </c>
      <c r="L302" s="85"/>
      <c r="M302" s="85"/>
    </row>
    <row r="303" spans="1:13">
      <c r="A303" s="54" t="s">
        <v>75</v>
      </c>
      <c r="B303" s="79">
        <v>31</v>
      </c>
      <c r="C303" s="80" t="s">
        <v>54</v>
      </c>
      <c r="D303" s="81" t="str">
        <f t="shared" si="4"/>
        <v>20/100-31-４歳以上児</v>
      </c>
      <c r="E303" s="297">
        <v>87380</v>
      </c>
      <c r="F303" s="297">
        <v>72290</v>
      </c>
      <c r="G303" s="310">
        <v>850</v>
      </c>
      <c r="H303" s="310">
        <v>700</v>
      </c>
      <c r="I303" s="83"/>
      <c r="J303" s="84"/>
      <c r="K303" s="85">
        <v>4800</v>
      </c>
      <c r="L303" s="312">
        <v>3640</v>
      </c>
      <c r="M303" s="312">
        <v>30</v>
      </c>
    </row>
    <row r="304" spans="1:13">
      <c r="A304" s="54" t="s">
        <v>75</v>
      </c>
      <c r="B304" s="79">
        <v>31</v>
      </c>
      <c r="C304" s="80" t="s">
        <v>55</v>
      </c>
      <c r="D304" s="81" t="str">
        <f t="shared" si="4"/>
        <v>20/100-31-３歳児</v>
      </c>
      <c r="E304" s="297">
        <v>96480</v>
      </c>
      <c r="F304" s="297">
        <v>81390</v>
      </c>
      <c r="G304" s="310">
        <v>940</v>
      </c>
      <c r="H304" s="310">
        <v>790</v>
      </c>
      <c r="I304" s="310">
        <v>9100</v>
      </c>
      <c r="J304" s="311">
        <v>90</v>
      </c>
      <c r="K304" s="85">
        <v>4800</v>
      </c>
      <c r="L304" s="85"/>
      <c r="M304" s="85"/>
    </row>
    <row r="305" spans="1:13">
      <c r="A305" s="54" t="s">
        <v>75</v>
      </c>
      <c r="B305" s="79">
        <v>31</v>
      </c>
      <c r="C305" s="80" t="s">
        <v>56</v>
      </c>
      <c r="D305" s="81" t="str">
        <f t="shared" si="4"/>
        <v>20/100-31-１、２歳児</v>
      </c>
      <c r="E305" s="297">
        <v>168750</v>
      </c>
      <c r="F305" s="297">
        <v>153660</v>
      </c>
      <c r="G305" s="310">
        <v>1560</v>
      </c>
      <c r="H305" s="310">
        <v>1410</v>
      </c>
      <c r="I305" s="86"/>
      <c r="J305" s="87"/>
      <c r="K305" s="85">
        <v>0</v>
      </c>
      <c r="L305" s="85"/>
      <c r="M305" s="85"/>
    </row>
    <row r="306" spans="1:13">
      <c r="A306" s="54" t="s">
        <v>75</v>
      </c>
      <c r="B306" s="79">
        <v>31</v>
      </c>
      <c r="C306" s="80" t="s">
        <v>57</v>
      </c>
      <c r="D306" s="81" t="str">
        <f t="shared" si="4"/>
        <v>20/100-31-乳児</v>
      </c>
      <c r="E306" s="297">
        <v>259770</v>
      </c>
      <c r="F306" s="297">
        <v>244680</v>
      </c>
      <c r="G306" s="310">
        <v>2470</v>
      </c>
      <c r="H306" s="310">
        <v>2320</v>
      </c>
      <c r="I306" s="86">
        <v>0</v>
      </c>
      <c r="J306" s="87">
        <v>0</v>
      </c>
      <c r="K306" s="85">
        <v>0</v>
      </c>
      <c r="L306" s="85"/>
      <c r="M306" s="85"/>
    </row>
    <row r="307" spans="1:13">
      <c r="A307" s="54" t="s">
        <v>75</v>
      </c>
      <c r="B307" s="79">
        <v>41</v>
      </c>
      <c r="C307" s="80" t="s">
        <v>54</v>
      </c>
      <c r="D307" s="81" t="str">
        <f t="shared" si="4"/>
        <v>20/100-41-４歳以上児</v>
      </c>
      <c r="E307" s="297">
        <v>81790</v>
      </c>
      <c r="F307" s="297">
        <v>69720</v>
      </c>
      <c r="G307" s="310">
        <v>790</v>
      </c>
      <c r="H307" s="310">
        <v>670</v>
      </c>
      <c r="I307" s="83"/>
      <c r="J307" s="84"/>
      <c r="K307" s="85">
        <v>4800</v>
      </c>
      <c r="L307" s="312">
        <v>3640</v>
      </c>
      <c r="M307" s="312">
        <v>30</v>
      </c>
    </row>
    <row r="308" spans="1:13">
      <c r="A308" s="54" t="s">
        <v>75</v>
      </c>
      <c r="B308" s="79">
        <v>41</v>
      </c>
      <c r="C308" s="80" t="s">
        <v>55</v>
      </c>
      <c r="D308" s="81" t="str">
        <f t="shared" si="4"/>
        <v>20/100-41-３歳児</v>
      </c>
      <c r="E308" s="297">
        <v>90890</v>
      </c>
      <c r="F308" s="297">
        <v>78820</v>
      </c>
      <c r="G308" s="310">
        <v>880</v>
      </c>
      <c r="H308" s="310">
        <v>760</v>
      </c>
      <c r="I308" s="310">
        <v>9100</v>
      </c>
      <c r="J308" s="311">
        <v>90</v>
      </c>
      <c r="K308" s="85">
        <v>4800</v>
      </c>
      <c r="L308" s="85"/>
      <c r="M308" s="85"/>
    </row>
    <row r="309" spans="1:13">
      <c r="A309" s="54" t="s">
        <v>75</v>
      </c>
      <c r="B309" s="79">
        <v>41</v>
      </c>
      <c r="C309" s="80" t="s">
        <v>56</v>
      </c>
      <c r="D309" s="81" t="str">
        <f t="shared" si="4"/>
        <v>20/100-41-１、２歳児</v>
      </c>
      <c r="E309" s="297">
        <v>163160</v>
      </c>
      <c r="F309" s="297">
        <v>151090</v>
      </c>
      <c r="G309" s="310">
        <v>1510</v>
      </c>
      <c r="H309" s="310">
        <v>1390</v>
      </c>
      <c r="I309" s="86"/>
      <c r="J309" s="87"/>
      <c r="K309" s="85">
        <v>0</v>
      </c>
      <c r="L309" s="85"/>
      <c r="M309" s="85"/>
    </row>
    <row r="310" spans="1:13">
      <c r="A310" s="54" t="s">
        <v>75</v>
      </c>
      <c r="B310" s="79">
        <v>41</v>
      </c>
      <c r="C310" s="80" t="s">
        <v>57</v>
      </c>
      <c r="D310" s="81" t="str">
        <f t="shared" si="4"/>
        <v>20/100-41-乳児</v>
      </c>
      <c r="E310" s="297">
        <v>254180</v>
      </c>
      <c r="F310" s="297">
        <v>242110</v>
      </c>
      <c r="G310" s="310">
        <v>2420</v>
      </c>
      <c r="H310" s="310">
        <v>2300</v>
      </c>
      <c r="I310" s="86">
        <v>0</v>
      </c>
      <c r="J310" s="87">
        <v>0</v>
      </c>
      <c r="K310" s="85">
        <v>0</v>
      </c>
      <c r="L310" s="85"/>
      <c r="M310" s="85"/>
    </row>
    <row r="311" spans="1:13">
      <c r="A311" s="54" t="s">
        <v>75</v>
      </c>
      <c r="B311" s="79">
        <v>51</v>
      </c>
      <c r="C311" s="80" t="s">
        <v>54</v>
      </c>
      <c r="D311" s="81" t="str">
        <f t="shared" si="4"/>
        <v>20/100-51-４歳以上児</v>
      </c>
      <c r="E311" s="297">
        <v>71540</v>
      </c>
      <c r="F311" s="297">
        <v>61470</v>
      </c>
      <c r="G311" s="310">
        <v>690</v>
      </c>
      <c r="H311" s="310">
        <v>590</v>
      </c>
      <c r="I311" s="83"/>
      <c r="J311" s="84"/>
      <c r="K311" s="85">
        <v>4800</v>
      </c>
      <c r="L311" s="312">
        <v>3640</v>
      </c>
      <c r="M311" s="312">
        <v>30</v>
      </c>
    </row>
    <row r="312" spans="1:13">
      <c r="A312" s="54" t="s">
        <v>75</v>
      </c>
      <c r="B312" s="79">
        <v>51</v>
      </c>
      <c r="C312" s="80" t="s">
        <v>55</v>
      </c>
      <c r="D312" s="81" t="str">
        <f t="shared" si="4"/>
        <v>20/100-51-３歳児</v>
      </c>
      <c r="E312" s="297">
        <v>80640</v>
      </c>
      <c r="F312" s="297">
        <v>70570</v>
      </c>
      <c r="G312" s="310">
        <v>780</v>
      </c>
      <c r="H312" s="310">
        <v>680</v>
      </c>
      <c r="I312" s="310">
        <v>9100</v>
      </c>
      <c r="J312" s="311">
        <v>90</v>
      </c>
      <c r="K312" s="85">
        <v>4800</v>
      </c>
      <c r="L312" s="85"/>
      <c r="M312" s="85"/>
    </row>
    <row r="313" spans="1:13">
      <c r="A313" s="54" t="s">
        <v>75</v>
      </c>
      <c r="B313" s="79">
        <v>51</v>
      </c>
      <c r="C313" s="80" t="s">
        <v>56</v>
      </c>
      <c r="D313" s="81" t="str">
        <f t="shared" si="4"/>
        <v>20/100-51-１、２歳児</v>
      </c>
      <c r="E313" s="297">
        <v>152910</v>
      </c>
      <c r="F313" s="297">
        <v>142840</v>
      </c>
      <c r="G313" s="310">
        <v>1400</v>
      </c>
      <c r="H313" s="310">
        <v>1300</v>
      </c>
      <c r="I313" s="86"/>
      <c r="J313" s="87"/>
      <c r="K313" s="85">
        <v>0</v>
      </c>
      <c r="L313" s="85"/>
      <c r="M313" s="85"/>
    </row>
    <row r="314" spans="1:13">
      <c r="A314" s="54" t="s">
        <v>75</v>
      </c>
      <c r="B314" s="79">
        <v>51</v>
      </c>
      <c r="C314" s="80" t="s">
        <v>57</v>
      </c>
      <c r="D314" s="81" t="str">
        <f t="shared" si="4"/>
        <v>20/100-51-乳児</v>
      </c>
      <c r="E314" s="297">
        <v>243930</v>
      </c>
      <c r="F314" s="297">
        <v>233860</v>
      </c>
      <c r="G314" s="310">
        <v>2310</v>
      </c>
      <c r="H314" s="310">
        <v>2210</v>
      </c>
      <c r="I314" s="86">
        <v>0</v>
      </c>
      <c r="J314" s="87">
        <v>0</v>
      </c>
      <c r="K314" s="85">
        <v>0</v>
      </c>
      <c r="L314" s="85"/>
      <c r="M314" s="85"/>
    </row>
    <row r="315" spans="1:13">
      <c r="A315" s="54" t="s">
        <v>75</v>
      </c>
      <c r="B315" s="79">
        <v>61</v>
      </c>
      <c r="C315" s="80" t="s">
        <v>54</v>
      </c>
      <c r="D315" s="81" t="str">
        <f t="shared" si="4"/>
        <v>20/100-61-４歳以上児</v>
      </c>
      <c r="E315" s="297">
        <v>64290</v>
      </c>
      <c r="F315" s="297">
        <v>55660</v>
      </c>
      <c r="G315" s="310">
        <v>620</v>
      </c>
      <c r="H315" s="310">
        <v>530</v>
      </c>
      <c r="I315" s="83"/>
      <c r="J315" s="84"/>
      <c r="K315" s="85">
        <v>4800</v>
      </c>
      <c r="L315" s="312">
        <v>3640</v>
      </c>
      <c r="M315" s="312">
        <v>30</v>
      </c>
    </row>
    <row r="316" spans="1:13">
      <c r="A316" s="54" t="s">
        <v>75</v>
      </c>
      <c r="B316" s="79">
        <v>61</v>
      </c>
      <c r="C316" s="80" t="s">
        <v>55</v>
      </c>
      <c r="D316" s="81" t="str">
        <f t="shared" si="4"/>
        <v>20/100-61-３歳児</v>
      </c>
      <c r="E316" s="297">
        <v>73390</v>
      </c>
      <c r="F316" s="297">
        <v>64760</v>
      </c>
      <c r="G316" s="310">
        <v>710</v>
      </c>
      <c r="H316" s="310">
        <v>620</v>
      </c>
      <c r="I316" s="310">
        <v>9100</v>
      </c>
      <c r="J316" s="311">
        <v>90</v>
      </c>
      <c r="K316" s="85">
        <v>4800</v>
      </c>
      <c r="L316" s="85"/>
      <c r="M316" s="85"/>
    </row>
    <row r="317" spans="1:13">
      <c r="A317" s="54" t="s">
        <v>75</v>
      </c>
      <c r="B317" s="79">
        <v>61</v>
      </c>
      <c r="C317" s="80" t="s">
        <v>56</v>
      </c>
      <c r="D317" s="81" t="str">
        <f t="shared" si="4"/>
        <v>20/100-61-１、２歳児</v>
      </c>
      <c r="E317" s="297">
        <v>145660</v>
      </c>
      <c r="F317" s="297">
        <v>137030</v>
      </c>
      <c r="G317" s="310">
        <v>1330</v>
      </c>
      <c r="H317" s="310">
        <v>1250</v>
      </c>
      <c r="I317" s="86"/>
      <c r="J317" s="87"/>
      <c r="K317" s="85">
        <v>0</v>
      </c>
      <c r="L317" s="85"/>
      <c r="M317" s="85"/>
    </row>
    <row r="318" spans="1:13">
      <c r="A318" s="54" t="s">
        <v>75</v>
      </c>
      <c r="B318" s="79">
        <v>61</v>
      </c>
      <c r="C318" s="80" t="s">
        <v>57</v>
      </c>
      <c r="D318" s="81" t="str">
        <f t="shared" si="4"/>
        <v>20/100-61-乳児</v>
      </c>
      <c r="E318" s="297">
        <v>236680</v>
      </c>
      <c r="F318" s="297">
        <v>228050</v>
      </c>
      <c r="G318" s="310">
        <v>2240</v>
      </c>
      <c r="H318" s="310">
        <v>2160</v>
      </c>
      <c r="I318" s="86">
        <v>0</v>
      </c>
      <c r="J318" s="87">
        <v>0</v>
      </c>
      <c r="K318" s="85">
        <v>0</v>
      </c>
      <c r="L318" s="85"/>
      <c r="M318" s="85"/>
    </row>
    <row r="319" spans="1:13">
      <c r="A319" s="54" t="s">
        <v>75</v>
      </c>
      <c r="B319" s="79">
        <v>71</v>
      </c>
      <c r="C319" s="80" t="s">
        <v>54</v>
      </c>
      <c r="D319" s="81" t="str">
        <f t="shared" si="4"/>
        <v>20/100-71-４歳以上児</v>
      </c>
      <c r="E319" s="297">
        <v>58920</v>
      </c>
      <c r="F319" s="297">
        <v>51370</v>
      </c>
      <c r="G319" s="310">
        <v>560</v>
      </c>
      <c r="H319" s="310">
        <v>490</v>
      </c>
      <c r="I319" s="83"/>
      <c r="J319" s="84"/>
      <c r="K319" s="85">
        <v>4800</v>
      </c>
      <c r="L319" s="312">
        <v>3640</v>
      </c>
      <c r="M319" s="312">
        <v>30</v>
      </c>
    </row>
    <row r="320" spans="1:13">
      <c r="A320" s="54" t="s">
        <v>75</v>
      </c>
      <c r="B320" s="79">
        <v>71</v>
      </c>
      <c r="C320" s="80" t="s">
        <v>55</v>
      </c>
      <c r="D320" s="81" t="str">
        <f t="shared" si="4"/>
        <v>20/100-71-３歳児</v>
      </c>
      <c r="E320" s="297">
        <v>68020</v>
      </c>
      <c r="F320" s="297">
        <v>60470</v>
      </c>
      <c r="G320" s="310">
        <v>650</v>
      </c>
      <c r="H320" s="310">
        <v>580</v>
      </c>
      <c r="I320" s="310">
        <v>9100</v>
      </c>
      <c r="J320" s="311">
        <v>90</v>
      </c>
      <c r="K320" s="85">
        <v>4800</v>
      </c>
      <c r="L320" s="85"/>
      <c r="M320" s="85"/>
    </row>
    <row r="321" spans="1:13">
      <c r="A321" s="54" t="s">
        <v>75</v>
      </c>
      <c r="B321" s="79">
        <v>71</v>
      </c>
      <c r="C321" s="80" t="s">
        <v>56</v>
      </c>
      <c r="D321" s="81" t="str">
        <f t="shared" si="4"/>
        <v>20/100-71-１、２歳児</v>
      </c>
      <c r="E321" s="297">
        <v>140290</v>
      </c>
      <c r="F321" s="297">
        <v>132740</v>
      </c>
      <c r="G321" s="310">
        <v>1280</v>
      </c>
      <c r="H321" s="310">
        <v>1200</v>
      </c>
      <c r="I321" s="86"/>
      <c r="J321" s="87"/>
      <c r="K321" s="85">
        <v>0</v>
      </c>
      <c r="L321" s="85"/>
      <c r="M321" s="85"/>
    </row>
    <row r="322" spans="1:13">
      <c r="A322" s="54" t="s">
        <v>75</v>
      </c>
      <c r="B322" s="79">
        <v>71</v>
      </c>
      <c r="C322" s="80" t="s">
        <v>57</v>
      </c>
      <c r="D322" s="81" t="str">
        <f t="shared" si="4"/>
        <v>20/100-71-乳児</v>
      </c>
      <c r="E322" s="297">
        <v>231310</v>
      </c>
      <c r="F322" s="297">
        <v>223760</v>
      </c>
      <c r="G322" s="310">
        <v>2190</v>
      </c>
      <c r="H322" s="310">
        <v>2110</v>
      </c>
      <c r="I322" s="86">
        <v>0</v>
      </c>
      <c r="J322" s="87">
        <v>0</v>
      </c>
      <c r="K322" s="85">
        <v>0</v>
      </c>
      <c r="L322" s="85"/>
      <c r="M322" s="85"/>
    </row>
    <row r="323" spans="1:13">
      <c r="A323" s="54" t="s">
        <v>75</v>
      </c>
      <c r="B323" s="79">
        <v>81</v>
      </c>
      <c r="C323" s="80" t="s">
        <v>54</v>
      </c>
      <c r="D323" s="81" t="str">
        <f t="shared" ref="D323:D386" si="5">CONCATENATE($A323,"-",$B323,"-",$C323)</f>
        <v>20/100-81-４歳以上児</v>
      </c>
      <c r="E323" s="297">
        <v>54680</v>
      </c>
      <c r="F323" s="297">
        <v>47980</v>
      </c>
      <c r="G323" s="310">
        <v>520</v>
      </c>
      <c r="H323" s="310">
        <v>460</v>
      </c>
      <c r="I323" s="83"/>
      <c r="J323" s="84"/>
      <c r="K323" s="85">
        <v>4800</v>
      </c>
      <c r="L323" s="312">
        <v>3640</v>
      </c>
      <c r="M323" s="312">
        <v>30</v>
      </c>
    </row>
    <row r="324" spans="1:13">
      <c r="A324" s="54" t="s">
        <v>75</v>
      </c>
      <c r="B324" s="79">
        <v>81</v>
      </c>
      <c r="C324" s="80" t="s">
        <v>55</v>
      </c>
      <c r="D324" s="81" t="str">
        <f t="shared" si="5"/>
        <v>20/100-81-３歳児</v>
      </c>
      <c r="E324" s="297">
        <v>63780</v>
      </c>
      <c r="F324" s="297">
        <v>57080</v>
      </c>
      <c r="G324" s="310">
        <v>610</v>
      </c>
      <c r="H324" s="310">
        <v>550</v>
      </c>
      <c r="I324" s="310">
        <v>9100</v>
      </c>
      <c r="J324" s="311">
        <v>90</v>
      </c>
      <c r="K324" s="85">
        <v>4800</v>
      </c>
      <c r="L324" s="85"/>
      <c r="M324" s="85"/>
    </row>
    <row r="325" spans="1:13">
      <c r="A325" s="54" t="s">
        <v>75</v>
      </c>
      <c r="B325" s="79">
        <v>81</v>
      </c>
      <c r="C325" s="80" t="s">
        <v>56</v>
      </c>
      <c r="D325" s="81" t="str">
        <f t="shared" si="5"/>
        <v>20/100-81-１、２歳児</v>
      </c>
      <c r="E325" s="297">
        <v>136050</v>
      </c>
      <c r="F325" s="297">
        <v>129350</v>
      </c>
      <c r="G325" s="310">
        <v>1240</v>
      </c>
      <c r="H325" s="310">
        <v>1170</v>
      </c>
      <c r="I325" s="86"/>
      <c r="J325" s="87"/>
      <c r="K325" s="85">
        <v>0</v>
      </c>
      <c r="L325" s="85"/>
      <c r="M325" s="85"/>
    </row>
    <row r="326" spans="1:13">
      <c r="A326" s="54" t="s">
        <v>75</v>
      </c>
      <c r="B326" s="79">
        <v>81</v>
      </c>
      <c r="C326" s="80" t="s">
        <v>57</v>
      </c>
      <c r="D326" s="81" t="str">
        <f t="shared" si="5"/>
        <v>20/100-81-乳児</v>
      </c>
      <c r="E326" s="297">
        <v>227070</v>
      </c>
      <c r="F326" s="297">
        <v>220370</v>
      </c>
      <c r="G326" s="310">
        <v>2150</v>
      </c>
      <c r="H326" s="310">
        <v>2080</v>
      </c>
      <c r="I326" s="86">
        <v>0</v>
      </c>
      <c r="J326" s="87">
        <v>0</v>
      </c>
      <c r="K326" s="85">
        <v>0</v>
      </c>
      <c r="L326" s="85"/>
      <c r="M326" s="85"/>
    </row>
    <row r="327" spans="1:13">
      <c r="A327" s="54" t="s">
        <v>75</v>
      </c>
      <c r="B327" s="79">
        <v>91</v>
      </c>
      <c r="C327" s="80" t="s">
        <v>54</v>
      </c>
      <c r="D327" s="81" t="str">
        <f t="shared" si="5"/>
        <v>20/100-91-４歳以上児</v>
      </c>
      <c r="E327" s="297">
        <v>47060</v>
      </c>
      <c r="F327" s="297">
        <v>41020</v>
      </c>
      <c r="G327" s="310">
        <v>450</v>
      </c>
      <c r="H327" s="310">
        <v>390</v>
      </c>
      <c r="I327" s="83"/>
      <c r="J327" s="84"/>
      <c r="K327" s="85">
        <v>4800</v>
      </c>
      <c r="L327" s="312">
        <v>3640</v>
      </c>
      <c r="M327" s="312">
        <v>30</v>
      </c>
    </row>
    <row r="328" spans="1:13">
      <c r="A328" s="54" t="s">
        <v>75</v>
      </c>
      <c r="B328" s="79">
        <v>91</v>
      </c>
      <c r="C328" s="80" t="s">
        <v>55</v>
      </c>
      <c r="D328" s="81" t="str">
        <f t="shared" si="5"/>
        <v>20/100-91-３歳児</v>
      </c>
      <c r="E328" s="297">
        <v>56160</v>
      </c>
      <c r="F328" s="297">
        <v>50120</v>
      </c>
      <c r="G328" s="310">
        <v>540</v>
      </c>
      <c r="H328" s="310">
        <v>480</v>
      </c>
      <c r="I328" s="310">
        <v>9100</v>
      </c>
      <c r="J328" s="311">
        <v>90</v>
      </c>
      <c r="K328" s="85">
        <v>4800</v>
      </c>
      <c r="L328" s="85"/>
      <c r="M328" s="85"/>
    </row>
    <row r="329" spans="1:13">
      <c r="A329" s="54" t="s">
        <v>75</v>
      </c>
      <c r="B329" s="79">
        <v>91</v>
      </c>
      <c r="C329" s="80" t="s">
        <v>56</v>
      </c>
      <c r="D329" s="81" t="str">
        <f t="shared" si="5"/>
        <v>20/100-91-１、２歳児</v>
      </c>
      <c r="E329" s="297">
        <v>128430</v>
      </c>
      <c r="F329" s="297">
        <v>122390</v>
      </c>
      <c r="G329" s="310">
        <v>1160</v>
      </c>
      <c r="H329" s="310">
        <v>1100</v>
      </c>
      <c r="I329" s="86"/>
      <c r="J329" s="87"/>
      <c r="K329" s="85">
        <v>0</v>
      </c>
      <c r="L329" s="85"/>
      <c r="M329" s="85"/>
    </row>
    <row r="330" spans="1:13">
      <c r="A330" s="54" t="s">
        <v>75</v>
      </c>
      <c r="B330" s="79">
        <v>91</v>
      </c>
      <c r="C330" s="80" t="s">
        <v>57</v>
      </c>
      <c r="D330" s="81" t="str">
        <f t="shared" si="5"/>
        <v>20/100-91-乳児</v>
      </c>
      <c r="E330" s="297">
        <v>219450</v>
      </c>
      <c r="F330" s="297">
        <v>213410</v>
      </c>
      <c r="G330" s="310">
        <v>2070</v>
      </c>
      <c r="H330" s="310">
        <v>2010</v>
      </c>
      <c r="I330" s="86">
        <v>0</v>
      </c>
      <c r="J330" s="87">
        <v>0</v>
      </c>
      <c r="K330" s="85">
        <v>0</v>
      </c>
      <c r="L330" s="85"/>
      <c r="M330" s="85"/>
    </row>
    <row r="331" spans="1:13">
      <c r="A331" s="54" t="s">
        <v>75</v>
      </c>
      <c r="B331" s="54">
        <v>101</v>
      </c>
      <c r="C331" s="80" t="s">
        <v>54</v>
      </c>
      <c r="D331" s="81" t="str">
        <f t="shared" si="5"/>
        <v>20/100-101-４歳以上児</v>
      </c>
      <c r="E331" s="297">
        <v>44720</v>
      </c>
      <c r="F331" s="297">
        <v>39230</v>
      </c>
      <c r="G331" s="310">
        <v>420</v>
      </c>
      <c r="H331" s="310">
        <v>370</v>
      </c>
      <c r="I331" s="83"/>
      <c r="J331" s="84"/>
      <c r="K331" s="85">
        <v>4800</v>
      </c>
      <c r="L331" s="312">
        <v>3640</v>
      </c>
      <c r="M331" s="312">
        <v>30</v>
      </c>
    </row>
    <row r="332" spans="1:13">
      <c r="A332" s="54" t="s">
        <v>75</v>
      </c>
      <c r="B332" s="54">
        <v>101</v>
      </c>
      <c r="C332" s="80" t="s">
        <v>55</v>
      </c>
      <c r="D332" s="81" t="str">
        <f t="shared" si="5"/>
        <v>20/100-101-３歳児</v>
      </c>
      <c r="E332" s="297">
        <v>53820</v>
      </c>
      <c r="F332" s="297">
        <v>48330</v>
      </c>
      <c r="G332" s="310">
        <v>510</v>
      </c>
      <c r="H332" s="310">
        <v>460</v>
      </c>
      <c r="I332" s="310">
        <v>9100</v>
      </c>
      <c r="J332" s="311">
        <v>90</v>
      </c>
      <c r="K332" s="85">
        <v>4800</v>
      </c>
      <c r="L332" s="85"/>
      <c r="M332" s="85"/>
    </row>
    <row r="333" spans="1:13">
      <c r="A333" s="54" t="s">
        <v>75</v>
      </c>
      <c r="B333" s="54">
        <v>101</v>
      </c>
      <c r="C333" s="80" t="s">
        <v>56</v>
      </c>
      <c r="D333" s="81" t="str">
        <f t="shared" si="5"/>
        <v>20/100-101-１、２歳児</v>
      </c>
      <c r="E333" s="297">
        <v>126090</v>
      </c>
      <c r="F333" s="297">
        <v>120600</v>
      </c>
      <c r="G333" s="310">
        <v>1140</v>
      </c>
      <c r="H333" s="310">
        <v>1080</v>
      </c>
      <c r="I333" s="86"/>
      <c r="J333" s="87"/>
      <c r="K333" s="85">
        <v>0</v>
      </c>
      <c r="L333" s="85"/>
      <c r="M333" s="85"/>
    </row>
    <row r="334" spans="1:13">
      <c r="A334" s="54" t="s">
        <v>75</v>
      </c>
      <c r="B334" s="54">
        <v>101</v>
      </c>
      <c r="C334" s="80" t="s">
        <v>57</v>
      </c>
      <c r="D334" s="81" t="str">
        <f t="shared" si="5"/>
        <v>20/100-101-乳児</v>
      </c>
      <c r="E334" s="297">
        <v>217110</v>
      </c>
      <c r="F334" s="297">
        <v>211620</v>
      </c>
      <c r="G334" s="310">
        <v>2050</v>
      </c>
      <c r="H334" s="310">
        <v>1990</v>
      </c>
      <c r="I334" s="86">
        <v>0</v>
      </c>
      <c r="J334" s="87">
        <v>0</v>
      </c>
      <c r="K334" s="85">
        <v>0</v>
      </c>
      <c r="L334" s="85"/>
      <c r="M334" s="85"/>
    </row>
    <row r="335" spans="1:13">
      <c r="A335" s="54" t="s">
        <v>75</v>
      </c>
      <c r="B335" s="79">
        <v>111</v>
      </c>
      <c r="C335" s="80" t="s">
        <v>54</v>
      </c>
      <c r="D335" s="81" t="str">
        <f t="shared" si="5"/>
        <v>20/100-111-４歳以上児</v>
      </c>
      <c r="E335" s="297">
        <v>42730</v>
      </c>
      <c r="F335" s="297">
        <v>37700</v>
      </c>
      <c r="G335" s="310">
        <v>400</v>
      </c>
      <c r="H335" s="310">
        <v>350</v>
      </c>
      <c r="I335" s="83"/>
      <c r="J335" s="84"/>
      <c r="K335" s="85">
        <v>4800</v>
      </c>
      <c r="L335" s="312">
        <v>3640</v>
      </c>
      <c r="M335" s="312">
        <v>30</v>
      </c>
    </row>
    <row r="336" spans="1:13">
      <c r="A336" s="54" t="s">
        <v>75</v>
      </c>
      <c r="B336" s="79">
        <v>111</v>
      </c>
      <c r="C336" s="80" t="s">
        <v>55</v>
      </c>
      <c r="D336" s="81" t="str">
        <f t="shared" si="5"/>
        <v>20/100-111-３歳児</v>
      </c>
      <c r="E336" s="297">
        <v>51830</v>
      </c>
      <c r="F336" s="297">
        <v>46800</v>
      </c>
      <c r="G336" s="310">
        <v>490</v>
      </c>
      <c r="H336" s="310">
        <v>440</v>
      </c>
      <c r="I336" s="310">
        <v>9100</v>
      </c>
      <c r="J336" s="311">
        <v>90</v>
      </c>
      <c r="K336" s="85">
        <v>4800</v>
      </c>
      <c r="L336" s="85"/>
      <c r="M336" s="85"/>
    </row>
    <row r="337" spans="1:13">
      <c r="A337" s="54" t="s">
        <v>75</v>
      </c>
      <c r="B337" s="79">
        <v>111</v>
      </c>
      <c r="C337" s="80" t="s">
        <v>56</v>
      </c>
      <c r="D337" s="81" t="str">
        <f t="shared" si="5"/>
        <v>20/100-111-１、２歳児</v>
      </c>
      <c r="E337" s="297">
        <v>124100</v>
      </c>
      <c r="F337" s="297">
        <v>119070</v>
      </c>
      <c r="G337" s="310">
        <v>1120</v>
      </c>
      <c r="H337" s="310">
        <v>1070</v>
      </c>
      <c r="I337" s="86"/>
      <c r="J337" s="87"/>
      <c r="K337" s="85">
        <v>0</v>
      </c>
      <c r="L337" s="85"/>
      <c r="M337" s="85"/>
    </row>
    <row r="338" spans="1:13">
      <c r="A338" s="54" t="s">
        <v>75</v>
      </c>
      <c r="B338" s="79">
        <v>111</v>
      </c>
      <c r="C338" s="80" t="s">
        <v>57</v>
      </c>
      <c r="D338" s="81" t="str">
        <f t="shared" si="5"/>
        <v>20/100-111-乳児</v>
      </c>
      <c r="E338" s="297">
        <v>215120</v>
      </c>
      <c r="F338" s="297">
        <v>210090</v>
      </c>
      <c r="G338" s="310">
        <v>2030</v>
      </c>
      <c r="H338" s="310">
        <v>1980</v>
      </c>
      <c r="I338" s="86">
        <v>0</v>
      </c>
      <c r="J338" s="87">
        <v>0</v>
      </c>
      <c r="K338" s="85">
        <v>0</v>
      </c>
      <c r="L338" s="85"/>
      <c r="M338" s="85"/>
    </row>
    <row r="339" spans="1:13">
      <c r="A339" s="54" t="s">
        <v>75</v>
      </c>
      <c r="B339" s="79">
        <v>121</v>
      </c>
      <c r="C339" s="80" t="s">
        <v>54</v>
      </c>
      <c r="D339" s="81" t="str">
        <f t="shared" si="5"/>
        <v>20/100-121-４歳以上児</v>
      </c>
      <c r="E339" s="297">
        <v>41040</v>
      </c>
      <c r="F339" s="297">
        <v>36400</v>
      </c>
      <c r="G339" s="310">
        <v>390</v>
      </c>
      <c r="H339" s="310">
        <v>340</v>
      </c>
      <c r="I339" s="83"/>
      <c r="J339" s="84"/>
      <c r="K339" s="85">
        <v>4800</v>
      </c>
      <c r="L339" s="312">
        <v>3640</v>
      </c>
      <c r="M339" s="312">
        <v>30</v>
      </c>
    </row>
    <row r="340" spans="1:13">
      <c r="A340" s="54" t="s">
        <v>75</v>
      </c>
      <c r="B340" s="79">
        <v>121</v>
      </c>
      <c r="C340" s="80" t="s">
        <v>55</v>
      </c>
      <c r="D340" s="81" t="str">
        <f t="shared" si="5"/>
        <v>20/100-121-３歳児</v>
      </c>
      <c r="E340" s="297">
        <v>50140</v>
      </c>
      <c r="F340" s="297">
        <v>45500</v>
      </c>
      <c r="G340" s="310">
        <v>480</v>
      </c>
      <c r="H340" s="310">
        <v>430</v>
      </c>
      <c r="I340" s="310">
        <v>9100</v>
      </c>
      <c r="J340" s="311">
        <v>90</v>
      </c>
      <c r="K340" s="85">
        <v>4800</v>
      </c>
      <c r="L340" s="85"/>
      <c r="M340" s="85"/>
    </row>
    <row r="341" spans="1:13">
      <c r="A341" s="54" t="s">
        <v>75</v>
      </c>
      <c r="B341" s="79">
        <v>121</v>
      </c>
      <c r="C341" s="80" t="s">
        <v>56</v>
      </c>
      <c r="D341" s="81" t="str">
        <f t="shared" si="5"/>
        <v>20/100-121-１、２歳児</v>
      </c>
      <c r="E341" s="297">
        <v>122410</v>
      </c>
      <c r="F341" s="297">
        <v>117770</v>
      </c>
      <c r="G341" s="310">
        <v>1100</v>
      </c>
      <c r="H341" s="310">
        <v>1050</v>
      </c>
      <c r="I341" s="86"/>
      <c r="J341" s="87"/>
      <c r="K341" s="85">
        <v>0</v>
      </c>
      <c r="L341" s="85"/>
      <c r="M341" s="85"/>
    </row>
    <row r="342" spans="1:13">
      <c r="A342" s="54" t="s">
        <v>75</v>
      </c>
      <c r="B342" s="79">
        <v>121</v>
      </c>
      <c r="C342" s="80" t="s">
        <v>57</v>
      </c>
      <c r="D342" s="81" t="str">
        <f t="shared" si="5"/>
        <v>20/100-121-乳児</v>
      </c>
      <c r="E342" s="297">
        <v>213430</v>
      </c>
      <c r="F342" s="297">
        <v>208790</v>
      </c>
      <c r="G342" s="310">
        <v>2010</v>
      </c>
      <c r="H342" s="310">
        <v>1960</v>
      </c>
      <c r="I342" s="86">
        <v>0</v>
      </c>
      <c r="J342" s="87">
        <v>0</v>
      </c>
      <c r="K342" s="85">
        <v>0</v>
      </c>
      <c r="L342" s="85"/>
      <c r="M342" s="85"/>
    </row>
    <row r="343" spans="1:13">
      <c r="A343" s="54" t="s">
        <v>75</v>
      </c>
      <c r="B343" s="79">
        <v>131</v>
      </c>
      <c r="C343" s="80" t="s">
        <v>54</v>
      </c>
      <c r="D343" s="81" t="str">
        <f t="shared" si="5"/>
        <v>20/100-131-４歳以上児</v>
      </c>
      <c r="E343" s="297">
        <v>39630</v>
      </c>
      <c r="F343" s="297">
        <v>35320</v>
      </c>
      <c r="G343" s="310">
        <v>370</v>
      </c>
      <c r="H343" s="310">
        <v>330</v>
      </c>
      <c r="I343" s="83"/>
      <c r="J343" s="84"/>
      <c r="K343" s="85">
        <v>4800</v>
      </c>
      <c r="L343" s="312">
        <v>3640</v>
      </c>
      <c r="M343" s="312">
        <v>30</v>
      </c>
    </row>
    <row r="344" spans="1:13">
      <c r="A344" s="54" t="s">
        <v>75</v>
      </c>
      <c r="B344" s="79">
        <v>131</v>
      </c>
      <c r="C344" s="80" t="s">
        <v>55</v>
      </c>
      <c r="D344" s="81" t="str">
        <f t="shared" si="5"/>
        <v>20/100-131-３歳児</v>
      </c>
      <c r="E344" s="297">
        <v>48730</v>
      </c>
      <c r="F344" s="297">
        <v>44420</v>
      </c>
      <c r="G344" s="310">
        <v>460</v>
      </c>
      <c r="H344" s="310">
        <v>420</v>
      </c>
      <c r="I344" s="310">
        <v>9100</v>
      </c>
      <c r="J344" s="311">
        <v>90</v>
      </c>
      <c r="K344" s="85">
        <v>4800</v>
      </c>
      <c r="L344" s="85"/>
      <c r="M344" s="85"/>
    </row>
    <row r="345" spans="1:13">
      <c r="A345" s="54" t="s">
        <v>75</v>
      </c>
      <c r="B345" s="79">
        <v>131</v>
      </c>
      <c r="C345" s="80" t="s">
        <v>56</v>
      </c>
      <c r="D345" s="81" t="str">
        <f t="shared" si="5"/>
        <v>20/100-131-１、２歳児</v>
      </c>
      <c r="E345" s="297">
        <v>121000</v>
      </c>
      <c r="F345" s="297">
        <v>116690</v>
      </c>
      <c r="G345" s="310">
        <v>1090</v>
      </c>
      <c r="H345" s="310">
        <v>1040</v>
      </c>
      <c r="I345" s="86"/>
      <c r="J345" s="87"/>
      <c r="K345" s="85">
        <v>0</v>
      </c>
      <c r="L345" s="85"/>
      <c r="M345" s="85"/>
    </row>
    <row r="346" spans="1:13">
      <c r="A346" s="54" t="s">
        <v>75</v>
      </c>
      <c r="B346" s="79">
        <v>131</v>
      </c>
      <c r="C346" s="80" t="s">
        <v>57</v>
      </c>
      <c r="D346" s="81" t="str">
        <f t="shared" si="5"/>
        <v>20/100-131-乳児</v>
      </c>
      <c r="E346" s="297">
        <v>212020</v>
      </c>
      <c r="F346" s="297">
        <v>207710</v>
      </c>
      <c r="G346" s="310">
        <v>2000</v>
      </c>
      <c r="H346" s="310">
        <v>1950</v>
      </c>
      <c r="I346" s="86">
        <v>0</v>
      </c>
      <c r="J346" s="87">
        <v>0</v>
      </c>
      <c r="K346" s="85">
        <v>0</v>
      </c>
      <c r="L346" s="85"/>
      <c r="M346" s="85"/>
    </row>
    <row r="347" spans="1:13">
      <c r="A347" s="54" t="s">
        <v>75</v>
      </c>
      <c r="B347" s="79">
        <v>141</v>
      </c>
      <c r="C347" s="80" t="s">
        <v>54</v>
      </c>
      <c r="D347" s="81" t="str">
        <f t="shared" si="5"/>
        <v>20/100-141-４歳以上児</v>
      </c>
      <c r="E347" s="297">
        <v>38390</v>
      </c>
      <c r="F347" s="297">
        <v>34360</v>
      </c>
      <c r="G347" s="310">
        <v>360</v>
      </c>
      <c r="H347" s="310">
        <v>320</v>
      </c>
      <c r="I347" s="83"/>
      <c r="J347" s="84"/>
      <c r="K347" s="85">
        <v>4800</v>
      </c>
      <c r="L347" s="312">
        <v>3640</v>
      </c>
      <c r="M347" s="312">
        <v>30</v>
      </c>
    </row>
    <row r="348" spans="1:13">
      <c r="A348" s="54" t="s">
        <v>75</v>
      </c>
      <c r="B348" s="79">
        <v>141</v>
      </c>
      <c r="C348" s="80" t="s">
        <v>55</v>
      </c>
      <c r="D348" s="81" t="str">
        <f t="shared" si="5"/>
        <v>20/100-141-３歳児</v>
      </c>
      <c r="E348" s="297">
        <v>47490</v>
      </c>
      <c r="F348" s="297">
        <v>43460</v>
      </c>
      <c r="G348" s="310">
        <v>450</v>
      </c>
      <c r="H348" s="310">
        <v>410</v>
      </c>
      <c r="I348" s="310">
        <v>9100</v>
      </c>
      <c r="J348" s="311">
        <v>90</v>
      </c>
      <c r="K348" s="85">
        <v>4800</v>
      </c>
      <c r="L348" s="85"/>
      <c r="M348" s="85"/>
    </row>
    <row r="349" spans="1:13">
      <c r="A349" s="54" t="s">
        <v>75</v>
      </c>
      <c r="B349" s="79">
        <v>141</v>
      </c>
      <c r="C349" s="80" t="s">
        <v>56</v>
      </c>
      <c r="D349" s="81" t="str">
        <f t="shared" si="5"/>
        <v>20/100-141-１、２歳児</v>
      </c>
      <c r="E349" s="297">
        <v>119760</v>
      </c>
      <c r="F349" s="297">
        <v>115730</v>
      </c>
      <c r="G349" s="310">
        <v>1070</v>
      </c>
      <c r="H349" s="310">
        <v>1030</v>
      </c>
      <c r="I349" s="86"/>
      <c r="J349" s="87"/>
      <c r="K349" s="85">
        <v>0</v>
      </c>
      <c r="L349" s="85"/>
      <c r="M349" s="85"/>
    </row>
    <row r="350" spans="1:13">
      <c r="A350" s="54" t="s">
        <v>75</v>
      </c>
      <c r="B350" s="79">
        <v>141</v>
      </c>
      <c r="C350" s="80" t="s">
        <v>57</v>
      </c>
      <c r="D350" s="81" t="str">
        <f t="shared" si="5"/>
        <v>20/100-141-乳児</v>
      </c>
      <c r="E350" s="297">
        <v>210780</v>
      </c>
      <c r="F350" s="297">
        <v>206750</v>
      </c>
      <c r="G350" s="310">
        <v>1980</v>
      </c>
      <c r="H350" s="310">
        <v>1940</v>
      </c>
      <c r="I350" s="86">
        <v>0</v>
      </c>
      <c r="J350" s="87">
        <v>0</v>
      </c>
      <c r="K350" s="85">
        <v>0</v>
      </c>
      <c r="L350" s="85"/>
      <c r="M350" s="85"/>
    </row>
    <row r="351" spans="1:13">
      <c r="A351" s="54" t="s">
        <v>75</v>
      </c>
      <c r="B351" s="79">
        <v>151</v>
      </c>
      <c r="C351" s="80" t="s">
        <v>54</v>
      </c>
      <c r="D351" s="81" t="str">
        <f t="shared" si="5"/>
        <v>20/100-151-４歳以上児</v>
      </c>
      <c r="E351" s="297">
        <v>38190</v>
      </c>
      <c r="F351" s="297">
        <v>34420</v>
      </c>
      <c r="G351" s="310">
        <v>360</v>
      </c>
      <c r="H351" s="310">
        <v>320</v>
      </c>
      <c r="I351" s="83"/>
      <c r="J351" s="84"/>
      <c r="K351" s="85">
        <v>4800</v>
      </c>
      <c r="L351" s="312">
        <v>3640</v>
      </c>
      <c r="M351" s="312">
        <v>30</v>
      </c>
    </row>
    <row r="352" spans="1:13">
      <c r="A352" s="54" t="s">
        <v>75</v>
      </c>
      <c r="B352" s="79">
        <v>151</v>
      </c>
      <c r="C352" s="80" t="s">
        <v>55</v>
      </c>
      <c r="D352" s="81" t="str">
        <f t="shared" si="5"/>
        <v>20/100-151-３歳児</v>
      </c>
      <c r="E352" s="297">
        <v>47290</v>
      </c>
      <c r="F352" s="297">
        <v>43520</v>
      </c>
      <c r="G352" s="310">
        <v>450</v>
      </c>
      <c r="H352" s="310">
        <v>410</v>
      </c>
      <c r="I352" s="310">
        <v>9100</v>
      </c>
      <c r="J352" s="311">
        <v>90</v>
      </c>
      <c r="K352" s="85">
        <v>4800</v>
      </c>
      <c r="L352" s="85"/>
      <c r="M352" s="85"/>
    </row>
    <row r="353" spans="1:13">
      <c r="A353" s="54" t="s">
        <v>75</v>
      </c>
      <c r="B353" s="79">
        <v>151</v>
      </c>
      <c r="C353" s="80" t="s">
        <v>56</v>
      </c>
      <c r="D353" s="81" t="str">
        <f t="shared" si="5"/>
        <v>20/100-151-１、２歳児</v>
      </c>
      <c r="E353" s="297">
        <v>119560</v>
      </c>
      <c r="F353" s="297">
        <v>115790</v>
      </c>
      <c r="G353" s="310">
        <v>1070</v>
      </c>
      <c r="H353" s="310">
        <v>1030</v>
      </c>
      <c r="I353" s="86"/>
      <c r="J353" s="87"/>
      <c r="K353" s="85">
        <v>0</v>
      </c>
      <c r="L353" s="85"/>
      <c r="M353" s="85"/>
    </row>
    <row r="354" spans="1:13">
      <c r="A354" s="54" t="s">
        <v>75</v>
      </c>
      <c r="B354" s="79">
        <v>151</v>
      </c>
      <c r="C354" s="80" t="s">
        <v>57</v>
      </c>
      <c r="D354" s="81" t="str">
        <f t="shared" si="5"/>
        <v>20/100-151-乳児</v>
      </c>
      <c r="E354" s="297">
        <v>210580</v>
      </c>
      <c r="F354" s="297">
        <v>206810</v>
      </c>
      <c r="G354" s="310">
        <v>1980</v>
      </c>
      <c r="H354" s="310">
        <v>1940</v>
      </c>
      <c r="I354" s="86">
        <v>0</v>
      </c>
      <c r="J354" s="87">
        <v>0</v>
      </c>
      <c r="K354" s="85">
        <v>0</v>
      </c>
      <c r="L354" s="85"/>
      <c r="M354" s="85"/>
    </row>
    <row r="355" spans="1:13">
      <c r="A355" s="54" t="s">
        <v>75</v>
      </c>
      <c r="B355" s="79">
        <v>161</v>
      </c>
      <c r="C355" s="80" t="s">
        <v>54</v>
      </c>
      <c r="D355" s="81" t="str">
        <f t="shared" si="5"/>
        <v>20/100-161-４歳以上児</v>
      </c>
      <c r="E355" s="297">
        <v>37200</v>
      </c>
      <c r="F355" s="297">
        <v>33650</v>
      </c>
      <c r="G355" s="310">
        <v>350</v>
      </c>
      <c r="H355" s="310">
        <v>310</v>
      </c>
      <c r="I355" s="83"/>
      <c r="J355" s="84"/>
      <c r="K355" s="85">
        <v>4800</v>
      </c>
      <c r="L355" s="312">
        <v>3640</v>
      </c>
      <c r="M355" s="312">
        <v>30</v>
      </c>
    </row>
    <row r="356" spans="1:13">
      <c r="A356" s="54" t="s">
        <v>75</v>
      </c>
      <c r="B356" s="79">
        <v>161</v>
      </c>
      <c r="C356" s="80" t="s">
        <v>55</v>
      </c>
      <c r="D356" s="81" t="str">
        <f t="shared" si="5"/>
        <v>20/100-161-３歳児</v>
      </c>
      <c r="E356" s="297">
        <v>46300</v>
      </c>
      <c r="F356" s="297">
        <v>42750</v>
      </c>
      <c r="G356" s="310">
        <v>440</v>
      </c>
      <c r="H356" s="310">
        <v>400</v>
      </c>
      <c r="I356" s="310">
        <v>9100</v>
      </c>
      <c r="J356" s="311">
        <v>90</v>
      </c>
      <c r="K356" s="85">
        <v>4800</v>
      </c>
      <c r="L356" s="85"/>
      <c r="M356" s="85"/>
    </row>
    <row r="357" spans="1:13">
      <c r="A357" s="54" t="s">
        <v>75</v>
      </c>
      <c r="B357" s="79">
        <v>161</v>
      </c>
      <c r="C357" s="80" t="s">
        <v>56</v>
      </c>
      <c r="D357" s="81" t="str">
        <f t="shared" si="5"/>
        <v>20/100-161-１、２歳児</v>
      </c>
      <c r="E357" s="297">
        <v>118570</v>
      </c>
      <c r="F357" s="297">
        <v>115020</v>
      </c>
      <c r="G357" s="310">
        <v>1060</v>
      </c>
      <c r="H357" s="310">
        <v>1030</v>
      </c>
      <c r="I357" s="86"/>
      <c r="J357" s="87"/>
      <c r="K357" s="85">
        <v>0</v>
      </c>
      <c r="L357" s="85"/>
      <c r="M357" s="85"/>
    </row>
    <row r="358" spans="1:13">
      <c r="A358" s="54" t="s">
        <v>75</v>
      </c>
      <c r="B358" s="79">
        <v>161</v>
      </c>
      <c r="C358" s="80" t="s">
        <v>57</v>
      </c>
      <c r="D358" s="81" t="str">
        <f t="shared" si="5"/>
        <v>20/100-161-乳児</v>
      </c>
      <c r="E358" s="297">
        <v>209590</v>
      </c>
      <c r="F358" s="297">
        <v>206040</v>
      </c>
      <c r="G358" s="310">
        <v>1970</v>
      </c>
      <c r="H358" s="310">
        <v>1940</v>
      </c>
      <c r="I358" s="86">
        <v>0</v>
      </c>
      <c r="J358" s="87">
        <v>0</v>
      </c>
      <c r="K358" s="85">
        <v>0</v>
      </c>
      <c r="L358" s="85"/>
      <c r="M358" s="85"/>
    </row>
    <row r="359" spans="1:13">
      <c r="A359" s="54" t="s">
        <v>75</v>
      </c>
      <c r="B359" s="79">
        <v>171</v>
      </c>
      <c r="C359" s="80" t="s">
        <v>54</v>
      </c>
      <c r="D359" s="81" t="str">
        <f t="shared" si="5"/>
        <v>20/100-171-４歳以上児</v>
      </c>
      <c r="E359" s="297">
        <v>36300</v>
      </c>
      <c r="F359" s="297">
        <v>32940</v>
      </c>
      <c r="G359" s="310">
        <v>340</v>
      </c>
      <c r="H359" s="310">
        <v>310</v>
      </c>
      <c r="I359" s="83"/>
      <c r="J359" s="84"/>
      <c r="K359" s="85">
        <v>4800</v>
      </c>
      <c r="L359" s="312">
        <v>3640</v>
      </c>
      <c r="M359" s="312">
        <v>30</v>
      </c>
    </row>
    <row r="360" spans="1:13">
      <c r="A360" s="54" t="s">
        <v>75</v>
      </c>
      <c r="B360" s="79">
        <v>171</v>
      </c>
      <c r="C360" s="80" t="s">
        <v>55</v>
      </c>
      <c r="D360" s="81" t="str">
        <f t="shared" si="5"/>
        <v>20/100-171-３歳児</v>
      </c>
      <c r="E360" s="297">
        <v>45400</v>
      </c>
      <c r="F360" s="297">
        <v>42040</v>
      </c>
      <c r="G360" s="310">
        <v>430</v>
      </c>
      <c r="H360" s="310">
        <v>400</v>
      </c>
      <c r="I360" s="310">
        <v>9100</v>
      </c>
      <c r="J360" s="311">
        <v>90</v>
      </c>
      <c r="K360" s="85">
        <v>4800</v>
      </c>
      <c r="L360" s="85"/>
      <c r="M360" s="85"/>
    </row>
    <row r="361" spans="1:13">
      <c r="A361" s="54" t="s">
        <v>75</v>
      </c>
      <c r="B361" s="79">
        <v>171</v>
      </c>
      <c r="C361" s="80" t="s">
        <v>56</v>
      </c>
      <c r="D361" s="81" t="str">
        <f t="shared" si="5"/>
        <v>20/100-171-１、２歳児</v>
      </c>
      <c r="E361" s="297">
        <v>117670</v>
      </c>
      <c r="F361" s="297">
        <v>114310</v>
      </c>
      <c r="G361" s="310">
        <v>1050</v>
      </c>
      <c r="H361" s="310">
        <v>1020</v>
      </c>
      <c r="I361" s="86"/>
      <c r="J361" s="87"/>
      <c r="K361" s="85">
        <v>0</v>
      </c>
      <c r="L361" s="85"/>
      <c r="M361" s="85"/>
    </row>
    <row r="362" spans="1:13">
      <c r="A362" s="54" t="s">
        <v>75</v>
      </c>
      <c r="B362" s="79">
        <v>171</v>
      </c>
      <c r="C362" s="80" t="s">
        <v>57</v>
      </c>
      <c r="D362" s="81" t="str">
        <f t="shared" si="5"/>
        <v>20/100-171-乳児</v>
      </c>
      <c r="E362" s="297">
        <v>208690</v>
      </c>
      <c r="F362" s="297">
        <v>205330</v>
      </c>
      <c r="G362" s="310">
        <v>1960</v>
      </c>
      <c r="H362" s="310">
        <v>1930</v>
      </c>
      <c r="I362" s="86">
        <v>0</v>
      </c>
      <c r="J362" s="87">
        <v>0</v>
      </c>
      <c r="K362" s="85">
        <v>0</v>
      </c>
      <c r="L362" s="85"/>
      <c r="M362" s="85"/>
    </row>
    <row r="363" spans="1:13">
      <c r="A363" s="54" t="s">
        <v>279</v>
      </c>
      <c r="B363" s="79">
        <v>1</v>
      </c>
      <c r="C363" s="80" t="s">
        <v>54</v>
      </c>
      <c r="D363" s="81" t="str">
        <f t="shared" si="5"/>
        <v>3/100-1-４歳以上児</v>
      </c>
      <c r="E363" s="297">
        <v>246940</v>
      </c>
      <c r="F363" s="297">
        <v>193620</v>
      </c>
      <c r="G363" s="310">
        <v>2450</v>
      </c>
      <c r="H363" s="310">
        <v>1910</v>
      </c>
      <c r="I363" s="82"/>
      <c r="J363" s="84"/>
      <c r="K363" s="85">
        <v>4800</v>
      </c>
      <c r="L363" s="312">
        <v>3170</v>
      </c>
      <c r="M363" s="312">
        <v>30</v>
      </c>
    </row>
    <row r="364" spans="1:13">
      <c r="A364" s="54" t="s">
        <v>279</v>
      </c>
      <c r="B364" s="79">
        <v>1</v>
      </c>
      <c r="C364" s="80" t="s">
        <v>55</v>
      </c>
      <c r="D364" s="81" t="str">
        <f t="shared" si="5"/>
        <v>3/100-1-３歳児</v>
      </c>
      <c r="E364" s="297">
        <v>254860</v>
      </c>
      <c r="F364" s="297">
        <v>201540</v>
      </c>
      <c r="G364" s="310">
        <v>2520</v>
      </c>
      <c r="H364" s="310">
        <v>1980</v>
      </c>
      <c r="I364" s="310">
        <v>7920</v>
      </c>
      <c r="J364" s="311">
        <v>70</v>
      </c>
      <c r="K364" s="85">
        <v>4800</v>
      </c>
      <c r="L364" s="85"/>
      <c r="M364" s="85"/>
    </row>
    <row r="365" spans="1:13">
      <c r="A365" s="54" t="s">
        <v>81</v>
      </c>
      <c r="B365" s="79">
        <v>1</v>
      </c>
      <c r="C365" s="80" t="s">
        <v>56</v>
      </c>
      <c r="D365" s="81" t="str">
        <f t="shared" si="5"/>
        <v>3/100-1-１、２歳児</v>
      </c>
      <c r="E365" s="297">
        <v>318910</v>
      </c>
      <c r="F365" s="297">
        <v>265590</v>
      </c>
      <c r="G365" s="310">
        <v>3070</v>
      </c>
      <c r="H365" s="310">
        <v>2540</v>
      </c>
      <c r="I365" s="86"/>
      <c r="J365" s="87"/>
      <c r="K365" s="85">
        <v>0</v>
      </c>
      <c r="L365" s="85"/>
      <c r="M365" s="85"/>
    </row>
    <row r="366" spans="1:13">
      <c r="A366" s="54" t="s">
        <v>81</v>
      </c>
      <c r="B366" s="79">
        <v>1</v>
      </c>
      <c r="C366" s="80" t="s">
        <v>57</v>
      </c>
      <c r="D366" s="81" t="str">
        <f t="shared" si="5"/>
        <v>3/100-1-乳児</v>
      </c>
      <c r="E366" s="297">
        <v>398170</v>
      </c>
      <c r="F366" s="297">
        <v>344850</v>
      </c>
      <c r="G366" s="310">
        <v>3860</v>
      </c>
      <c r="H366" s="310">
        <v>3330</v>
      </c>
      <c r="I366" s="86">
        <v>0</v>
      </c>
      <c r="J366" s="87">
        <v>0</v>
      </c>
      <c r="K366" s="85">
        <v>0</v>
      </c>
      <c r="L366" s="85"/>
      <c r="M366" s="85"/>
    </row>
    <row r="367" spans="1:13">
      <c r="A367" s="54" t="s">
        <v>81</v>
      </c>
      <c r="B367" s="79">
        <v>11</v>
      </c>
      <c r="C367" s="80" t="s">
        <v>54</v>
      </c>
      <c r="D367" s="81" t="str">
        <f t="shared" si="5"/>
        <v>3/100-11-４歳以上児</v>
      </c>
      <c r="E367" s="297">
        <v>133830</v>
      </c>
      <c r="F367" s="297">
        <v>107170</v>
      </c>
      <c r="G367" s="310">
        <v>1310</v>
      </c>
      <c r="H367" s="310">
        <v>1050</v>
      </c>
      <c r="I367" s="82"/>
      <c r="J367" s="84"/>
      <c r="K367" s="85">
        <v>4800</v>
      </c>
      <c r="L367" s="312">
        <v>3170</v>
      </c>
      <c r="M367" s="312">
        <v>30</v>
      </c>
    </row>
    <row r="368" spans="1:13">
      <c r="A368" s="54" t="s">
        <v>81</v>
      </c>
      <c r="B368" s="79">
        <v>11</v>
      </c>
      <c r="C368" s="80" t="s">
        <v>55</v>
      </c>
      <c r="D368" s="81" t="str">
        <f t="shared" si="5"/>
        <v>3/100-11-３歳児</v>
      </c>
      <c r="E368" s="297">
        <v>141750</v>
      </c>
      <c r="F368" s="297">
        <v>115090</v>
      </c>
      <c r="G368" s="310">
        <v>1380</v>
      </c>
      <c r="H368" s="310">
        <v>1120</v>
      </c>
      <c r="I368" s="310">
        <v>7920</v>
      </c>
      <c r="J368" s="311">
        <v>70</v>
      </c>
      <c r="K368" s="85">
        <v>4800</v>
      </c>
      <c r="L368" s="85"/>
      <c r="M368" s="85"/>
    </row>
    <row r="369" spans="1:13">
      <c r="A369" s="54" t="s">
        <v>81</v>
      </c>
      <c r="B369" s="79">
        <v>11</v>
      </c>
      <c r="C369" s="80" t="s">
        <v>56</v>
      </c>
      <c r="D369" s="81" t="str">
        <f t="shared" si="5"/>
        <v>3/100-11-１、２歳児</v>
      </c>
      <c r="E369" s="297">
        <v>205800</v>
      </c>
      <c r="F369" s="297">
        <v>179140</v>
      </c>
      <c r="G369" s="310">
        <v>1940</v>
      </c>
      <c r="H369" s="310">
        <v>1670</v>
      </c>
      <c r="I369" s="86"/>
      <c r="J369" s="87"/>
      <c r="K369" s="85">
        <v>0</v>
      </c>
      <c r="L369" s="85"/>
      <c r="M369" s="85"/>
    </row>
    <row r="370" spans="1:13">
      <c r="A370" s="54" t="s">
        <v>81</v>
      </c>
      <c r="B370" s="79">
        <v>11</v>
      </c>
      <c r="C370" s="80" t="s">
        <v>57</v>
      </c>
      <c r="D370" s="81" t="str">
        <f t="shared" si="5"/>
        <v>3/100-11-乳児</v>
      </c>
      <c r="E370" s="297">
        <v>285060</v>
      </c>
      <c r="F370" s="297">
        <v>258400</v>
      </c>
      <c r="G370" s="310">
        <v>2730</v>
      </c>
      <c r="H370" s="310">
        <v>2460</v>
      </c>
      <c r="I370" s="86">
        <v>0</v>
      </c>
      <c r="J370" s="87">
        <v>0</v>
      </c>
      <c r="K370" s="85">
        <v>0</v>
      </c>
      <c r="L370" s="85"/>
      <c r="M370" s="85"/>
    </row>
    <row r="371" spans="1:13">
      <c r="A371" s="54" t="s">
        <v>81</v>
      </c>
      <c r="B371" s="79">
        <v>21</v>
      </c>
      <c r="C371" s="80" t="s">
        <v>54</v>
      </c>
      <c r="D371" s="81" t="str">
        <f t="shared" si="5"/>
        <v>3/100-21-４歳以上児</v>
      </c>
      <c r="E371" s="297">
        <v>96010</v>
      </c>
      <c r="F371" s="297">
        <v>78230</v>
      </c>
      <c r="G371" s="310">
        <v>940</v>
      </c>
      <c r="H371" s="310">
        <v>760</v>
      </c>
      <c r="I371" s="82"/>
      <c r="J371" s="84"/>
      <c r="K371" s="85">
        <v>4800</v>
      </c>
      <c r="L371" s="312">
        <v>3170</v>
      </c>
      <c r="M371" s="312">
        <v>30</v>
      </c>
    </row>
    <row r="372" spans="1:13">
      <c r="A372" s="54" t="s">
        <v>81</v>
      </c>
      <c r="B372" s="79">
        <v>21</v>
      </c>
      <c r="C372" s="80" t="s">
        <v>55</v>
      </c>
      <c r="D372" s="81" t="str">
        <f t="shared" si="5"/>
        <v>3/100-21-３歳児</v>
      </c>
      <c r="E372" s="297">
        <v>103930</v>
      </c>
      <c r="F372" s="297">
        <v>86150</v>
      </c>
      <c r="G372" s="310">
        <v>1010</v>
      </c>
      <c r="H372" s="310">
        <v>830</v>
      </c>
      <c r="I372" s="310">
        <v>7920</v>
      </c>
      <c r="J372" s="311">
        <v>70</v>
      </c>
      <c r="K372" s="85">
        <v>4800</v>
      </c>
      <c r="L372" s="85"/>
      <c r="M372" s="85"/>
    </row>
    <row r="373" spans="1:13">
      <c r="A373" s="54" t="s">
        <v>81</v>
      </c>
      <c r="B373" s="79">
        <v>21</v>
      </c>
      <c r="C373" s="80" t="s">
        <v>56</v>
      </c>
      <c r="D373" s="81" t="str">
        <f t="shared" si="5"/>
        <v>3/100-21-１、２歳児</v>
      </c>
      <c r="E373" s="297">
        <v>167980</v>
      </c>
      <c r="F373" s="297">
        <v>150200</v>
      </c>
      <c r="G373" s="310">
        <v>1560</v>
      </c>
      <c r="H373" s="310">
        <v>1380</v>
      </c>
      <c r="I373" s="86"/>
      <c r="J373" s="87"/>
      <c r="K373" s="85">
        <v>0</v>
      </c>
      <c r="L373" s="85"/>
      <c r="M373" s="85"/>
    </row>
    <row r="374" spans="1:13">
      <c r="A374" s="54" t="s">
        <v>81</v>
      </c>
      <c r="B374" s="79">
        <v>21</v>
      </c>
      <c r="C374" s="80" t="s">
        <v>57</v>
      </c>
      <c r="D374" s="81" t="str">
        <f t="shared" si="5"/>
        <v>3/100-21-乳児</v>
      </c>
      <c r="E374" s="297">
        <v>247240</v>
      </c>
      <c r="F374" s="297">
        <v>229460</v>
      </c>
      <c r="G374" s="310">
        <v>2350</v>
      </c>
      <c r="H374" s="310">
        <v>2170</v>
      </c>
      <c r="I374" s="86">
        <v>0</v>
      </c>
      <c r="J374" s="87">
        <v>0</v>
      </c>
      <c r="K374" s="85">
        <v>0</v>
      </c>
      <c r="L374" s="85"/>
      <c r="M374" s="85"/>
    </row>
    <row r="375" spans="1:13">
      <c r="A375" s="54" t="s">
        <v>81</v>
      </c>
      <c r="B375" s="79">
        <v>31</v>
      </c>
      <c r="C375" s="80" t="s">
        <v>54</v>
      </c>
      <c r="D375" s="81" t="str">
        <f t="shared" si="5"/>
        <v>3/100-31-４歳以上児</v>
      </c>
      <c r="E375" s="297">
        <v>77490</v>
      </c>
      <c r="F375" s="297">
        <v>64160</v>
      </c>
      <c r="G375" s="310">
        <v>750</v>
      </c>
      <c r="H375" s="310">
        <v>620</v>
      </c>
      <c r="I375" s="82"/>
      <c r="J375" s="84"/>
      <c r="K375" s="85">
        <v>4800</v>
      </c>
      <c r="L375" s="312">
        <v>3170</v>
      </c>
      <c r="M375" s="312">
        <v>30</v>
      </c>
    </row>
    <row r="376" spans="1:13">
      <c r="A376" s="54" t="s">
        <v>81</v>
      </c>
      <c r="B376" s="79">
        <v>31</v>
      </c>
      <c r="C376" s="80" t="s">
        <v>55</v>
      </c>
      <c r="D376" s="81" t="str">
        <f t="shared" si="5"/>
        <v>3/100-31-３歳児</v>
      </c>
      <c r="E376" s="297">
        <v>85410</v>
      </c>
      <c r="F376" s="297">
        <v>72080</v>
      </c>
      <c r="G376" s="310">
        <v>820</v>
      </c>
      <c r="H376" s="310">
        <v>690</v>
      </c>
      <c r="I376" s="310">
        <v>7920</v>
      </c>
      <c r="J376" s="311">
        <v>70</v>
      </c>
      <c r="K376" s="85">
        <v>4800</v>
      </c>
      <c r="L376" s="85"/>
      <c r="M376" s="85"/>
    </row>
    <row r="377" spans="1:13">
      <c r="A377" s="54" t="s">
        <v>81</v>
      </c>
      <c r="B377" s="79">
        <v>31</v>
      </c>
      <c r="C377" s="80" t="s">
        <v>56</v>
      </c>
      <c r="D377" s="81" t="str">
        <f t="shared" si="5"/>
        <v>3/100-31-１、２歳児</v>
      </c>
      <c r="E377" s="297">
        <v>149460</v>
      </c>
      <c r="F377" s="297">
        <v>136130</v>
      </c>
      <c r="G377" s="310">
        <v>1370</v>
      </c>
      <c r="H377" s="310">
        <v>1240</v>
      </c>
      <c r="I377" s="86"/>
      <c r="J377" s="87"/>
      <c r="K377" s="85">
        <v>0</v>
      </c>
      <c r="L377" s="85"/>
      <c r="M377" s="85"/>
    </row>
    <row r="378" spans="1:13">
      <c r="A378" s="54" t="s">
        <v>81</v>
      </c>
      <c r="B378" s="79">
        <v>31</v>
      </c>
      <c r="C378" s="80" t="s">
        <v>57</v>
      </c>
      <c r="D378" s="81" t="str">
        <f t="shared" si="5"/>
        <v>3/100-31-乳児</v>
      </c>
      <c r="E378" s="297">
        <v>228720</v>
      </c>
      <c r="F378" s="297">
        <v>215390</v>
      </c>
      <c r="G378" s="310">
        <v>2160</v>
      </c>
      <c r="H378" s="310">
        <v>2030</v>
      </c>
      <c r="I378" s="86">
        <v>0</v>
      </c>
      <c r="J378" s="87">
        <v>0</v>
      </c>
      <c r="K378" s="85">
        <v>0</v>
      </c>
      <c r="L378" s="85"/>
      <c r="M378" s="85"/>
    </row>
    <row r="379" spans="1:13">
      <c r="A379" s="54" t="s">
        <v>81</v>
      </c>
      <c r="B379" s="79">
        <v>41</v>
      </c>
      <c r="C379" s="80" t="s">
        <v>54</v>
      </c>
      <c r="D379" s="81" t="str">
        <f t="shared" si="5"/>
        <v>3/100-41-４歳以上児</v>
      </c>
      <c r="E379" s="297">
        <v>72430</v>
      </c>
      <c r="F379" s="297">
        <v>61760</v>
      </c>
      <c r="G379" s="310">
        <v>700</v>
      </c>
      <c r="H379" s="310">
        <v>590</v>
      </c>
      <c r="I379" s="82"/>
      <c r="J379" s="84"/>
      <c r="K379" s="85">
        <v>4800</v>
      </c>
      <c r="L379" s="312">
        <v>3170</v>
      </c>
      <c r="M379" s="312">
        <v>30</v>
      </c>
    </row>
    <row r="380" spans="1:13">
      <c r="A380" s="54" t="s">
        <v>81</v>
      </c>
      <c r="B380" s="79">
        <v>41</v>
      </c>
      <c r="C380" s="80" t="s">
        <v>55</v>
      </c>
      <c r="D380" s="81" t="str">
        <f t="shared" si="5"/>
        <v>3/100-41-３歳児</v>
      </c>
      <c r="E380" s="297">
        <v>80350</v>
      </c>
      <c r="F380" s="297">
        <v>69680</v>
      </c>
      <c r="G380" s="310">
        <v>770</v>
      </c>
      <c r="H380" s="310">
        <v>660</v>
      </c>
      <c r="I380" s="310">
        <v>7920</v>
      </c>
      <c r="J380" s="311">
        <v>70</v>
      </c>
      <c r="K380" s="85">
        <v>4800</v>
      </c>
      <c r="L380" s="85"/>
      <c r="M380" s="85"/>
    </row>
    <row r="381" spans="1:13">
      <c r="A381" s="54" t="s">
        <v>81</v>
      </c>
      <c r="B381" s="79">
        <v>41</v>
      </c>
      <c r="C381" s="80" t="s">
        <v>56</v>
      </c>
      <c r="D381" s="81" t="str">
        <f t="shared" si="5"/>
        <v>3/100-41-１、２歳児</v>
      </c>
      <c r="E381" s="297">
        <v>144400</v>
      </c>
      <c r="F381" s="297">
        <v>133730</v>
      </c>
      <c r="G381" s="310">
        <v>1320</v>
      </c>
      <c r="H381" s="310">
        <v>1220</v>
      </c>
      <c r="I381" s="86"/>
      <c r="J381" s="87"/>
      <c r="K381" s="85">
        <v>0</v>
      </c>
      <c r="L381" s="85"/>
      <c r="M381" s="85"/>
    </row>
    <row r="382" spans="1:13">
      <c r="A382" s="54" t="s">
        <v>81</v>
      </c>
      <c r="B382" s="79">
        <v>41</v>
      </c>
      <c r="C382" s="80" t="s">
        <v>57</v>
      </c>
      <c r="D382" s="81" t="str">
        <f t="shared" si="5"/>
        <v>3/100-41-乳児</v>
      </c>
      <c r="E382" s="297">
        <v>223660</v>
      </c>
      <c r="F382" s="297">
        <v>212990</v>
      </c>
      <c r="G382" s="310">
        <v>2110</v>
      </c>
      <c r="H382" s="310">
        <v>2010</v>
      </c>
      <c r="I382" s="86">
        <v>0</v>
      </c>
      <c r="J382" s="87">
        <v>0</v>
      </c>
      <c r="K382" s="85">
        <v>0</v>
      </c>
      <c r="L382" s="85"/>
      <c r="M382" s="85"/>
    </row>
    <row r="383" spans="1:13">
      <c r="A383" s="54" t="s">
        <v>81</v>
      </c>
      <c r="B383" s="79">
        <v>51</v>
      </c>
      <c r="C383" s="80" t="s">
        <v>54</v>
      </c>
      <c r="D383" s="81" t="str">
        <f t="shared" si="5"/>
        <v>3/100-51-４歳以上児</v>
      </c>
      <c r="E383" s="297">
        <v>63340</v>
      </c>
      <c r="F383" s="297">
        <v>54460</v>
      </c>
      <c r="G383" s="310">
        <v>610</v>
      </c>
      <c r="H383" s="310">
        <v>520</v>
      </c>
      <c r="I383" s="82"/>
      <c r="J383" s="84"/>
      <c r="K383" s="85">
        <v>4800</v>
      </c>
      <c r="L383" s="312">
        <v>3170</v>
      </c>
      <c r="M383" s="312">
        <v>30</v>
      </c>
    </row>
    <row r="384" spans="1:13">
      <c r="A384" s="54" t="s">
        <v>81</v>
      </c>
      <c r="B384" s="79">
        <v>51</v>
      </c>
      <c r="C384" s="80" t="s">
        <v>55</v>
      </c>
      <c r="D384" s="81" t="str">
        <f t="shared" si="5"/>
        <v>3/100-51-３歳児</v>
      </c>
      <c r="E384" s="297">
        <v>71260</v>
      </c>
      <c r="F384" s="297">
        <v>62380</v>
      </c>
      <c r="G384" s="310">
        <v>680</v>
      </c>
      <c r="H384" s="310">
        <v>590</v>
      </c>
      <c r="I384" s="310">
        <v>7920</v>
      </c>
      <c r="J384" s="311">
        <v>70</v>
      </c>
      <c r="K384" s="85">
        <v>4800</v>
      </c>
      <c r="L384" s="85"/>
      <c r="M384" s="85"/>
    </row>
    <row r="385" spans="1:13">
      <c r="A385" s="54" t="s">
        <v>81</v>
      </c>
      <c r="B385" s="79">
        <v>51</v>
      </c>
      <c r="C385" s="80" t="s">
        <v>56</v>
      </c>
      <c r="D385" s="81" t="str">
        <f t="shared" si="5"/>
        <v>3/100-51-１、２歳児</v>
      </c>
      <c r="E385" s="297">
        <v>135310</v>
      </c>
      <c r="F385" s="297">
        <v>126430</v>
      </c>
      <c r="G385" s="310">
        <v>1230</v>
      </c>
      <c r="H385" s="310">
        <v>1140</v>
      </c>
      <c r="I385" s="86"/>
      <c r="J385" s="87"/>
      <c r="K385" s="85">
        <v>0</v>
      </c>
      <c r="L385" s="85"/>
      <c r="M385" s="85"/>
    </row>
    <row r="386" spans="1:13">
      <c r="A386" s="54" t="s">
        <v>81</v>
      </c>
      <c r="B386" s="79">
        <v>51</v>
      </c>
      <c r="C386" s="80" t="s">
        <v>57</v>
      </c>
      <c r="D386" s="81" t="str">
        <f t="shared" si="5"/>
        <v>3/100-51-乳児</v>
      </c>
      <c r="E386" s="297">
        <v>214570</v>
      </c>
      <c r="F386" s="297">
        <v>205690</v>
      </c>
      <c r="G386" s="310">
        <v>2020</v>
      </c>
      <c r="H386" s="310">
        <v>1930</v>
      </c>
      <c r="I386" s="86">
        <v>0</v>
      </c>
      <c r="J386" s="87">
        <v>0</v>
      </c>
      <c r="K386" s="85">
        <v>0</v>
      </c>
      <c r="L386" s="85"/>
      <c r="M386" s="85"/>
    </row>
    <row r="387" spans="1:13">
      <c r="A387" s="54" t="s">
        <v>81</v>
      </c>
      <c r="B387" s="79">
        <v>61</v>
      </c>
      <c r="C387" s="80" t="s">
        <v>54</v>
      </c>
      <c r="D387" s="81" t="str">
        <f t="shared" ref="D387:D450" si="6">CONCATENATE($A387,"-",$B387,"-",$C387)</f>
        <v>3/100-61-４歳以上児</v>
      </c>
      <c r="E387" s="297">
        <v>56930</v>
      </c>
      <c r="F387" s="297">
        <v>49320</v>
      </c>
      <c r="G387" s="310">
        <v>550</v>
      </c>
      <c r="H387" s="310">
        <v>470</v>
      </c>
      <c r="I387" s="82"/>
      <c r="J387" s="84"/>
      <c r="K387" s="85">
        <v>4800</v>
      </c>
      <c r="L387" s="312">
        <v>3170</v>
      </c>
      <c r="M387" s="312">
        <v>30</v>
      </c>
    </row>
    <row r="388" spans="1:13">
      <c r="A388" s="54" t="s">
        <v>81</v>
      </c>
      <c r="B388" s="79">
        <v>61</v>
      </c>
      <c r="C388" s="80" t="s">
        <v>55</v>
      </c>
      <c r="D388" s="81" t="str">
        <f t="shared" si="6"/>
        <v>3/100-61-３歳児</v>
      </c>
      <c r="E388" s="297">
        <v>64850</v>
      </c>
      <c r="F388" s="297">
        <v>57240</v>
      </c>
      <c r="G388" s="310">
        <v>620</v>
      </c>
      <c r="H388" s="310">
        <v>540</v>
      </c>
      <c r="I388" s="310">
        <v>7920</v>
      </c>
      <c r="J388" s="311">
        <v>70</v>
      </c>
      <c r="K388" s="85">
        <v>4800</v>
      </c>
      <c r="L388" s="85"/>
      <c r="M388" s="85"/>
    </row>
    <row r="389" spans="1:13">
      <c r="A389" s="54" t="s">
        <v>81</v>
      </c>
      <c r="B389" s="79">
        <v>61</v>
      </c>
      <c r="C389" s="80" t="s">
        <v>56</v>
      </c>
      <c r="D389" s="81" t="str">
        <f t="shared" si="6"/>
        <v>3/100-61-１、２歳児</v>
      </c>
      <c r="E389" s="297">
        <v>128900</v>
      </c>
      <c r="F389" s="297">
        <v>121290</v>
      </c>
      <c r="G389" s="310">
        <v>1170</v>
      </c>
      <c r="H389" s="310">
        <v>1090</v>
      </c>
      <c r="I389" s="86"/>
      <c r="J389" s="87"/>
      <c r="K389" s="85">
        <v>0</v>
      </c>
      <c r="L389" s="85"/>
      <c r="M389" s="85"/>
    </row>
    <row r="390" spans="1:13">
      <c r="A390" s="54" t="s">
        <v>81</v>
      </c>
      <c r="B390" s="79">
        <v>61</v>
      </c>
      <c r="C390" s="80" t="s">
        <v>57</v>
      </c>
      <c r="D390" s="81" t="str">
        <f t="shared" si="6"/>
        <v>3/100-61-乳児</v>
      </c>
      <c r="E390" s="297">
        <v>208160</v>
      </c>
      <c r="F390" s="297">
        <v>200550</v>
      </c>
      <c r="G390" s="310">
        <v>1960</v>
      </c>
      <c r="H390" s="310">
        <v>1880</v>
      </c>
      <c r="I390" s="86">
        <v>0</v>
      </c>
      <c r="J390" s="87">
        <v>0</v>
      </c>
      <c r="K390" s="85">
        <v>0</v>
      </c>
      <c r="L390" s="85"/>
      <c r="M390" s="85"/>
    </row>
    <row r="391" spans="1:13">
      <c r="A391" s="54" t="s">
        <v>81</v>
      </c>
      <c r="B391" s="79">
        <v>71</v>
      </c>
      <c r="C391" s="80" t="s">
        <v>54</v>
      </c>
      <c r="D391" s="81" t="str">
        <f t="shared" si="6"/>
        <v>3/100-71-４歳以上児</v>
      </c>
      <c r="E391" s="297">
        <v>52190</v>
      </c>
      <c r="F391" s="297">
        <v>45520</v>
      </c>
      <c r="G391" s="310">
        <v>500</v>
      </c>
      <c r="H391" s="310">
        <v>430</v>
      </c>
      <c r="I391" s="82"/>
      <c r="J391" s="84"/>
      <c r="K391" s="85">
        <v>4800</v>
      </c>
      <c r="L391" s="312">
        <v>3170</v>
      </c>
      <c r="M391" s="312">
        <v>30</v>
      </c>
    </row>
    <row r="392" spans="1:13">
      <c r="A392" s="54" t="s">
        <v>81</v>
      </c>
      <c r="B392" s="79">
        <v>71</v>
      </c>
      <c r="C392" s="80" t="s">
        <v>55</v>
      </c>
      <c r="D392" s="81" t="str">
        <f t="shared" si="6"/>
        <v>3/100-71-３歳児</v>
      </c>
      <c r="E392" s="297">
        <v>60110</v>
      </c>
      <c r="F392" s="297">
        <v>53440</v>
      </c>
      <c r="G392" s="310">
        <v>570</v>
      </c>
      <c r="H392" s="310">
        <v>500</v>
      </c>
      <c r="I392" s="310">
        <v>7920</v>
      </c>
      <c r="J392" s="311">
        <v>70</v>
      </c>
      <c r="K392" s="85">
        <v>4800</v>
      </c>
      <c r="L392" s="85"/>
      <c r="M392" s="85"/>
    </row>
    <row r="393" spans="1:13">
      <c r="A393" s="54" t="s">
        <v>81</v>
      </c>
      <c r="B393" s="79">
        <v>71</v>
      </c>
      <c r="C393" s="80" t="s">
        <v>56</v>
      </c>
      <c r="D393" s="81" t="str">
        <f t="shared" si="6"/>
        <v>3/100-71-１、２歳児</v>
      </c>
      <c r="E393" s="297">
        <v>124160</v>
      </c>
      <c r="F393" s="297">
        <v>117490</v>
      </c>
      <c r="G393" s="310">
        <v>1120</v>
      </c>
      <c r="H393" s="310">
        <v>1050</v>
      </c>
      <c r="I393" s="86"/>
      <c r="J393" s="87"/>
      <c r="K393" s="85">
        <v>0</v>
      </c>
      <c r="L393" s="85"/>
      <c r="M393" s="85"/>
    </row>
    <row r="394" spans="1:13">
      <c r="A394" s="54" t="s">
        <v>81</v>
      </c>
      <c r="B394" s="79">
        <v>71</v>
      </c>
      <c r="C394" s="80" t="s">
        <v>57</v>
      </c>
      <c r="D394" s="81" t="str">
        <f t="shared" si="6"/>
        <v>3/100-71-乳児</v>
      </c>
      <c r="E394" s="297">
        <v>203420</v>
      </c>
      <c r="F394" s="297">
        <v>196750</v>
      </c>
      <c r="G394" s="310">
        <v>1910</v>
      </c>
      <c r="H394" s="310">
        <v>1840</v>
      </c>
      <c r="I394" s="86">
        <v>0</v>
      </c>
      <c r="J394" s="87">
        <v>0</v>
      </c>
      <c r="K394" s="85">
        <v>0</v>
      </c>
      <c r="L394" s="85"/>
      <c r="M394" s="85"/>
    </row>
    <row r="395" spans="1:13">
      <c r="A395" s="54" t="s">
        <v>81</v>
      </c>
      <c r="B395" s="79">
        <v>81</v>
      </c>
      <c r="C395" s="80" t="s">
        <v>54</v>
      </c>
      <c r="D395" s="81" t="str">
        <f t="shared" si="6"/>
        <v>3/100-81-４歳以上児</v>
      </c>
      <c r="E395" s="297">
        <v>48440</v>
      </c>
      <c r="F395" s="297">
        <v>42510</v>
      </c>
      <c r="G395" s="310">
        <v>460</v>
      </c>
      <c r="H395" s="310">
        <v>400</v>
      </c>
      <c r="I395" s="82"/>
      <c r="J395" s="84"/>
      <c r="K395" s="85">
        <v>4800</v>
      </c>
      <c r="L395" s="312">
        <v>3170</v>
      </c>
      <c r="M395" s="312">
        <v>30</v>
      </c>
    </row>
    <row r="396" spans="1:13">
      <c r="A396" s="54" t="s">
        <v>81</v>
      </c>
      <c r="B396" s="79">
        <v>81</v>
      </c>
      <c r="C396" s="80" t="s">
        <v>55</v>
      </c>
      <c r="D396" s="81" t="str">
        <f t="shared" si="6"/>
        <v>3/100-81-３歳児</v>
      </c>
      <c r="E396" s="297">
        <v>56360</v>
      </c>
      <c r="F396" s="297">
        <v>50430</v>
      </c>
      <c r="G396" s="310">
        <v>530</v>
      </c>
      <c r="H396" s="310">
        <v>470</v>
      </c>
      <c r="I396" s="310">
        <v>7920</v>
      </c>
      <c r="J396" s="311">
        <v>70</v>
      </c>
      <c r="K396" s="85">
        <v>4800</v>
      </c>
      <c r="L396" s="85"/>
      <c r="M396" s="85"/>
    </row>
    <row r="397" spans="1:13">
      <c r="A397" s="54" t="s">
        <v>81</v>
      </c>
      <c r="B397" s="79">
        <v>81</v>
      </c>
      <c r="C397" s="80" t="s">
        <v>56</v>
      </c>
      <c r="D397" s="81" t="str">
        <f t="shared" si="6"/>
        <v>3/100-81-１、２歳児</v>
      </c>
      <c r="E397" s="297">
        <v>120410</v>
      </c>
      <c r="F397" s="297">
        <v>114480</v>
      </c>
      <c r="G397" s="310">
        <v>1080</v>
      </c>
      <c r="H397" s="310">
        <v>1020</v>
      </c>
      <c r="I397" s="86"/>
      <c r="J397" s="87"/>
      <c r="K397" s="85">
        <v>0</v>
      </c>
      <c r="L397" s="85"/>
      <c r="M397" s="85"/>
    </row>
    <row r="398" spans="1:13">
      <c r="A398" s="54" t="s">
        <v>81</v>
      </c>
      <c r="B398" s="79">
        <v>81</v>
      </c>
      <c r="C398" s="80" t="s">
        <v>57</v>
      </c>
      <c r="D398" s="81" t="str">
        <f t="shared" si="6"/>
        <v>3/100-81-乳児</v>
      </c>
      <c r="E398" s="297">
        <v>199670</v>
      </c>
      <c r="F398" s="297">
        <v>193740</v>
      </c>
      <c r="G398" s="310">
        <v>1870</v>
      </c>
      <c r="H398" s="310">
        <v>1810</v>
      </c>
      <c r="I398" s="86">
        <v>0</v>
      </c>
      <c r="J398" s="87">
        <v>0</v>
      </c>
      <c r="K398" s="85">
        <v>0</v>
      </c>
      <c r="L398" s="85"/>
      <c r="M398" s="85"/>
    </row>
    <row r="399" spans="1:13">
      <c r="A399" s="54" t="s">
        <v>81</v>
      </c>
      <c r="B399" s="79">
        <v>91</v>
      </c>
      <c r="C399" s="80" t="s">
        <v>54</v>
      </c>
      <c r="D399" s="81" t="str">
        <f t="shared" si="6"/>
        <v>3/100-91-４歳以上児</v>
      </c>
      <c r="E399" s="297">
        <v>41910</v>
      </c>
      <c r="F399" s="297">
        <v>36580</v>
      </c>
      <c r="G399" s="310">
        <v>390</v>
      </c>
      <c r="H399" s="310">
        <v>340</v>
      </c>
      <c r="I399" s="82"/>
      <c r="J399" s="84"/>
      <c r="K399" s="85">
        <v>4800</v>
      </c>
      <c r="L399" s="312">
        <v>3170</v>
      </c>
      <c r="M399" s="312">
        <v>30</v>
      </c>
    </row>
    <row r="400" spans="1:13">
      <c r="A400" s="54" t="s">
        <v>81</v>
      </c>
      <c r="B400" s="79">
        <v>91</v>
      </c>
      <c r="C400" s="80" t="s">
        <v>55</v>
      </c>
      <c r="D400" s="81" t="str">
        <f t="shared" si="6"/>
        <v>3/100-91-３歳児</v>
      </c>
      <c r="E400" s="297">
        <v>49830</v>
      </c>
      <c r="F400" s="297">
        <v>44500</v>
      </c>
      <c r="G400" s="310">
        <v>460</v>
      </c>
      <c r="H400" s="310">
        <v>410</v>
      </c>
      <c r="I400" s="310">
        <v>7920</v>
      </c>
      <c r="J400" s="311">
        <v>70</v>
      </c>
      <c r="K400" s="85">
        <v>4800</v>
      </c>
      <c r="L400" s="85"/>
      <c r="M400" s="85"/>
    </row>
    <row r="401" spans="1:13">
      <c r="A401" s="54" t="s">
        <v>81</v>
      </c>
      <c r="B401" s="79">
        <v>91</v>
      </c>
      <c r="C401" s="80" t="s">
        <v>56</v>
      </c>
      <c r="D401" s="81" t="str">
        <f t="shared" si="6"/>
        <v>3/100-91-１、２歳児</v>
      </c>
      <c r="E401" s="297">
        <v>113880</v>
      </c>
      <c r="F401" s="297">
        <v>108550</v>
      </c>
      <c r="G401" s="310">
        <v>1020</v>
      </c>
      <c r="H401" s="310">
        <v>960</v>
      </c>
      <c r="I401" s="86"/>
      <c r="J401" s="87"/>
      <c r="K401" s="85">
        <v>0</v>
      </c>
      <c r="L401" s="85"/>
      <c r="M401" s="85"/>
    </row>
    <row r="402" spans="1:13">
      <c r="A402" s="54" t="s">
        <v>81</v>
      </c>
      <c r="B402" s="79">
        <v>91</v>
      </c>
      <c r="C402" s="80" t="s">
        <v>57</v>
      </c>
      <c r="D402" s="81" t="str">
        <f t="shared" si="6"/>
        <v>3/100-91-乳児</v>
      </c>
      <c r="E402" s="297">
        <v>193140</v>
      </c>
      <c r="F402" s="297">
        <v>187810</v>
      </c>
      <c r="G402" s="310">
        <v>1810</v>
      </c>
      <c r="H402" s="310">
        <v>1750</v>
      </c>
      <c r="I402" s="86">
        <v>0</v>
      </c>
      <c r="J402" s="87">
        <v>0</v>
      </c>
      <c r="K402" s="85">
        <v>0</v>
      </c>
      <c r="L402" s="85"/>
      <c r="M402" s="85"/>
    </row>
    <row r="403" spans="1:13">
      <c r="A403" s="54" t="s">
        <v>81</v>
      </c>
      <c r="B403" s="54">
        <v>101</v>
      </c>
      <c r="C403" s="80" t="s">
        <v>54</v>
      </c>
      <c r="D403" s="81" t="str">
        <f t="shared" si="6"/>
        <v>3/100-101-４歳以上児</v>
      </c>
      <c r="E403" s="297">
        <v>39820</v>
      </c>
      <c r="F403" s="297">
        <v>34980</v>
      </c>
      <c r="G403" s="310">
        <v>370</v>
      </c>
      <c r="H403" s="310">
        <v>330</v>
      </c>
      <c r="I403" s="82"/>
      <c r="J403" s="84"/>
      <c r="K403" s="85">
        <v>4800</v>
      </c>
      <c r="L403" s="312">
        <v>3170</v>
      </c>
      <c r="M403" s="312">
        <v>30</v>
      </c>
    </row>
    <row r="404" spans="1:13">
      <c r="A404" s="54" t="s">
        <v>81</v>
      </c>
      <c r="B404" s="54">
        <v>101</v>
      </c>
      <c r="C404" s="80" t="s">
        <v>55</v>
      </c>
      <c r="D404" s="81" t="str">
        <f t="shared" si="6"/>
        <v>3/100-101-３歳児</v>
      </c>
      <c r="E404" s="297">
        <v>47740</v>
      </c>
      <c r="F404" s="297">
        <v>42900</v>
      </c>
      <c r="G404" s="310">
        <v>440</v>
      </c>
      <c r="H404" s="310">
        <v>400</v>
      </c>
      <c r="I404" s="310">
        <v>7920</v>
      </c>
      <c r="J404" s="311">
        <v>70</v>
      </c>
      <c r="K404" s="85">
        <v>4800</v>
      </c>
      <c r="L404" s="85"/>
      <c r="M404" s="85"/>
    </row>
    <row r="405" spans="1:13">
      <c r="A405" s="54" t="s">
        <v>81</v>
      </c>
      <c r="B405" s="54">
        <v>101</v>
      </c>
      <c r="C405" s="80" t="s">
        <v>56</v>
      </c>
      <c r="D405" s="81" t="str">
        <f t="shared" si="6"/>
        <v>3/100-101-１、２歳児</v>
      </c>
      <c r="E405" s="297">
        <v>111790</v>
      </c>
      <c r="F405" s="297">
        <v>106950</v>
      </c>
      <c r="G405" s="310">
        <v>1000</v>
      </c>
      <c r="H405" s="310">
        <v>950</v>
      </c>
      <c r="I405" s="86"/>
      <c r="J405" s="87"/>
      <c r="K405" s="85">
        <v>0</v>
      </c>
      <c r="L405" s="85"/>
      <c r="M405" s="85"/>
    </row>
    <row r="406" spans="1:13">
      <c r="A406" s="54" t="s">
        <v>81</v>
      </c>
      <c r="B406" s="54">
        <v>101</v>
      </c>
      <c r="C406" s="80" t="s">
        <v>57</v>
      </c>
      <c r="D406" s="81" t="str">
        <f t="shared" si="6"/>
        <v>3/100-101-乳児</v>
      </c>
      <c r="E406" s="297">
        <v>191050</v>
      </c>
      <c r="F406" s="297">
        <v>186210</v>
      </c>
      <c r="G406" s="310">
        <v>1790</v>
      </c>
      <c r="H406" s="310">
        <v>1740</v>
      </c>
      <c r="I406" s="86">
        <v>0</v>
      </c>
      <c r="J406" s="87">
        <v>0</v>
      </c>
      <c r="K406" s="85">
        <v>0</v>
      </c>
      <c r="L406" s="85"/>
      <c r="M406" s="85"/>
    </row>
    <row r="407" spans="1:13">
      <c r="A407" s="54" t="s">
        <v>81</v>
      </c>
      <c r="B407" s="79">
        <v>111</v>
      </c>
      <c r="C407" s="80" t="s">
        <v>54</v>
      </c>
      <c r="D407" s="81" t="str">
        <f t="shared" si="6"/>
        <v>3/100-111-４歳以上児</v>
      </c>
      <c r="E407" s="297">
        <v>38040</v>
      </c>
      <c r="F407" s="297">
        <v>33600</v>
      </c>
      <c r="G407" s="310">
        <v>360</v>
      </c>
      <c r="H407" s="310">
        <v>310</v>
      </c>
      <c r="I407" s="82"/>
      <c r="J407" s="84"/>
      <c r="K407" s="85">
        <v>4800</v>
      </c>
      <c r="L407" s="312">
        <v>3170</v>
      </c>
      <c r="M407" s="312">
        <v>30</v>
      </c>
    </row>
    <row r="408" spans="1:13">
      <c r="A408" s="54" t="s">
        <v>81</v>
      </c>
      <c r="B408" s="79">
        <v>111</v>
      </c>
      <c r="C408" s="80" t="s">
        <v>55</v>
      </c>
      <c r="D408" s="81" t="str">
        <f t="shared" si="6"/>
        <v>3/100-111-３歳児</v>
      </c>
      <c r="E408" s="297">
        <v>45960</v>
      </c>
      <c r="F408" s="297">
        <v>41520</v>
      </c>
      <c r="G408" s="310">
        <v>430</v>
      </c>
      <c r="H408" s="310">
        <v>380</v>
      </c>
      <c r="I408" s="310">
        <v>7920</v>
      </c>
      <c r="J408" s="311">
        <v>70</v>
      </c>
      <c r="K408" s="85">
        <v>4800</v>
      </c>
      <c r="L408" s="85"/>
      <c r="M408" s="85"/>
    </row>
    <row r="409" spans="1:13">
      <c r="A409" s="54" t="s">
        <v>81</v>
      </c>
      <c r="B409" s="79">
        <v>111</v>
      </c>
      <c r="C409" s="80" t="s">
        <v>56</v>
      </c>
      <c r="D409" s="81" t="str">
        <f t="shared" si="6"/>
        <v>3/100-111-１、２歳児</v>
      </c>
      <c r="E409" s="297">
        <v>110010</v>
      </c>
      <c r="F409" s="297">
        <v>105570</v>
      </c>
      <c r="G409" s="310">
        <v>980</v>
      </c>
      <c r="H409" s="310">
        <v>930</v>
      </c>
      <c r="I409" s="86"/>
      <c r="J409" s="87"/>
      <c r="K409" s="85">
        <v>0</v>
      </c>
      <c r="L409" s="85"/>
      <c r="M409" s="85"/>
    </row>
    <row r="410" spans="1:13">
      <c r="A410" s="54" t="s">
        <v>81</v>
      </c>
      <c r="B410" s="79">
        <v>111</v>
      </c>
      <c r="C410" s="80" t="s">
        <v>57</v>
      </c>
      <c r="D410" s="81" t="str">
        <f t="shared" si="6"/>
        <v>3/100-111-乳児</v>
      </c>
      <c r="E410" s="297">
        <v>189270</v>
      </c>
      <c r="F410" s="297">
        <v>184830</v>
      </c>
      <c r="G410" s="310">
        <v>1770</v>
      </c>
      <c r="H410" s="310">
        <v>1720</v>
      </c>
      <c r="I410" s="86">
        <v>0</v>
      </c>
      <c r="J410" s="87">
        <v>0</v>
      </c>
      <c r="K410" s="85">
        <v>0</v>
      </c>
      <c r="L410" s="85"/>
      <c r="M410" s="85"/>
    </row>
    <row r="411" spans="1:13">
      <c r="A411" s="54" t="s">
        <v>81</v>
      </c>
      <c r="B411" s="79">
        <v>121</v>
      </c>
      <c r="C411" s="80" t="s">
        <v>54</v>
      </c>
      <c r="D411" s="81" t="str">
        <f t="shared" si="6"/>
        <v>3/100-121-４歳以上児</v>
      </c>
      <c r="E411" s="297">
        <v>36540</v>
      </c>
      <c r="F411" s="297">
        <v>32440</v>
      </c>
      <c r="G411" s="310">
        <v>340</v>
      </c>
      <c r="H411" s="310">
        <v>300</v>
      </c>
      <c r="I411" s="82"/>
      <c r="J411" s="84"/>
      <c r="K411" s="85">
        <v>4800</v>
      </c>
      <c r="L411" s="312">
        <v>3170</v>
      </c>
      <c r="M411" s="312">
        <v>30</v>
      </c>
    </row>
    <row r="412" spans="1:13">
      <c r="A412" s="54" t="s">
        <v>81</v>
      </c>
      <c r="B412" s="79">
        <v>121</v>
      </c>
      <c r="C412" s="80" t="s">
        <v>55</v>
      </c>
      <c r="D412" s="81" t="str">
        <f t="shared" si="6"/>
        <v>3/100-121-３歳児</v>
      </c>
      <c r="E412" s="297">
        <v>44460</v>
      </c>
      <c r="F412" s="297">
        <v>40360</v>
      </c>
      <c r="G412" s="310">
        <v>410</v>
      </c>
      <c r="H412" s="310">
        <v>370</v>
      </c>
      <c r="I412" s="310">
        <v>7920</v>
      </c>
      <c r="J412" s="311">
        <v>70</v>
      </c>
      <c r="K412" s="85">
        <v>4800</v>
      </c>
      <c r="L412" s="85"/>
      <c r="M412" s="85"/>
    </row>
    <row r="413" spans="1:13">
      <c r="A413" s="54" t="s">
        <v>81</v>
      </c>
      <c r="B413" s="79">
        <v>121</v>
      </c>
      <c r="C413" s="80" t="s">
        <v>56</v>
      </c>
      <c r="D413" s="81" t="str">
        <f t="shared" si="6"/>
        <v>3/100-121-１、２歳児</v>
      </c>
      <c r="E413" s="297">
        <v>108510</v>
      </c>
      <c r="F413" s="297">
        <v>104410</v>
      </c>
      <c r="G413" s="310">
        <v>960</v>
      </c>
      <c r="H413" s="310">
        <v>920</v>
      </c>
      <c r="I413" s="86"/>
      <c r="J413" s="87"/>
      <c r="K413" s="85">
        <v>0</v>
      </c>
      <c r="L413" s="85"/>
      <c r="M413" s="85"/>
    </row>
    <row r="414" spans="1:13">
      <c r="A414" s="54" t="s">
        <v>81</v>
      </c>
      <c r="B414" s="79">
        <v>121</v>
      </c>
      <c r="C414" s="80" t="s">
        <v>57</v>
      </c>
      <c r="D414" s="81" t="str">
        <f t="shared" si="6"/>
        <v>3/100-121-乳児</v>
      </c>
      <c r="E414" s="297">
        <v>187770</v>
      </c>
      <c r="F414" s="297">
        <v>183670</v>
      </c>
      <c r="G414" s="310">
        <v>1750</v>
      </c>
      <c r="H414" s="310">
        <v>1710</v>
      </c>
      <c r="I414" s="86">
        <v>0</v>
      </c>
      <c r="J414" s="87">
        <v>0</v>
      </c>
      <c r="K414" s="85">
        <v>0</v>
      </c>
      <c r="L414" s="85"/>
      <c r="M414" s="85"/>
    </row>
    <row r="415" spans="1:13">
      <c r="A415" s="54" t="s">
        <v>81</v>
      </c>
      <c r="B415" s="79">
        <v>131</v>
      </c>
      <c r="C415" s="80" t="s">
        <v>54</v>
      </c>
      <c r="D415" s="81" t="str">
        <f t="shared" si="6"/>
        <v>3/100-131-４歳以上児</v>
      </c>
      <c r="E415" s="297">
        <v>35280</v>
      </c>
      <c r="F415" s="297">
        <v>31470</v>
      </c>
      <c r="G415" s="310">
        <v>330</v>
      </c>
      <c r="H415" s="310">
        <v>290</v>
      </c>
      <c r="I415" s="82"/>
      <c r="J415" s="84"/>
      <c r="K415" s="85">
        <v>4800</v>
      </c>
      <c r="L415" s="312">
        <v>3170</v>
      </c>
      <c r="M415" s="312">
        <v>30</v>
      </c>
    </row>
    <row r="416" spans="1:13">
      <c r="A416" s="54" t="s">
        <v>81</v>
      </c>
      <c r="B416" s="79">
        <v>131</v>
      </c>
      <c r="C416" s="80" t="s">
        <v>55</v>
      </c>
      <c r="D416" s="81" t="str">
        <f t="shared" si="6"/>
        <v>3/100-131-３歳児</v>
      </c>
      <c r="E416" s="297">
        <v>43200</v>
      </c>
      <c r="F416" s="297">
        <v>39390</v>
      </c>
      <c r="G416" s="310">
        <v>400</v>
      </c>
      <c r="H416" s="310">
        <v>360</v>
      </c>
      <c r="I416" s="310">
        <v>7920</v>
      </c>
      <c r="J416" s="311">
        <v>70</v>
      </c>
      <c r="K416" s="85">
        <v>4800</v>
      </c>
      <c r="L416" s="85"/>
      <c r="M416" s="85"/>
    </row>
    <row r="417" spans="1:13">
      <c r="A417" s="54" t="s">
        <v>81</v>
      </c>
      <c r="B417" s="79">
        <v>131</v>
      </c>
      <c r="C417" s="80" t="s">
        <v>56</v>
      </c>
      <c r="D417" s="81" t="str">
        <f t="shared" si="6"/>
        <v>3/100-131-１、２歳児</v>
      </c>
      <c r="E417" s="297">
        <v>107250</v>
      </c>
      <c r="F417" s="297">
        <v>103440</v>
      </c>
      <c r="G417" s="310">
        <v>950</v>
      </c>
      <c r="H417" s="310">
        <v>910</v>
      </c>
      <c r="I417" s="86"/>
      <c r="J417" s="87"/>
      <c r="K417" s="85">
        <v>0</v>
      </c>
      <c r="L417" s="85"/>
      <c r="M417" s="85"/>
    </row>
    <row r="418" spans="1:13">
      <c r="A418" s="54" t="s">
        <v>81</v>
      </c>
      <c r="B418" s="79">
        <v>131</v>
      </c>
      <c r="C418" s="80" t="s">
        <v>57</v>
      </c>
      <c r="D418" s="81" t="str">
        <f t="shared" si="6"/>
        <v>3/100-131-乳児</v>
      </c>
      <c r="E418" s="297">
        <v>186510</v>
      </c>
      <c r="F418" s="297">
        <v>182700</v>
      </c>
      <c r="G418" s="310">
        <v>1740</v>
      </c>
      <c r="H418" s="310">
        <v>1700</v>
      </c>
      <c r="I418" s="86">
        <v>0</v>
      </c>
      <c r="J418" s="87">
        <v>0</v>
      </c>
      <c r="K418" s="85">
        <v>0</v>
      </c>
      <c r="L418" s="85"/>
      <c r="M418" s="85"/>
    </row>
    <row r="419" spans="1:13">
      <c r="A419" s="54" t="s">
        <v>81</v>
      </c>
      <c r="B419" s="79">
        <v>141</v>
      </c>
      <c r="C419" s="80" t="s">
        <v>54</v>
      </c>
      <c r="D419" s="81" t="str">
        <f t="shared" si="6"/>
        <v>3/100-141-４歳以上児</v>
      </c>
      <c r="E419" s="297">
        <v>34170</v>
      </c>
      <c r="F419" s="297">
        <v>30610</v>
      </c>
      <c r="G419" s="310">
        <v>320</v>
      </c>
      <c r="H419" s="310">
        <v>280</v>
      </c>
      <c r="I419" s="82"/>
      <c r="J419" s="84"/>
      <c r="K419" s="85">
        <v>4800</v>
      </c>
      <c r="L419" s="312">
        <v>3170</v>
      </c>
      <c r="M419" s="312">
        <v>30</v>
      </c>
    </row>
    <row r="420" spans="1:13">
      <c r="A420" s="54" t="s">
        <v>81</v>
      </c>
      <c r="B420" s="79">
        <v>141</v>
      </c>
      <c r="C420" s="80" t="s">
        <v>55</v>
      </c>
      <c r="D420" s="81" t="str">
        <f t="shared" si="6"/>
        <v>3/100-141-３歳児</v>
      </c>
      <c r="E420" s="297">
        <v>42090</v>
      </c>
      <c r="F420" s="297">
        <v>38530</v>
      </c>
      <c r="G420" s="310">
        <v>390</v>
      </c>
      <c r="H420" s="310">
        <v>350</v>
      </c>
      <c r="I420" s="310">
        <v>7920</v>
      </c>
      <c r="J420" s="311">
        <v>70</v>
      </c>
      <c r="K420" s="85">
        <v>4800</v>
      </c>
      <c r="L420" s="85"/>
      <c r="M420" s="85"/>
    </row>
    <row r="421" spans="1:13">
      <c r="A421" s="54" t="s">
        <v>81</v>
      </c>
      <c r="B421" s="79">
        <v>141</v>
      </c>
      <c r="C421" s="80" t="s">
        <v>56</v>
      </c>
      <c r="D421" s="81" t="str">
        <f t="shared" si="6"/>
        <v>3/100-141-１、２歳児</v>
      </c>
      <c r="E421" s="297">
        <v>106140</v>
      </c>
      <c r="F421" s="297">
        <v>102580</v>
      </c>
      <c r="G421" s="310">
        <v>940</v>
      </c>
      <c r="H421" s="310">
        <v>910</v>
      </c>
      <c r="I421" s="86"/>
      <c r="J421" s="87"/>
      <c r="K421" s="85">
        <v>0</v>
      </c>
      <c r="L421" s="85"/>
      <c r="M421" s="85"/>
    </row>
    <row r="422" spans="1:13">
      <c r="A422" s="54" t="s">
        <v>81</v>
      </c>
      <c r="B422" s="79">
        <v>141</v>
      </c>
      <c r="C422" s="80" t="s">
        <v>57</v>
      </c>
      <c r="D422" s="81" t="str">
        <f t="shared" si="6"/>
        <v>3/100-141-乳児</v>
      </c>
      <c r="E422" s="297">
        <v>185400</v>
      </c>
      <c r="F422" s="297">
        <v>181840</v>
      </c>
      <c r="G422" s="310">
        <v>1730</v>
      </c>
      <c r="H422" s="310">
        <v>1700</v>
      </c>
      <c r="I422" s="86">
        <v>0</v>
      </c>
      <c r="J422" s="87">
        <v>0</v>
      </c>
      <c r="K422" s="85">
        <v>0</v>
      </c>
      <c r="L422" s="85"/>
      <c r="M422" s="85"/>
    </row>
    <row r="423" spans="1:13">
      <c r="A423" s="54" t="s">
        <v>81</v>
      </c>
      <c r="B423" s="79">
        <v>151</v>
      </c>
      <c r="C423" s="80" t="s">
        <v>54</v>
      </c>
      <c r="D423" s="81" t="str">
        <f t="shared" si="6"/>
        <v>3/100-151-４歳以上児</v>
      </c>
      <c r="E423" s="297">
        <v>34100</v>
      </c>
      <c r="F423" s="297">
        <v>30760</v>
      </c>
      <c r="G423" s="310">
        <v>320</v>
      </c>
      <c r="H423" s="310">
        <v>280</v>
      </c>
      <c r="I423" s="82"/>
      <c r="J423" s="84"/>
      <c r="K423" s="85">
        <v>4800</v>
      </c>
      <c r="L423" s="312">
        <v>3170</v>
      </c>
      <c r="M423" s="312">
        <v>30</v>
      </c>
    </row>
    <row r="424" spans="1:13">
      <c r="A424" s="54" t="s">
        <v>81</v>
      </c>
      <c r="B424" s="79">
        <v>151</v>
      </c>
      <c r="C424" s="80" t="s">
        <v>55</v>
      </c>
      <c r="D424" s="81" t="str">
        <f t="shared" si="6"/>
        <v>3/100-151-３歳児</v>
      </c>
      <c r="E424" s="297">
        <v>42020</v>
      </c>
      <c r="F424" s="297">
        <v>38680</v>
      </c>
      <c r="G424" s="310">
        <v>390</v>
      </c>
      <c r="H424" s="310">
        <v>350</v>
      </c>
      <c r="I424" s="310">
        <v>7920</v>
      </c>
      <c r="J424" s="311">
        <v>70</v>
      </c>
      <c r="K424" s="85">
        <v>4800</v>
      </c>
      <c r="L424" s="85"/>
      <c r="M424" s="85"/>
    </row>
    <row r="425" spans="1:13">
      <c r="A425" s="54" t="s">
        <v>81</v>
      </c>
      <c r="B425" s="79">
        <v>151</v>
      </c>
      <c r="C425" s="80" t="s">
        <v>56</v>
      </c>
      <c r="D425" s="81" t="str">
        <f t="shared" si="6"/>
        <v>3/100-151-１、２歳児</v>
      </c>
      <c r="E425" s="297">
        <v>106070</v>
      </c>
      <c r="F425" s="297">
        <v>102730</v>
      </c>
      <c r="G425" s="310">
        <v>940</v>
      </c>
      <c r="H425" s="310">
        <v>910</v>
      </c>
      <c r="I425" s="86"/>
      <c r="J425" s="87"/>
      <c r="K425" s="85">
        <v>0</v>
      </c>
      <c r="L425" s="85"/>
      <c r="M425" s="85"/>
    </row>
    <row r="426" spans="1:13">
      <c r="A426" s="54" t="s">
        <v>81</v>
      </c>
      <c r="B426" s="79">
        <v>151</v>
      </c>
      <c r="C426" s="80" t="s">
        <v>57</v>
      </c>
      <c r="D426" s="81" t="str">
        <f t="shared" si="6"/>
        <v>3/100-151-乳児</v>
      </c>
      <c r="E426" s="297">
        <v>185330</v>
      </c>
      <c r="F426" s="297">
        <v>181990</v>
      </c>
      <c r="G426" s="310">
        <v>1730</v>
      </c>
      <c r="H426" s="310">
        <v>1700</v>
      </c>
      <c r="I426" s="86">
        <v>0</v>
      </c>
      <c r="J426" s="87">
        <v>0</v>
      </c>
      <c r="K426" s="85">
        <v>0</v>
      </c>
      <c r="L426" s="85"/>
      <c r="M426" s="85"/>
    </row>
    <row r="427" spans="1:13">
      <c r="A427" s="54" t="s">
        <v>81</v>
      </c>
      <c r="B427" s="79">
        <v>161</v>
      </c>
      <c r="C427" s="80" t="s">
        <v>54</v>
      </c>
      <c r="D427" s="81" t="str">
        <f t="shared" si="6"/>
        <v>3/100-161-４歳以上児</v>
      </c>
      <c r="E427" s="297">
        <v>33200</v>
      </c>
      <c r="F427" s="297">
        <v>30070</v>
      </c>
      <c r="G427" s="310">
        <v>310</v>
      </c>
      <c r="H427" s="310">
        <v>280</v>
      </c>
      <c r="I427" s="82"/>
      <c r="J427" s="84"/>
      <c r="K427" s="85">
        <v>4800</v>
      </c>
      <c r="L427" s="312">
        <v>3170</v>
      </c>
      <c r="M427" s="312">
        <v>30</v>
      </c>
    </row>
    <row r="428" spans="1:13">
      <c r="A428" s="54" t="s">
        <v>81</v>
      </c>
      <c r="B428" s="79">
        <v>161</v>
      </c>
      <c r="C428" s="80" t="s">
        <v>55</v>
      </c>
      <c r="D428" s="81" t="str">
        <f t="shared" si="6"/>
        <v>3/100-161-３歳児</v>
      </c>
      <c r="E428" s="297">
        <v>41120</v>
      </c>
      <c r="F428" s="297">
        <v>37990</v>
      </c>
      <c r="G428" s="310">
        <v>380</v>
      </c>
      <c r="H428" s="310">
        <v>350</v>
      </c>
      <c r="I428" s="310">
        <v>7920</v>
      </c>
      <c r="J428" s="311">
        <v>70</v>
      </c>
      <c r="K428" s="85">
        <v>4800</v>
      </c>
      <c r="L428" s="85"/>
      <c r="M428" s="85"/>
    </row>
    <row r="429" spans="1:13">
      <c r="A429" s="54" t="s">
        <v>81</v>
      </c>
      <c r="B429" s="79">
        <v>161</v>
      </c>
      <c r="C429" s="80" t="s">
        <v>56</v>
      </c>
      <c r="D429" s="81" t="str">
        <f t="shared" si="6"/>
        <v>3/100-161-１、２歳児</v>
      </c>
      <c r="E429" s="297">
        <v>105170</v>
      </c>
      <c r="F429" s="297">
        <v>102040</v>
      </c>
      <c r="G429" s="310">
        <v>930</v>
      </c>
      <c r="H429" s="310">
        <v>900</v>
      </c>
      <c r="I429" s="86"/>
      <c r="J429" s="87"/>
      <c r="K429" s="85">
        <v>0</v>
      </c>
      <c r="L429" s="85"/>
      <c r="M429" s="85"/>
    </row>
    <row r="430" spans="1:13">
      <c r="A430" s="54" t="s">
        <v>81</v>
      </c>
      <c r="B430" s="79">
        <v>161</v>
      </c>
      <c r="C430" s="80" t="s">
        <v>57</v>
      </c>
      <c r="D430" s="81" t="str">
        <f t="shared" si="6"/>
        <v>3/100-161-乳児</v>
      </c>
      <c r="E430" s="297">
        <v>184430</v>
      </c>
      <c r="F430" s="297">
        <v>181300</v>
      </c>
      <c r="G430" s="310">
        <v>1720</v>
      </c>
      <c r="H430" s="310">
        <v>1690</v>
      </c>
      <c r="I430" s="86">
        <v>0</v>
      </c>
      <c r="J430" s="87">
        <v>0</v>
      </c>
      <c r="K430" s="85">
        <v>0</v>
      </c>
      <c r="L430" s="85"/>
      <c r="M430" s="85"/>
    </row>
    <row r="431" spans="1:13">
      <c r="A431" s="54" t="s">
        <v>81</v>
      </c>
      <c r="B431" s="79">
        <v>171</v>
      </c>
      <c r="C431" s="80" t="s">
        <v>54</v>
      </c>
      <c r="D431" s="81" t="str">
        <f t="shared" si="6"/>
        <v>3/100-171-４歳以上児</v>
      </c>
      <c r="E431" s="297">
        <v>32390</v>
      </c>
      <c r="F431" s="297">
        <v>29430</v>
      </c>
      <c r="G431" s="310">
        <v>300</v>
      </c>
      <c r="H431" s="310">
        <v>270</v>
      </c>
      <c r="I431" s="82"/>
      <c r="J431" s="84"/>
      <c r="K431" s="85">
        <v>4800</v>
      </c>
      <c r="L431" s="312">
        <v>3170</v>
      </c>
      <c r="M431" s="312">
        <v>30</v>
      </c>
    </row>
    <row r="432" spans="1:13">
      <c r="A432" s="54" t="s">
        <v>81</v>
      </c>
      <c r="B432" s="79">
        <v>171</v>
      </c>
      <c r="C432" s="80" t="s">
        <v>55</v>
      </c>
      <c r="D432" s="81" t="str">
        <f t="shared" si="6"/>
        <v>3/100-171-３歳児</v>
      </c>
      <c r="E432" s="297">
        <v>40310</v>
      </c>
      <c r="F432" s="297">
        <v>37350</v>
      </c>
      <c r="G432" s="310">
        <v>370</v>
      </c>
      <c r="H432" s="310">
        <v>340</v>
      </c>
      <c r="I432" s="310">
        <v>7920</v>
      </c>
      <c r="J432" s="311">
        <v>70</v>
      </c>
      <c r="K432" s="85">
        <v>4800</v>
      </c>
      <c r="L432" s="85"/>
      <c r="M432" s="85"/>
    </row>
    <row r="433" spans="1:13">
      <c r="A433" s="54" t="s">
        <v>81</v>
      </c>
      <c r="B433" s="79">
        <v>171</v>
      </c>
      <c r="C433" s="80" t="s">
        <v>56</v>
      </c>
      <c r="D433" s="81" t="str">
        <f t="shared" si="6"/>
        <v>3/100-171-１、２歳児</v>
      </c>
      <c r="E433" s="297">
        <v>104360</v>
      </c>
      <c r="F433" s="297">
        <v>101400</v>
      </c>
      <c r="G433" s="310">
        <v>920</v>
      </c>
      <c r="H433" s="310">
        <v>890</v>
      </c>
      <c r="I433" s="86"/>
      <c r="J433" s="87"/>
      <c r="K433" s="85">
        <v>0</v>
      </c>
      <c r="L433" s="85"/>
      <c r="M433" s="85"/>
    </row>
    <row r="434" spans="1:13">
      <c r="A434" s="54" t="s">
        <v>81</v>
      </c>
      <c r="B434" s="79">
        <v>171</v>
      </c>
      <c r="C434" s="80" t="s">
        <v>57</v>
      </c>
      <c r="D434" s="81" t="str">
        <f t="shared" si="6"/>
        <v>3/100-171-乳児</v>
      </c>
      <c r="E434" s="297">
        <v>183620</v>
      </c>
      <c r="F434" s="297">
        <v>180660</v>
      </c>
      <c r="G434" s="310">
        <v>1710</v>
      </c>
      <c r="H434" s="310">
        <v>1680</v>
      </c>
      <c r="I434" s="86">
        <v>0</v>
      </c>
      <c r="J434" s="87">
        <v>0</v>
      </c>
      <c r="K434" s="85">
        <v>0</v>
      </c>
      <c r="L434" s="85"/>
      <c r="M434" s="85"/>
    </row>
    <row r="435" spans="1:13">
      <c r="A435" s="54" t="s">
        <v>278</v>
      </c>
      <c r="B435" s="79">
        <v>1</v>
      </c>
      <c r="C435" s="80" t="s">
        <v>54</v>
      </c>
      <c r="D435" s="81" t="str">
        <f t="shared" si="6"/>
        <v>6/100-1-４歳以上児</v>
      </c>
      <c r="E435" s="297">
        <v>252340</v>
      </c>
      <c r="F435" s="297">
        <v>197780</v>
      </c>
      <c r="G435" s="310">
        <v>2500</v>
      </c>
      <c r="H435" s="310">
        <v>1950</v>
      </c>
      <c r="I435" s="82"/>
      <c r="J435" s="84"/>
      <c r="K435" s="85">
        <v>4800</v>
      </c>
      <c r="L435" s="312">
        <v>3250</v>
      </c>
      <c r="M435" s="312">
        <v>30</v>
      </c>
    </row>
    <row r="436" spans="1:13">
      <c r="A436" s="54" t="s">
        <v>278</v>
      </c>
      <c r="B436" s="79">
        <v>1</v>
      </c>
      <c r="C436" s="80" t="s">
        <v>55</v>
      </c>
      <c r="D436" s="81" t="str">
        <f t="shared" si="6"/>
        <v>6/100-1-３歳児</v>
      </c>
      <c r="E436" s="297">
        <v>260470</v>
      </c>
      <c r="F436" s="297">
        <v>205910</v>
      </c>
      <c r="G436" s="310">
        <v>2580</v>
      </c>
      <c r="H436" s="310">
        <v>2030</v>
      </c>
      <c r="I436" s="310">
        <v>8130</v>
      </c>
      <c r="J436" s="311">
        <v>80</v>
      </c>
      <c r="K436" s="85">
        <v>4800</v>
      </c>
      <c r="L436" s="85"/>
      <c r="M436" s="85"/>
    </row>
    <row r="437" spans="1:13">
      <c r="A437" s="54" t="s">
        <v>80</v>
      </c>
      <c r="B437" s="79">
        <v>1</v>
      </c>
      <c r="C437" s="80" t="s">
        <v>56</v>
      </c>
      <c r="D437" s="81" t="str">
        <f t="shared" si="6"/>
        <v>6/100-1-１、２歳児</v>
      </c>
      <c r="E437" s="297">
        <v>325970</v>
      </c>
      <c r="F437" s="297">
        <v>271410</v>
      </c>
      <c r="G437" s="310">
        <v>3140</v>
      </c>
      <c r="H437" s="310">
        <v>2600</v>
      </c>
      <c r="I437" s="86"/>
      <c r="J437" s="87"/>
      <c r="K437" s="85">
        <v>0</v>
      </c>
      <c r="L437" s="85"/>
      <c r="M437" s="85"/>
    </row>
    <row r="438" spans="1:13">
      <c r="A438" s="54" t="s">
        <v>80</v>
      </c>
      <c r="B438" s="79">
        <v>1</v>
      </c>
      <c r="C438" s="80" t="s">
        <v>57</v>
      </c>
      <c r="D438" s="81" t="str">
        <f t="shared" si="6"/>
        <v>6/100-1-乳児</v>
      </c>
      <c r="E438" s="297">
        <v>407300</v>
      </c>
      <c r="F438" s="297">
        <v>352740</v>
      </c>
      <c r="G438" s="310">
        <v>3950</v>
      </c>
      <c r="H438" s="310">
        <v>3410</v>
      </c>
      <c r="I438" s="86">
        <v>0</v>
      </c>
      <c r="J438" s="87">
        <v>0</v>
      </c>
      <c r="K438" s="85">
        <v>0</v>
      </c>
      <c r="L438" s="85"/>
      <c r="M438" s="85"/>
    </row>
    <row r="439" spans="1:13">
      <c r="A439" s="54" t="s">
        <v>80</v>
      </c>
      <c r="B439" s="79">
        <v>11</v>
      </c>
      <c r="C439" s="80" t="s">
        <v>54</v>
      </c>
      <c r="D439" s="81" t="str">
        <f t="shared" si="6"/>
        <v>6/100-11-４歳以上児</v>
      </c>
      <c r="E439" s="297">
        <v>136770</v>
      </c>
      <c r="F439" s="297">
        <v>109490</v>
      </c>
      <c r="G439" s="310">
        <v>1340</v>
      </c>
      <c r="H439" s="310">
        <v>1070</v>
      </c>
      <c r="I439" s="82"/>
      <c r="J439" s="84"/>
      <c r="K439" s="85">
        <v>4800</v>
      </c>
      <c r="L439" s="312">
        <v>3250</v>
      </c>
      <c r="M439" s="312">
        <v>30</v>
      </c>
    </row>
    <row r="440" spans="1:13">
      <c r="A440" s="54" t="s">
        <v>80</v>
      </c>
      <c r="B440" s="79">
        <v>11</v>
      </c>
      <c r="C440" s="80" t="s">
        <v>55</v>
      </c>
      <c r="D440" s="81" t="str">
        <f t="shared" si="6"/>
        <v>6/100-11-３歳児</v>
      </c>
      <c r="E440" s="297">
        <v>144900</v>
      </c>
      <c r="F440" s="297">
        <v>117620</v>
      </c>
      <c r="G440" s="310">
        <v>1420</v>
      </c>
      <c r="H440" s="310">
        <v>1150</v>
      </c>
      <c r="I440" s="310">
        <v>8130</v>
      </c>
      <c r="J440" s="311">
        <v>80</v>
      </c>
      <c r="K440" s="85">
        <v>4800</v>
      </c>
      <c r="L440" s="85"/>
      <c r="M440" s="85"/>
    </row>
    <row r="441" spans="1:13">
      <c r="A441" s="54" t="s">
        <v>80</v>
      </c>
      <c r="B441" s="79">
        <v>11</v>
      </c>
      <c r="C441" s="80" t="s">
        <v>56</v>
      </c>
      <c r="D441" s="81" t="str">
        <f t="shared" si="6"/>
        <v>6/100-11-１、２歳児</v>
      </c>
      <c r="E441" s="297">
        <v>210400</v>
      </c>
      <c r="F441" s="297">
        <v>183120</v>
      </c>
      <c r="G441" s="310">
        <v>1990</v>
      </c>
      <c r="H441" s="310">
        <v>1710</v>
      </c>
      <c r="I441" s="86"/>
      <c r="J441" s="87"/>
      <c r="K441" s="85">
        <v>0</v>
      </c>
      <c r="L441" s="85"/>
      <c r="M441" s="85"/>
    </row>
    <row r="442" spans="1:13">
      <c r="A442" s="54" t="s">
        <v>80</v>
      </c>
      <c r="B442" s="79">
        <v>11</v>
      </c>
      <c r="C442" s="80" t="s">
        <v>57</v>
      </c>
      <c r="D442" s="81" t="str">
        <f t="shared" si="6"/>
        <v>6/100-11-乳児</v>
      </c>
      <c r="E442" s="297">
        <v>291730</v>
      </c>
      <c r="F442" s="297">
        <v>264450</v>
      </c>
      <c r="G442" s="310">
        <v>2800</v>
      </c>
      <c r="H442" s="310">
        <v>2520</v>
      </c>
      <c r="I442" s="86">
        <v>0</v>
      </c>
      <c r="J442" s="87">
        <v>0</v>
      </c>
      <c r="K442" s="85">
        <v>0</v>
      </c>
      <c r="L442" s="85"/>
      <c r="M442" s="85"/>
    </row>
    <row r="443" spans="1:13">
      <c r="A443" s="54" t="s">
        <v>80</v>
      </c>
      <c r="B443" s="79">
        <v>21</v>
      </c>
      <c r="C443" s="80" t="s">
        <v>54</v>
      </c>
      <c r="D443" s="81" t="str">
        <f t="shared" si="6"/>
        <v>6/100-21-４歳以上児</v>
      </c>
      <c r="E443" s="297">
        <v>98120</v>
      </c>
      <c r="F443" s="297">
        <v>79930</v>
      </c>
      <c r="G443" s="310">
        <v>960</v>
      </c>
      <c r="H443" s="310">
        <v>780</v>
      </c>
      <c r="I443" s="82"/>
      <c r="J443" s="84"/>
      <c r="K443" s="85">
        <v>4800</v>
      </c>
      <c r="L443" s="312">
        <v>3250</v>
      </c>
      <c r="M443" s="312">
        <v>30</v>
      </c>
    </row>
    <row r="444" spans="1:13">
      <c r="A444" s="54" t="s">
        <v>80</v>
      </c>
      <c r="B444" s="79">
        <v>21</v>
      </c>
      <c r="C444" s="80" t="s">
        <v>55</v>
      </c>
      <c r="D444" s="81" t="str">
        <f t="shared" si="6"/>
        <v>6/100-21-３歳児</v>
      </c>
      <c r="E444" s="297">
        <v>106250</v>
      </c>
      <c r="F444" s="297">
        <v>88060</v>
      </c>
      <c r="G444" s="310">
        <v>1040</v>
      </c>
      <c r="H444" s="310">
        <v>860</v>
      </c>
      <c r="I444" s="310">
        <v>8130</v>
      </c>
      <c r="J444" s="311">
        <v>80</v>
      </c>
      <c r="K444" s="85">
        <v>4800</v>
      </c>
      <c r="L444" s="85"/>
      <c r="M444" s="85"/>
    </row>
    <row r="445" spans="1:13">
      <c r="A445" s="54" t="s">
        <v>80</v>
      </c>
      <c r="B445" s="79">
        <v>21</v>
      </c>
      <c r="C445" s="80" t="s">
        <v>56</v>
      </c>
      <c r="D445" s="81" t="str">
        <f t="shared" si="6"/>
        <v>6/100-21-１、２歳児</v>
      </c>
      <c r="E445" s="297">
        <v>171750</v>
      </c>
      <c r="F445" s="297">
        <v>153560</v>
      </c>
      <c r="G445" s="310">
        <v>1600</v>
      </c>
      <c r="H445" s="310">
        <v>1420</v>
      </c>
      <c r="I445" s="86"/>
      <c r="J445" s="87"/>
      <c r="K445" s="85">
        <v>0</v>
      </c>
      <c r="L445" s="85"/>
      <c r="M445" s="85"/>
    </row>
    <row r="446" spans="1:13">
      <c r="A446" s="54" t="s">
        <v>80</v>
      </c>
      <c r="B446" s="79">
        <v>21</v>
      </c>
      <c r="C446" s="80" t="s">
        <v>57</v>
      </c>
      <c r="D446" s="81" t="str">
        <f t="shared" si="6"/>
        <v>6/100-21-乳児</v>
      </c>
      <c r="E446" s="297">
        <v>253080</v>
      </c>
      <c r="F446" s="297">
        <v>234890</v>
      </c>
      <c r="G446" s="310">
        <v>2410</v>
      </c>
      <c r="H446" s="310">
        <v>2230</v>
      </c>
      <c r="I446" s="86">
        <v>0</v>
      </c>
      <c r="J446" s="87">
        <v>0</v>
      </c>
      <c r="K446" s="85">
        <v>0</v>
      </c>
      <c r="L446" s="85"/>
      <c r="M446" s="85"/>
    </row>
    <row r="447" spans="1:13">
      <c r="A447" s="54" t="s">
        <v>80</v>
      </c>
      <c r="B447" s="79">
        <v>31</v>
      </c>
      <c r="C447" s="80" t="s">
        <v>54</v>
      </c>
      <c r="D447" s="81" t="str">
        <f t="shared" si="6"/>
        <v>6/100-31-４歳以上児</v>
      </c>
      <c r="E447" s="297">
        <v>79240</v>
      </c>
      <c r="F447" s="297">
        <v>65600</v>
      </c>
      <c r="G447" s="310">
        <v>770</v>
      </c>
      <c r="H447" s="310">
        <v>630</v>
      </c>
      <c r="I447" s="82"/>
      <c r="J447" s="84"/>
      <c r="K447" s="85">
        <v>4800</v>
      </c>
      <c r="L447" s="312">
        <v>3250</v>
      </c>
      <c r="M447" s="312">
        <v>30</v>
      </c>
    </row>
    <row r="448" spans="1:13">
      <c r="A448" s="54" t="s">
        <v>80</v>
      </c>
      <c r="B448" s="79">
        <v>31</v>
      </c>
      <c r="C448" s="80" t="s">
        <v>55</v>
      </c>
      <c r="D448" s="81" t="str">
        <f t="shared" si="6"/>
        <v>6/100-31-３歳児</v>
      </c>
      <c r="E448" s="297">
        <v>87370</v>
      </c>
      <c r="F448" s="297">
        <v>73730</v>
      </c>
      <c r="G448" s="310">
        <v>850</v>
      </c>
      <c r="H448" s="310">
        <v>710</v>
      </c>
      <c r="I448" s="310">
        <v>8130</v>
      </c>
      <c r="J448" s="311">
        <v>80</v>
      </c>
      <c r="K448" s="85">
        <v>4800</v>
      </c>
      <c r="L448" s="85"/>
      <c r="M448" s="85"/>
    </row>
    <row r="449" spans="1:13">
      <c r="A449" s="54" t="s">
        <v>80</v>
      </c>
      <c r="B449" s="79">
        <v>31</v>
      </c>
      <c r="C449" s="80" t="s">
        <v>56</v>
      </c>
      <c r="D449" s="81" t="str">
        <f t="shared" si="6"/>
        <v>6/100-31-１、２歳児</v>
      </c>
      <c r="E449" s="297">
        <v>152870</v>
      </c>
      <c r="F449" s="297">
        <v>139230</v>
      </c>
      <c r="G449" s="310">
        <v>1410</v>
      </c>
      <c r="H449" s="310">
        <v>1270</v>
      </c>
      <c r="I449" s="86"/>
      <c r="J449" s="87"/>
      <c r="K449" s="85">
        <v>0</v>
      </c>
      <c r="L449" s="85"/>
      <c r="M449" s="85"/>
    </row>
    <row r="450" spans="1:13">
      <c r="A450" s="54" t="s">
        <v>80</v>
      </c>
      <c r="B450" s="79">
        <v>31</v>
      </c>
      <c r="C450" s="80" t="s">
        <v>57</v>
      </c>
      <c r="D450" s="81" t="str">
        <f t="shared" si="6"/>
        <v>6/100-31-乳児</v>
      </c>
      <c r="E450" s="297">
        <v>234200</v>
      </c>
      <c r="F450" s="297">
        <v>220560</v>
      </c>
      <c r="G450" s="310">
        <v>2220</v>
      </c>
      <c r="H450" s="310">
        <v>2080</v>
      </c>
      <c r="I450" s="86">
        <v>0</v>
      </c>
      <c r="J450" s="87">
        <v>0</v>
      </c>
      <c r="K450" s="85">
        <v>0</v>
      </c>
      <c r="L450" s="85"/>
      <c r="M450" s="85"/>
    </row>
    <row r="451" spans="1:13">
      <c r="A451" s="54" t="s">
        <v>80</v>
      </c>
      <c r="B451" s="79">
        <v>41</v>
      </c>
      <c r="C451" s="80" t="s">
        <v>54</v>
      </c>
      <c r="D451" s="81" t="str">
        <f t="shared" ref="D451:D514" si="7">CONCATENATE($A451,"-",$B451,"-",$C451)</f>
        <v>6/100-41-４歳以上児</v>
      </c>
      <c r="E451" s="297">
        <v>74080</v>
      </c>
      <c r="F451" s="297">
        <v>63170</v>
      </c>
      <c r="G451" s="310">
        <v>720</v>
      </c>
      <c r="H451" s="310">
        <v>610</v>
      </c>
      <c r="I451" s="82"/>
      <c r="J451" s="84"/>
      <c r="K451" s="85">
        <v>4800</v>
      </c>
      <c r="L451" s="312">
        <v>3250</v>
      </c>
      <c r="M451" s="312">
        <v>30</v>
      </c>
    </row>
    <row r="452" spans="1:13">
      <c r="A452" s="54" t="s">
        <v>80</v>
      </c>
      <c r="B452" s="79">
        <v>41</v>
      </c>
      <c r="C452" s="80" t="s">
        <v>55</v>
      </c>
      <c r="D452" s="81" t="str">
        <f t="shared" si="7"/>
        <v>6/100-41-３歳児</v>
      </c>
      <c r="E452" s="297">
        <v>82210</v>
      </c>
      <c r="F452" s="297">
        <v>71300</v>
      </c>
      <c r="G452" s="310">
        <v>800</v>
      </c>
      <c r="H452" s="310">
        <v>690</v>
      </c>
      <c r="I452" s="310">
        <v>8130</v>
      </c>
      <c r="J452" s="311">
        <v>80</v>
      </c>
      <c r="K452" s="85">
        <v>4800</v>
      </c>
      <c r="L452" s="85"/>
      <c r="M452" s="85"/>
    </row>
    <row r="453" spans="1:13">
      <c r="A453" s="54" t="s">
        <v>80</v>
      </c>
      <c r="B453" s="79">
        <v>41</v>
      </c>
      <c r="C453" s="80" t="s">
        <v>56</v>
      </c>
      <c r="D453" s="81" t="str">
        <f t="shared" si="7"/>
        <v>6/100-41-１、２歳児</v>
      </c>
      <c r="E453" s="297">
        <v>147710</v>
      </c>
      <c r="F453" s="297">
        <v>136800</v>
      </c>
      <c r="G453" s="310">
        <v>1360</v>
      </c>
      <c r="H453" s="310">
        <v>1250</v>
      </c>
      <c r="I453" s="86"/>
      <c r="J453" s="87"/>
      <c r="K453" s="85">
        <v>0</v>
      </c>
      <c r="L453" s="85"/>
      <c r="M453" s="85"/>
    </row>
    <row r="454" spans="1:13">
      <c r="A454" s="54" t="s">
        <v>80</v>
      </c>
      <c r="B454" s="79">
        <v>41</v>
      </c>
      <c r="C454" s="80" t="s">
        <v>57</v>
      </c>
      <c r="D454" s="81" t="str">
        <f t="shared" si="7"/>
        <v>6/100-41-乳児</v>
      </c>
      <c r="E454" s="297">
        <v>229040</v>
      </c>
      <c r="F454" s="297">
        <v>218130</v>
      </c>
      <c r="G454" s="310">
        <v>2170</v>
      </c>
      <c r="H454" s="310">
        <v>2060</v>
      </c>
      <c r="I454" s="86">
        <v>0</v>
      </c>
      <c r="J454" s="87">
        <v>0</v>
      </c>
      <c r="K454" s="85">
        <v>0</v>
      </c>
      <c r="L454" s="85"/>
      <c r="M454" s="85"/>
    </row>
    <row r="455" spans="1:13">
      <c r="A455" s="54" t="s">
        <v>80</v>
      </c>
      <c r="B455" s="79">
        <v>51</v>
      </c>
      <c r="C455" s="80" t="s">
        <v>54</v>
      </c>
      <c r="D455" s="81" t="str">
        <f t="shared" si="7"/>
        <v>6/100-51-４歳以上児</v>
      </c>
      <c r="E455" s="297">
        <v>64790</v>
      </c>
      <c r="F455" s="297">
        <v>55700</v>
      </c>
      <c r="G455" s="310">
        <v>620</v>
      </c>
      <c r="H455" s="310">
        <v>530</v>
      </c>
      <c r="I455" s="82"/>
      <c r="J455" s="84"/>
      <c r="K455" s="85">
        <v>4800</v>
      </c>
      <c r="L455" s="312">
        <v>3250</v>
      </c>
      <c r="M455" s="312">
        <v>30</v>
      </c>
    </row>
    <row r="456" spans="1:13">
      <c r="A456" s="54" t="s">
        <v>80</v>
      </c>
      <c r="B456" s="79">
        <v>51</v>
      </c>
      <c r="C456" s="80" t="s">
        <v>55</v>
      </c>
      <c r="D456" s="81" t="str">
        <f t="shared" si="7"/>
        <v>6/100-51-３歳児</v>
      </c>
      <c r="E456" s="297">
        <v>72920</v>
      </c>
      <c r="F456" s="297">
        <v>63830</v>
      </c>
      <c r="G456" s="310">
        <v>700</v>
      </c>
      <c r="H456" s="310">
        <v>610</v>
      </c>
      <c r="I456" s="310">
        <v>8130</v>
      </c>
      <c r="J456" s="311">
        <v>80</v>
      </c>
      <c r="K456" s="85">
        <v>4800</v>
      </c>
      <c r="L456" s="85"/>
      <c r="M456" s="85"/>
    </row>
    <row r="457" spans="1:13">
      <c r="A457" s="54" t="s">
        <v>80</v>
      </c>
      <c r="B457" s="79">
        <v>51</v>
      </c>
      <c r="C457" s="80" t="s">
        <v>56</v>
      </c>
      <c r="D457" s="81" t="str">
        <f t="shared" si="7"/>
        <v>6/100-51-１、２歳児</v>
      </c>
      <c r="E457" s="297">
        <v>138420</v>
      </c>
      <c r="F457" s="297">
        <v>129330</v>
      </c>
      <c r="G457" s="310">
        <v>1270</v>
      </c>
      <c r="H457" s="310">
        <v>1180</v>
      </c>
      <c r="I457" s="86"/>
      <c r="J457" s="87"/>
      <c r="K457" s="85">
        <v>0</v>
      </c>
      <c r="L457" s="85"/>
      <c r="M457" s="85"/>
    </row>
    <row r="458" spans="1:13">
      <c r="A458" s="54" t="s">
        <v>80</v>
      </c>
      <c r="B458" s="79">
        <v>51</v>
      </c>
      <c r="C458" s="80" t="s">
        <v>57</v>
      </c>
      <c r="D458" s="81" t="str">
        <f t="shared" si="7"/>
        <v>6/100-51-乳児</v>
      </c>
      <c r="E458" s="297">
        <v>219750</v>
      </c>
      <c r="F458" s="297">
        <v>210660</v>
      </c>
      <c r="G458" s="310">
        <v>2080</v>
      </c>
      <c r="H458" s="310">
        <v>1990</v>
      </c>
      <c r="I458" s="86">
        <v>0</v>
      </c>
      <c r="J458" s="87">
        <v>0</v>
      </c>
      <c r="K458" s="85">
        <v>0</v>
      </c>
      <c r="L458" s="85"/>
      <c r="M458" s="85"/>
    </row>
    <row r="459" spans="1:13">
      <c r="A459" s="54" t="s">
        <v>80</v>
      </c>
      <c r="B459" s="79">
        <v>61</v>
      </c>
      <c r="C459" s="80" t="s">
        <v>54</v>
      </c>
      <c r="D459" s="81" t="str">
        <f t="shared" si="7"/>
        <v>6/100-61-４歳以上児</v>
      </c>
      <c r="E459" s="297">
        <v>58230</v>
      </c>
      <c r="F459" s="297">
        <v>50440</v>
      </c>
      <c r="G459" s="310">
        <v>560</v>
      </c>
      <c r="H459" s="310">
        <v>480</v>
      </c>
      <c r="I459" s="82"/>
      <c r="J459" s="84"/>
      <c r="K459" s="85">
        <v>4800</v>
      </c>
      <c r="L459" s="312">
        <v>3250</v>
      </c>
      <c r="M459" s="312">
        <v>30</v>
      </c>
    </row>
    <row r="460" spans="1:13">
      <c r="A460" s="54" t="s">
        <v>80</v>
      </c>
      <c r="B460" s="79">
        <v>61</v>
      </c>
      <c r="C460" s="80" t="s">
        <v>55</v>
      </c>
      <c r="D460" s="81" t="str">
        <f t="shared" si="7"/>
        <v>6/100-61-３歳児</v>
      </c>
      <c r="E460" s="297">
        <v>66360</v>
      </c>
      <c r="F460" s="297">
        <v>58570</v>
      </c>
      <c r="G460" s="310">
        <v>640</v>
      </c>
      <c r="H460" s="310">
        <v>560</v>
      </c>
      <c r="I460" s="310">
        <v>8130</v>
      </c>
      <c r="J460" s="311">
        <v>80</v>
      </c>
      <c r="K460" s="85">
        <v>4800</v>
      </c>
      <c r="L460" s="85"/>
      <c r="M460" s="85"/>
    </row>
    <row r="461" spans="1:13">
      <c r="A461" s="54" t="s">
        <v>80</v>
      </c>
      <c r="B461" s="79">
        <v>61</v>
      </c>
      <c r="C461" s="80" t="s">
        <v>56</v>
      </c>
      <c r="D461" s="81" t="str">
        <f t="shared" si="7"/>
        <v>6/100-61-１、２歳児</v>
      </c>
      <c r="E461" s="297">
        <v>131860</v>
      </c>
      <c r="F461" s="297">
        <v>124070</v>
      </c>
      <c r="G461" s="310">
        <v>1200</v>
      </c>
      <c r="H461" s="310">
        <v>1120</v>
      </c>
      <c r="I461" s="86"/>
      <c r="J461" s="87"/>
      <c r="K461" s="85">
        <v>0</v>
      </c>
      <c r="L461" s="85"/>
      <c r="M461" s="85"/>
    </row>
    <row r="462" spans="1:13">
      <c r="A462" s="54" t="s">
        <v>80</v>
      </c>
      <c r="B462" s="79">
        <v>61</v>
      </c>
      <c r="C462" s="80" t="s">
        <v>57</v>
      </c>
      <c r="D462" s="81" t="str">
        <f t="shared" si="7"/>
        <v>6/100-61-乳児</v>
      </c>
      <c r="E462" s="297">
        <v>213190</v>
      </c>
      <c r="F462" s="297">
        <v>205400</v>
      </c>
      <c r="G462" s="310">
        <v>2010</v>
      </c>
      <c r="H462" s="310">
        <v>1930</v>
      </c>
      <c r="I462" s="86">
        <v>0</v>
      </c>
      <c r="J462" s="87">
        <v>0</v>
      </c>
      <c r="K462" s="85">
        <v>0</v>
      </c>
      <c r="L462" s="85"/>
      <c r="M462" s="85"/>
    </row>
    <row r="463" spans="1:13">
      <c r="A463" s="54" t="s">
        <v>80</v>
      </c>
      <c r="B463" s="79">
        <v>71</v>
      </c>
      <c r="C463" s="80" t="s">
        <v>54</v>
      </c>
      <c r="D463" s="81" t="str">
        <f t="shared" si="7"/>
        <v>6/100-71-４歳以上児</v>
      </c>
      <c r="E463" s="297">
        <v>53370</v>
      </c>
      <c r="F463" s="297">
        <v>46550</v>
      </c>
      <c r="G463" s="310">
        <v>510</v>
      </c>
      <c r="H463" s="310">
        <v>440</v>
      </c>
      <c r="I463" s="82"/>
      <c r="J463" s="84"/>
      <c r="K463" s="85">
        <v>4800</v>
      </c>
      <c r="L463" s="312">
        <v>3250</v>
      </c>
      <c r="M463" s="312">
        <v>30</v>
      </c>
    </row>
    <row r="464" spans="1:13">
      <c r="A464" s="54" t="s">
        <v>80</v>
      </c>
      <c r="B464" s="79">
        <v>71</v>
      </c>
      <c r="C464" s="80" t="s">
        <v>55</v>
      </c>
      <c r="D464" s="81" t="str">
        <f t="shared" si="7"/>
        <v>6/100-71-３歳児</v>
      </c>
      <c r="E464" s="297">
        <v>61500</v>
      </c>
      <c r="F464" s="297">
        <v>54680</v>
      </c>
      <c r="G464" s="310">
        <v>590</v>
      </c>
      <c r="H464" s="310">
        <v>520</v>
      </c>
      <c r="I464" s="310">
        <v>8130</v>
      </c>
      <c r="J464" s="311">
        <v>80</v>
      </c>
      <c r="K464" s="85">
        <v>4800</v>
      </c>
      <c r="L464" s="85"/>
      <c r="M464" s="85"/>
    </row>
    <row r="465" spans="1:13">
      <c r="A465" s="54" t="s">
        <v>80</v>
      </c>
      <c r="B465" s="79">
        <v>71</v>
      </c>
      <c r="C465" s="80" t="s">
        <v>56</v>
      </c>
      <c r="D465" s="81" t="str">
        <f t="shared" si="7"/>
        <v>6/100-71-１、２歳児</v>
      </c>
      <c r="E465" s="297">
        <v>127000</v>
      </c>
      <c r="F465" s="297">
        <v>120180</v>
      </c>
      <c r="G465" s="310">
        <v>1150</v>
      </c>
      <c r="H465" s="310">
        <v>1080</v>
      </c>
      <c r="I465" s="86"/>
      <c r="J465" s="87"/>
      <c r="K465" s="85">
        <v>0</v>
      </c>
      <c r="L465" s="85"/>
      <c r="M465" s="85"/>
    </row>
    <row r="466" spans="1:13">
      <c r="A466" s="54" t="s">
        <v>80</v>
      </c>
      <c r="B466" s="79">
        <v>71</v>
      </c>
      <c r="C466" s="80" t="s">
        <v>57</v>
      </c>
      <c r="D466" s="81" t="str">
        <f t="shared" si="7"/>
        <v>6/100-71-乳児</v>
      </c>
      <c r="E466" s="297">
        <v>208330</v>
      </c>
      <c r="F466" s="297">
        <v>201510</v>
      </c>
      <c r="G466" s="310">
        <v>1960</v>
      </c>
      <c r="H466" s="310">
        <v>1890</v>
      </c>
      <c r="I466" s="86">
        <v>0</v>
      </c>
      <c r="J466" s="87">
        <v>0</v>
      </c>
      <c r="K466" s="85">
        <v>0</v>
      </c>
      <c r="L466" s="85"/>
      <c r="M466" s="85"/>
    </row>
    <row r="467" spans="1:13">
      <c r="A467" s="54" t="s">
        <v>80</v>
      </c>
      <c r="B467" s="79">
        <v>81</v>
      </c>
      <c r="C467" s="80" t="s">
        <v>54</v>
      </c>
      <c r="D467" s="81" t="str">
        <f t="shared" si="7"/>
        <v>6/100-81-４歳以上児</v>
      </c>
      <c r="E467" s="297">
        <v>49540</v>
      </c>
      <c r="F467" s="297">
        <v>43480</v>
      </c>
      <c r="G467" s="310">
        <v>470</v>
      </c>
      <c r="H467" s="310">
        <v>410</v>
      </c>
      <c r="I467" s="82"/>
      <c r="J467" s="84"/>
      <c r="K467" s="85">
        <v>4800</v>
      </c>
      <c r="L467" s="312">
        <v>3250</v>
      </c>
      <c r="M467" s="312">
        <v>30</v>
      </c>
    </row>
    <row r="468" spans="1:13">
      <c r="A468" s="54" t="s">
        <v>80</v>
      </c>
      <c r="B468" s="79">
        <v>81</v>
      </c>
      <c r="C468" s="80" t="s">
        <v>55</v>
      </c>
      <c r="D468" s="81" t="str">
        <f t="shared" si="7"/>
        <v>6/100-81-３歳児</v>
      </c>
      <c r="E468" s="297">
        <v>57670</v>
      </c>
      <c r="F468" s="297">
        <v>51610</v>
      </c>
      <c r="G468" s="310">
        <v>550</v>
      </c>
      <c r="H468" s="310">
        <v>490</v>
      </c>
      <c r="I468" s="310">
        <v>8130</v>
      </c>
      <c r="J468" s="311">
        <v>80</v>
      </c>
      <c r="K468" s="85">
        <v>4800</v>
      </c>
      <c r="L468" s="85"/>
      <c r="M468" s="85"/>
    </row>
    <row r="469" spans="1:13">
      <c r="A469" s="54" t="s">
        <v>80</v>
      </c>
      <c r="B469" s="79">
        <v>81</v>
      </c>
      <c r="C469" s="80" t="s">
        <v>56</v>
      </c>
      <c r="D469" s="81" t="str">
        <f t="shared" si="7"/>
        <v>6/100-81-１、２歳児</v>
      </c>
      <c r="E469" s="297">
        <v>123170</v>
      </c>
      <c r="F469" s="297">
        <v>117110</v>
      </c>
      <c r="G469" s="310">
        <v>1110</v>
      </c>
      <c r="H469" s="310">
        <v>1050</v>
      </c>
      <c r="I469" s="86"/>
      <c r="J469" s="87"/>
      <c r="K469" s="85">
        <v>0</v>
      </c>
      <c r="L469" s="85"/>
      <c r="M469" s="85"/>
    </row>
    <row r="470" spans="1:13">
      <c r="A470" s="54" t="s">
        <v>80</v>
      </c>
      <c r="B470" s="79">
        <v>81</v>
      </c>
      <c r="C470" s="80" t="s">
        <v>57</v>
      </c>
      <c r="D470" s="81" t="str">
        <f t="shared" si="7"/>
        <v>6/100-81-乳児</v>
      </c>
      <c r="E470" s="297">
        <v>204500</v>
      </c>
      <c r="F470" s="297">
        <v>198440</v>
      </c>
      <c r="G470" s="310">
        <v>1920</v>
      </c>
      <c r="H470" s="310">
        <v>1860</v>
      </c>
      <c r="I470" s="86">
        <v>0</v>
      </c>
      <c r="J470" s="87">
        <v>0</v>
      </c>
      <c r="K470" s="85">
        <v>0</v>
      </c>
      <c r="L470" s="85"/>
      <c r="M470" s="85"/>
    </row>
    <row r="471" spans="1:13">
      <c r="A471" s="54" t="s">
        <v>80</v>
      </c>
      <c r="B471" s="79">
        <v>91</v>
      </c>
      <c r="C471" s="80" t="s">
        <v>54</v>
      </c>
      <c r="D471" s="81" t="str">
        <f t="shared" si="7"/>
        <v>6/100-91-４歳以上児</v>
      </c>
      <c r="E471" s="297">
        <v>42820</v>
      </c>
      <c r="F471" s="297">
        <v>37360</v>
      </c>
      <c r="G471" s="310">
        <v>400</v>
      </c>
      <c r="H471" s="310">
        <v>350</v>
      </c>
      <c r="I471" s="82"/>
      <c r="J471" s="84"/>
      <c r="K471" s="85">
        <v>4800</v>
      </c>
      <c r="L471" s="312">
        <v>3250</v>
      </c>
      <c r="M471" s="312">
        <v>30</v>
      </c>
    </row>
    <row r="472" spans="1:13">
      <c r="A472" s="54" t="s">
        <v>80</v>
      </c>
      <c r="B472" s="79">
        <v>91</v>
      </c>
      <c r="C472" s="80" t="s">
        <v>55</v>
      </c>
      <c r="D472" s="81" t="str">
        <f t="shared" si="7"/>
        <v>6/100-91-３歳児</v>
      </c>
      <c r="E472" s="297">
        <v>50950</v>
      </c>
      <c r="F472" s="297">
        <v>45490</v>
      </c>
      <c r="G472" s="310">
        <v>480</v>
      </c>
      <c r="H472" s="310">
        <v>430</v>
      </c>
      <c r="I472" s="310">
        <v>8130</v>
      </c>
      <c r="J472" s="311">
        <v>80</v>
      </c>
      <c r="K472" s="85">
        <v>4800</v>
      </c>
      <c r="L472" s="85"/>
      <c r="M472" s="85"/>
    </row>
    <row r="473" spans="1:13">
      <c r="A473" s="54" t="s">
        <v>80</v>
      </c>
      <c r="B473" s="79">
        <v>91</v>
      </c>
      <c r="C473" s="80" t="s">
        <v>56</v>
      </c>
      <c r="D473" s="81" t="str">
        <f t="shared" si="7"/>
        <v>6/100-91-１、２歳児</v>
      </c>
      <c r="E473" s="297">
        <v>116450</v>
      </c>
      <c r="F473" s="297">
        <v>110990</v>
      </c>
      <c r="G473" s="310">
        <v>1050</v>
      </c>
      <c r="H473" s="310">
        <v>990</v>
      </c>
      <c r="I473" s="86"/>
      <c r="J473" s="87"/>
      <c r="K473" s="85">
        <v>0</v>
      </c>
      <c r="L473" s="85"/>
      <c r="M473" s="85"/>
    </row>
    <row r="474" spans="1:13">
      <c r="A474" s="54" t="s">
        <v>80</v>
      </c>
      <c r="B474" s="79">
        <v>91</v>
      </c>
      <c r="C474" s="80" t="s">
        <v>57</v>
      </c>
      <c r="D474" s="81" t="str">
        <f t="shared" si="7"/>
        <v>6/100-91-乳児</v>
      </c>
      <c r="E474" s="297">
        <v>197780</v>
      </c>
      <c r="F474" s="297">
        <v>192320</v>
      </c>
      <c r="G474" s="310">
        <v>1860</v>
      </c>
      <c r="H474" s="310">
        <v>1800</v>
      </c>
      <c r="I474" s="86">
        <v>0</v>
      </c>
      <c r="J474" s="87">
        <v>0</v>
      </c>
      <c r="K474" s="85">
        <v>0</v>
      </c>
      <c r="L474" s="85"/>
      <c r="M474" s="85"/>
    </row>
    <row r="475" spans="1:13">
      <c r="A475" s="54" t="s">
        <v>80</v>
      </c>
      <c r="B475" s="54">
        <v>101</v>
      </c>
      <c r="C475" s="80" t="s">
        <v>54</v>
      </c>
      <c r="D475" s="81" t="str">
        <f t="shared" si="7"/>
        <v>6/100-101-４歳以上児</v>
      </c>
      <c r="E475" s="297">
        <v>40690</v>
      </c>
      <c r="F475" s="297">
        <v>35730</v>
      </c>
      <c r="G475" s="310">
        <v>380</v>
      </c>
      <c r="H475" s="310">
        <v>330</v>
      </c>
      <c r="I475" s="82"/>
      <c r="J475" s="84"/>
      <c r="K475" s="85">
        <v>4800</v>
      </c>
      <c r="L475" s="312">
        <v>3250</v>
      </c>
      <c r="M475" s="312">
        <v>30</v>
      </c>
    </row>
    <row r="476" spans="1:13">
      <c r="A476" s="54" t="s">
        <v>80</v>
      </c>
      <c r="B476" s="54">
        <v>101</v>
      </c>
      <c r="C476" s="80" t="s">
        <v>55</v>
      </c>
      <c r="D476" s="81" t="str">
        <f t="shared" si="7"/>
        <v>6/100-101-３歳児</v>
      </c>
      <c r="E476" s="297">
        <v>48820</v>
      </c>
      <c r="F476" s="297">
        <v>43860</v>
      </c>
      <c r="G476" s="310">
        <v>460</v>
      </c>
      <c r="H476" s="310">
        <v>410</v>
      </c>
      <c r="I476" s="310">
        <v>8130</v>
      </c>
      <c r="J476" s="311">
        <v>80</v>
      </c>
      <c r="K476" s="85">
        <v>4800</v>
      </c>
      <c r="L476" s="85"/>
      <c r="M476" s="85"/>
    </row>
    <row r="477" spans="1:13">
      <c r="A477" s="54" t="s">
        <v>80</v>
      </c>
      <c r="B477" s="54">
        <v>101</v>
      </c>
      <c r="C477" s="80" t="s">
        <v>56</v>
      </c>
      <c r="D477" s="81" t="str">
        <f t="shared" si="7"/>
        <v>6/100-101-１、２歳児</v>
      </c>
      <c r="E477" s="297">
        <v>114320</v>
      </c>
      <c r="F477" s="297">
        <v>109360</v>
      </c>
      <c r="G477" s="310">
        <v>1030</v>
      </c>
      <c r="H477" s="310">
        <v>980</v>
      </c>
      <c r="I477" s="86"/>
      <c r="J477" s="87"/>
      <c r="K477" s="85">
        <v>0</v>
      </c>
      <c r="L477" s="85"/>
      <c r="M477" s="85"/>
    </row>
    <row r="478" spans="1:13">
      <c r="A478" s="54" t="s">
        <v>80</v>
      </c>
      <c r="B478" s="54">
        <v>101</v>
      </c>
      <c r="C478" s="80" t="s">
        <v>57</v>
      </c>
      <c r="D478" s="81" t="str">
        <f t="shared" si="7"/>
        <v>6/100-101-乳児</v>
      </c>
      <c r="E478" s="297">
        <v>195650</v>
      </c>
      <c r="F478" s="297">
        <v>190690</v>
      </c>
      <c r="G478" s="310">
        <v>1840</v>
      </c>
      <c r="H478" s="310">
        <v>1790</v>
      </c>
      <c r="I478" s="86">
        <v>0</v>
      </c>
      <c r="J478" s="87">
        <v>0</v>
      </c>
      <c r="K478" s="85">
        <v>0</v>
      </c>
      <c r="L478" s="85"/>
      <c r="M478" s="85"/>
    </row>
    <row r="479" spans="1:13">
      <c r="A479" s="54" t="s">
        <v>80</v>
      </c>
      <c r="B479" s="79">
        <v>111</v>
      </c>
      <c r="C479" s="80" t="s">
        <v>54</v>
      </c>
      <c r="D479" s="81" t="str">
        <f t="shared" si="7"/>
        <v>6/100-111-４歳以上児</v>
      </c>
      <c r="E479" s="297">
        <v>38870</v>
      </c>
      <c r="F479" s="297">
        <v>34320</v>
      </c>
      <c r="G479" s="310">
        <v>360</v>
      </c>
      <c r="H479" s="310">
        <v>320</v>
      </c>
      <c r="I479" s="82"/>
      <c r="J479" s="84"/>
      <c r="K479" s="85">
        <v>4800</v>
      </c>
      <c r="L479" s="312">
        <v>3250</v>
      </c>
      <c r="M479" s="312">
        <v>30</v>
      </c>
    </row>
    <row r="480" spans="1:13">
      <c r="A480" s="54" t="s">
        <v>80</v>
      </c>
      <c r="B480" s="79">
        <v>111</v>
      </c>
      <c r="C480" s="80" t="s">
        <v>55</v>
      </c>
      <c r="D480" s="81" t="str">
        <f t="shared" si="7"/>
        <v>6/100-111-３歳児</v>
      </c>
      <c r="E480" s="297">
        <v>47000</v>
      </c>
      <c r="F480" s="297">
        <v>42450</v>
      </c>
      <c r="G480" s="310">
        <v>440</v>
      </c>
      <c r="H480" s="310">
        <v>400</v>
      </c>
      <c r="I480" s="310">
        <v>8130</v>
      </c>
      <c r="J480" s="311">
        <v>80</v>
      </c>
      <c r="K480" s="85">
        <v>4800</v>
      </c>
      <c r="L480" s="85"/>
      <c r="M480" s="85"/>
    </row>
    <row r="481" spans="1:13">
      <c r="A481" s="54" t="s">
        <v>80</v>
      </c>
      <c r="B481" s="79">
        <v>111</v>
      </c>
      <c r="C481" s="80" t="s">
        <v>56</v>
      </c>
      <c r="D481" s="81" t="str">
        <f t="shared" si="7"/>
        <v>6/100-111-１、２歳児</v>
      </c>
      <c r="E481" s="297">
        <v>112500</v>
      </c>
      <c r="F481" s="297">
        <v>107950</v>
      </c>
      <c r="G481" s="310">
        <v>1010</v>
      </c>
      <c r="H481" s="310">
        <v>960</v>
      </c>
      <c r="I481" s="86"/>
      <c r="J481" s="87"/>
      <c r="K481" s="85">
        <v>0</v>
      </c>
      <c r="L481" s="85"/>
      <c r="M481" s="85"/>
    </row>
    <row r="482" spans="1:13">
      <c r="A482" s="54" t="s">
        <v>80</v>
      </c>
      <c r="B482" s="79">
        <v>111</v>
      </c>
      <c r="C482" s="80" t="s">
        <v>57</v>
      </c>
      <c r="D482" s="81" t="str">
        <f t="shared" si="7"/>
        <v>6/100-111-乳児</v>
      </c>
      <c r="E482" s="297">
        <v>193830</v>
      </c>
      <c r="F482" s="297">
        <v>189280</v>
      </c>
      <c r="G482" s="310">
        <v>1820</v>
      </c>
      <c r="H482" s="310">
        <v>1770</v>
      </c>
      <c r="I482" s="86">
        <v>0</v>
      </c>
      <c r="J482" s="87">
        <v>0</v>
      </c>
      <c r="K482" s="85">
        <v>0</v>
      </c>
      <c r="L482" s="85"/>
      <c r="M482" s="85"/>
    </row>
    <row r="483" spans="1:13">
      <c r="A483" s="54" t="s">
        <v>80</v>
      </c>
      <c r="B483" s="79">
        <v>121</v>
      </c>
      <c r="C483" s="80" t="s">
        <v>54</v>
      </c>
      <c r="D483" s="81" t="str">
        <f t="shared" si="7"/>
        <v>6/100-121-４歳以上児</v>
      </c>
      <c r="E483" s="297">
        <v>37330</v>
      </c>
      <c r="F483" s="297">
        <v>33140</v>
      </c>
      <c r="G483" s="310">
        <v>350</v>
      </c>
      <c r="H483" s="310">
        <v>310</v>
      </c>
      <c r="I483" s="82"/>
      <c r="J483" s="84"/>
      <c r="K483" s="85">
        <v>4800</v>
      </c>
      <c r="L483" s="312">
        <v>3250</v>
      </c>
      <c r="M483" s="312">
        <v>30</v>
      </c>
    </row>
    <row r="484" spans="1:13">
      <c r="A484" s="54" t="s">
        <v>80</v>
      </c>
      <c r="B484" s="79">
        <v>121</v>
      </c>
      <c r="C484" s="80" t="s">
        <v>55</v>
      </c>
      <c r="D484" s="81" t="str">
        <f t="shared" si="7"/>
        <v>6/100-121-３歳児</v>
      </c>
      <c r="E484" s="297">
        <v>45460</v>
      </c>
      <c r="F484" s="297">
        <v>41270</v>
      </c>
      <c r="G484" s="310">
        <v>430</v>
      </c>
      <c r="H484" s="310">
        <v>390</v>
      </c>
      <c r="I484" s="310">
        <v>8130</v>
      </c>
      <c r="J484" s="311">
        <v>80</v>
      </c>
      <c r="K484" s="85">
        <v>4800</v>
      </c>
      <c r="L484" s="85"/>
      <c r="M484" s="85"/>
    </row>
    <row r="485" spans="1:13">
      <c r="A485" s="54" t="s">
        <v>80</v>
      </c>
      <c r="B485" s="79">
        <v>121</v>
      </c>
      <c r="C485" s="80" t="s">
        <v>56</v>
      </c>
      <c r="D485" s="81" t="str">
        <f t="shared" si="7"/>
        <v>6/100-121-１、２歳児</v>
      </c>
      <c r="E485" s="297">
        <v>110960</v>
      </c>
      <c r="F485" s="297">
        <v>106770</v>
      </c>
      <c r="G485" s="310">
        <v>990</v>
      </c>
      <c r="H485" s="310">
        <v>950</v>
      </c>
      <c r="I485" s="86"/>
      <c r="J485" s="87"/>
      <c r="K485" s="85">
        <v>0</v>
      </c>
      <c r="L485" s="85"/>
      <c r="M485" s="85"/>
    </row>
    <row r="486" spans="1:13">
      <c r="A486" s="54" t="s">
        <v>80</v>
      </c>
      <c r="B486" s="79">
        <v>121</v>
      </c>
      <c r="C486" s="80" t="s">
        <v>57</v>
      </c>
      <c r="D486" s="81" t="str">
        <f t="shared" si="7"/>
        <v>6/100-121-乳児</v>
      </c>
      <c r="E486" s="297">
        <v>192290</v>
      </c>
      <c r="F486" s="297">
        <v>188100</v>
      </c>
      <c r="G486" s="310">
        <v>1800</v>
      </c>
      <c r="H486" s="310">
        <v>1760</v>
      </c>
      <c r="I486" s="86">
        <v>0</v>
      </c>
      <c r="J486" s="87">
        <v>0</v>
      </c>
      <c r="K486" s="85">
        <v>0</v>
      </c>
      <c r="L486" s="85"/>
      <c r="M486" s="85"/>
    </row>
    <row r="487" spans="1:13">
      <c r="A487" s="54" t="s">
        <v>80</v>
      </c>
      <c r="B487" s="79">
        <v>131</v>
      </c>
      <c r="C487" s="80" t="s">
        <v>54</v>
      </c>
      <c r="D487" s="81" t="str">
        <f t="shared" si="7"/>
        <v>6/100-131-４歳以上児</v>
      </c>
      <c r="E487" s="297">
        <v>36050</v>
      </c>
      <c r="F487" s="297">
        <v>32150</v>
      </c>
      <c r="G487" s="310">
        <v>340</v>
      </c>
      <c r="H487" s="310">
        <v>300</v>
      </c>
      <c r="I487" s="82"/>
      <c r="J487" s="84"/>
      <c r="K487" s="85">
        <v>4800</v>
      </c>
      <c r="L487" s="312">
        <v>3250</v>
      </c>
      <c r="M487" s="312">
        <v>30</v>
      </c>
    </row>
    <row r="488" spans="1:13">
      <c r="A488" s="54" t="s">
        <v>80</v>
      </c>
      <c r="B488" s="79">
        <v>131</v>
      </c>
      <c r="C488" s="80" t="s">
        <v>55</v>
      </c>
      <c r="D488" s="81" t="str">
        <f t="shared" si="7"/>
        <v>6/100-131-３歳児</v>
      </c>
      <c r="E488" s="297">
        <v>44180</v>
      </c>
      <c r="F488" s="297">
        <v>40280</v>
      </c>
      <c r="G488" s="310">
        <v>420</v>
      </c>
      <c r="H488" s="310">
        <v>380</v>
      </c>
      <c r="I488" s="310">
        <v>8130</v>
      </c>
      <c r="J488" s="311">
        <v>80</v>
      </c>
      <c r="K488" s="85">
        <v>4800</v>
      </c>
      <c r="L488" s="85"/>
      <c r="M488" s="85"/>
    </row>
    <row r="489" spans="1:13">
      <c r="A489" s="54" t="s">
        <v>80</v>
      </c>
      <c r="B489" s="79">
        <v>131</v>
      </c>
      <c r="C489" s="80" t="s">
        <v>56</v>
      </c>
      <c r="D489" s="81" t="str">
        <f t="shared" si="7"/>
        <v>6/100-131-１、２歳児</v>
      </c>
      <c r="E489" s="297">
        <v>109680</v>
      </c>
      <c r="F489" s="297">
        <v>105780</v>
      </c>
      <c r="G489" s="310">
        <v>980</v>
      </c>
      <c r="H489" s="310">
        <v>940</v>
      </c>
      <c r="I489" s="86"/>
      <c r="J489" s="87"/>
      <c r="K489" s="85">
        <v>0</v>
      </c>
      <c r="L489" s="85"/>
      <c r="M489" s="85"/>
    </row>
    <row r="490" spans="1:13">
      <c r="A490" s="54" t="s">
        <v>80</v>
      </c>
      <c r="B490" s="79">
        <v>131</v>
      </c>
      <c r="C490" s="80" t="s">
        <v>57</v>
      </c>
      <c r="D490" s="81" t="str">
        <f t="shared" si="7"/>
        <v>6/100-131-乳児</v>
      </c>
      <c r="E490" s="297">
        <v>191010</v>
      </c>
      <c r="F490" s="297">
        <v>187110</v>
      </c>
      <c r="G490" s="310">
        <v>1790</v>
      </c>
      <c r="H490" s="310">
        <v>1750</v>
      </c>
      <c r="I490" s="86">
        <v>0</v>
      </c>
      <c r="J490" s="87">
        <v>0</v>
      </c>
      <c r="K490" s="85">
        <v>0</v>
      </c>
      <c r="L490" s="85"/>
      <c r="M490" s="85"/>
    </row>
    <row r="491" spans="1:13">
      <c r="A491" s="54" t="s">
        <v>80</v>
      </c>
      <c r="B491" s="79">
        <v>141</v>
      </c>
      <c r="C491" s="80" t="s">
        <v>54</v>
      </c>
      <c r="D491" s="81" t="str">
        <f t="shared" si="7"/>
        <v>6/100-141-４歳以上児</v>
      </c>
      <c r="E491" s="297">
        <v>34910</v>
      </c>
      <c r="F491" s="297">
        <v>31270</v>
      </c>
      <c r="G491" s="310">
        <v>320</v>
      </c>
      <c r="H491" s="310">
        <v>290</v>
      </c>
      <c r="I491" s="82"/>
      <c r="J491" s="84"/>
      <c r="K491" s="85">
        <v>4800</v>
      </c>
      <c r="L491" s="312">
        <v>3250</v>
      </c>
      <c r="M491" s="312">
        <v>30</v>
      </c>
    </row>
    <row r="492" spans="1:13">
      <c r="A492" s="54" t="s">
        <v>80</v>
      </c>
      <c r="B492" s="79">
        <v>141</v>
      </c>
      <c r="C492" s="80" t="s">
        <v>55</v>
      </c>
      <c r="D492" s="81" t="str">
        <f t="shared" si="7"/>
        <v>6/100-141-３歳児</v>
      </c>
      <c r="E492" s="297">
        <v>43040</v>
      </c>
      <c r="F492" s="297">
        <v>39400</v>
      </c>
      <c r="G492" s="310">
        <v>400</v>
      </c>
      <c r="H492" s="310">
        <v>370</v>
      </c>
      <c r="I492" s="310">
        <v>8130</v>
      </c>
      <c r="J492" s="311">
        <v>80</v>
      </c>
      <c r="K492" s="85">
        <v>4800</v>
      </c>
      <c r="L492" s="85"/>
      <c r="M492" s="85"/>
    </row>
    <row r="493" spans="1:13">
      <c r="A493" s="54" t="s">
        <v>80</v>
      </c>
      <c r="B493" s="79">
        <v>141</v>
      </c>
      <c r="C493" s="80" t="s">
        <v>56</v>
      </c>
      <c r="D493" s="81" t="str">
        <f t="shared" si="7"/>
        <v>6/100-141-１、２歳児</v>
      </c>
      <c r="E493" s="297">
        <v>108540</v>
      </c>
      <c r="F493" s="297">
        <v>104900</v>
      </c>
      <c r="G493" s="310">
        <v>970</v>
      </c>
      <c r="H493" s="310">
        <v>930</v>
      </c>
      <c r="I493" s="86"/>
      <c r="J493" s="87"/>
      <c r="K493" s="85">
        <v>0</v>
      </c>
      <c r="L493" s="85"/>
      <c r="M493" s="85"/>
    </row>
    <row r="494" spans="1:13">
      <c r="A494" s="54" t="s">
        <v>80</v>
      </c>
      <c r="B494" s="79">
        <v>141</v>
      </c>
      <c r="C494" s="80" t="s">
        <v>57</v>
      </c>
      <c r="D494" s="81" t="str">
        <f t="shared" si="7"/>
        <v>6/100-141-乳児</v>
      </c>
      <c r="E494" s="297">
        <v>189870</v>
      </c>
      <c r="F494" s="297">
        <v>186230</v>
      </c>
      <c r="G494" s="310">
        <v>1780</v>
      </c>
      <c r="H494" s="310">
        <v>1740</v>
      </c>
      <c r="I494" s="86">
        <v>0</v>
      </c>
      <c r="J494" s="87">
        <v>0</v>
      </c>
      <c r="K494" s="85">
        <v>0</v>
      </c>
      <c r="L494" s="85"/>
      <c r="M494" s="85"/>
    </row>
    <row r="495" spans="1:13">
      <c r="A495" s="54" t="s">
        <v>80</v>
      </c>
      <c r="B495" s="79">
        <v>151</v>
      </c>
      <c r="C495" s="80" t="s">
        <v>54</v>
      </c>
      <c r="D495" s="81" t="str">
        <f t="shared" si="7"/>
        <v>6/100-151-４歳以上児</v>
      </c>
      <c r="E495" s="297">
        <v>34820</v>
      </c>
      <c r="F495" s="297">
        <v>31410</v>
      </c>
      <c r="G495" s="310">
        <v>320</v>
      </c>
      <c r="H495" s="310">
        <v>290</v>
      </c>
      <c r="I495" s="82"/>
      <c r="J495" s="84"/>
      <c r="K495" s="85">
        <v>4800</v>
      </c>
      <c r="L495" s="312">
        <v>3250</v>
      </c>
      <c r="M495" s="312">
        <v>30</v>
      </c>
    </row>
    <row r="496" spans="1:13">
      <c r="A496" s="54" t="s">
        <v>80</v>
      </c>
      <c r="B496" s="79">
        <v>151</v>
      </c>
      <c r="C496" s="80" t="s">
        <v>55</v>
      </c>
      <c r="D496" s="81" t="str">
        <f t="shared" si="7"/>
        <v>6/100-151-３歳児</v>
      </c>
      <c r="E496" s="297">
        <v>42950</v>
      </c>
      <c r="F496" s="297">
        <v>39540</v>
      </c>
      <c r="G496" s="310">
        <v>400</v>
      </c>
      <c r="H496" s="310">
        <v>370</v>
      </c>
      <c r="I496" s="310">
        <v>8130</v>
      </c>
      <c r="J496" s="311">
        <v>80</v>
      </c>
      <c r="K496" s="85">
        <v>4800</v>
      </c>
      <c r="L496" s="85"/>
      <c r="M496" s="85"/>
    </row>
    <row r="497" spans="1:13">
      <c r="A497" s="54" t="s">
        <v>80</v>
      </c>
      <c r="B497" s="79">
        <v>151</v>
      </c>
      <c r="C497" s="80" t="s">
        <v>56</v>
      </c>
      <c r="D497" s="81" t="str">
        <f t="shared" si="7"/>
        <v>6/100-151-１、２歳児</v>
      </c>
      <c r="E497" s="297">
        <v>108450</v>
      </c>
      <c r="F497" s="297">
        <v>105040</v>
      </c>
      <c r="G497" s="310">
        <v>970</v>
      </c>
      <c r="H497" s="310">
        <v>930</v>
      </c>
      <c r="I497" s="86"/>
      <c r="J497" s="87"/>
      <c r="K497" s="85">
        <v>0</v>
      </c>
      <c r="L497" s="85"/>
      <c r="M497" s="85"/>
    </row>
    <row r="498" spans="1:13">
      <c r="A498" s="54" t="s">
        <v>80</v>
      </c>
      <c r="B498" s="79">
        <v>151</v>
      </c>
      <c r="C498" s="80" t="s">
        <v>57</v>
      </c>
      <c r="D498" s="81" t="str">
        <f t="shared" si="7"/>
        <v>6/100-151-乳児</v>
      </c>
      <c r="E498" s="297">
        <v>189780</v>
      </c>
      <c r="F498" s="297">
        <v>186370</v>
      </c>
      <c r="G498" s="310">
        <v>1780</v>
      </c>
      <c r="H498" s="310">
        <v>1740</v>
      </c>
      <c r="I498" s="86">
        <v>0</v>
      </c>
      <c r="J498" s="87">
        <v>0</v>
      </c>
      <c r="K498" s="85">
        <v>0</v>
      </c>
      <c r="L498" s="85"/>
      <c r="M498" s="85"/>
    </row>
    <row r="499" spans="1:13">
      <c r="A499" s="54" t="s">
        <v>80</v>
      </c>
      <c r="B499" s="79">
        <v>161</v>
      </c>
      <c r="C499" s="80" t="s">
        <v>54</v>
      </c>
      <c r="D499" s="81" t="str">
        <f t="shared" si="7"/>
        <v>6/100-161-４歳以上児</v>
      </c>
      <c r="E499" s="297">
        <v>33910</v>
      </c>
      <c r="F499" s="297">
        <v>30700</v>
      </c>
      <c r="G499" s="310">
        <v>310</v>
      </c>
      <c r="H499" s="310">
        <v>280</v>
      </c>
      <c r="I499" s="82"/>
      <c r="J499" s="84"/>
      <c r="K499" s="85">
        <v>4800</v>
      </c>
      <c r="L499" s="312">
        <v>3250</v>
      </c>
      <c r="M499" s="312">
        <v>30</v>
      </c>
    </row>
    <row r="500" spans="1:13">
      <c r="A500" s="54" t="s">
        <v>80</v>
      </c>
      <c r="B500" s="79">
        <v>161</v>
      </c>
      <c r="C500" s="80" t="s">
        <v>55</v>
      </c>
      <c r="D500" s="81" t="str">
        <f t="shared" si="7"/>
        <v>6/100-161-３歳児</v>
      </c>
      <c r="E500" s="297">
        <v>42040</v>
      </c>
      <c r="F500" s="297">
        <v>38830</v>
      </c>
      <c r="G500" s="310">
        <v>390</v>
      </c>
      <c r="H500" s="310">
        <v>360</v>
      </c>
      <c r="I500" s="310">
        <v>8130</v>
      </c>
      <c r="J500" s="311">
        <v>80</v>
      </c>
      <c r="K500" s="85">
        <v>4800</v>
      </c>
      <c r="L500" s="85"/>
      <c r="M500" s="85"/>
    </row>
    <row r="501" spans="1:13">
      <c r="A501" s="54" t="s">
        <v>80</v>
      </c>
      <c r="B501" s="79">
        <v>161</v>
      </c>
      <c r="C501" s="80" t="s">
        <v>56</v>
      </c>
      <c r="D501" s="81" t="str">
        <f t="shared" si="7"/>
        <v>6/100-161-１、２歳児</v>
      </c>
      <c r="E501" s="297">
        <v>107540</v>
      </c>
      <c r="F501" s="297">
        <v>104330</v>
      </c>
      <c r="G501" s="310">
        <v>960</v>
      </c>
      <c r="H501" s="310">
        <v>930</v>
      </c>
      <c r="I501" s="86"/>
      <c r="J501" s="87"/>
      <c r="K501" s="85">
        <v>0</v>
      </c>
      <c r="L501" s="85"/>
      <c r="M501" s="85"/>
    </row>
    <row r="502" spans="1:13">
      <c r="A502" s="54" t="s">
        <v>80</v>
      </c>
      <c r="B502" s="79">
        <v>161</v>
      </c>
      <c r="C502" s="80" t="s">
        <v>57</v>
      </c>
      <c r="D502" s="81" t="str">
        <f t="shared" si="7"/>
        <v>6/100-161-乳児</v>
      </c>
      <c r="E502" s="297">
        <v>188870</v>
      </c>
      <c r="F502" s="297">
        <v>185660</v>
      </c>
      <c r="G502" s="310">
        <v>1770</v>
      </c>
      <c r="H502" s="310">
        <v>1740</v>
      </c>
      <c r="I502" s="86">
        <v>0</v>
      </c>
      <c r="J502" s="87">
        <v>0</v>
      </c>
      <c r="K502" s="85">
        <v>0</v>
      </c>
      <c r="L502" s="85"/>
      <c r="M502" s="85"/>
    </row>
    <row r="503" spans="1:13">
      <c r="A503" s="54" t="s">
        <v>80</v>
      </c>
      <c r="B503" s="79">
        <v>171</v>
      </c>
      <c r="C503" s="80" t="s">
        <v>54</v>
      </c>
      <c r="D503" s="81" t="str">
        <f t="shared" si="7"/>
        <v>6/100-171-４歳以上児</v>
      </c>
      <c r="E503" s="297">
        <v>33080</v>
      </c>
      <c r="F503" s="297">
        <v>30050</v>
      </c>
      <c r="G503" s="310">
        <v>310</v>
      </c>
      <c r="H503" s="310">
        <v>280</v>
      </c>
      <c r="I503" s="82"/>
      <c r="J503" s="84"/>
      <c r="K503" s="85">
        <v>4800</v>
      </c>
      <c r="L503" s="312">
        <v>3250</v>
      </c>
      <c r="M503" s="312">
        <v>30</v>
      </c>
    </row>
    <row r="504" spans="1:13">
      <c r="A504" s="54" t="s">
        <v>80</v>
      </c>
      <c r="B504" s="79">
        <v>171</v>
      </c>
      <c r="C504" s="80" t="s">
        <v>55</v>
      </c>
      <c r="D504" s="81" t="str">
        <f t="shared" si="7"/>
        <v>6/100-171-３歳児</v>
      </c>
      <c r="E504" s="297">
        <v>41210</v>
      </c>
      <c r="F504" s="297">
        <v>38180</v>
      </c>
      <c r="G504" s="310">
        <v>390</v>
      </c>
      <c r="H504" s="310">
        <v>360</v>
      </c>
      <c r="I504" s="310">
        <v>8130</v>
      </c>
      <c r="J504" s="311">
        <v>80</v>
      </c>
      <c r="K504" s="85">
        <v>4800</v>
      </c>
      <c r="L504" s="85"/>
      <c r="M504" s="85"/>
    </row>
    <row r="505" spans="1:13">
      <c r="A505" s="54" t="s">
        <v>80</v>
      </c>
      <c r="B505" s="79">
        <v>171</v>
      </c>
      <c r="C505" s="80" t="s">
        <v>56</v>
      </c>
      <c r="D505" s="81" t="str">
        <f t="shared" si="7"/>
        <v>6/100-171-１、２歳児</v>
      </c>
      <c r="E505" s="297">
        <v>106710</v>
      </c>
      <c r="F505" s="297">
        <v>103680</v>
      </c>
      <c r="G505" s="310">
        <v>950</v>
      </c>
      <c r="H505" s="310">
        <v>920</v>
      </c>
      <c r="I505" s="86"/>
      <c r="J505" s="87"/>
      <c r="K505" s="85">
        <v>0</v>
      </c>
      <c r="L505" s="85"/>
      <c r="M505" s="85"/>
    </row>
    <row r="506" spans="1:13">
      <c r="A506" s="54" t="s">
        <v>80</v>
      </c>
      <c r="B506" s="79">
        <v>171</v>
      </c>
      <c r="C506" s="80" t="s">
        <v>57</v>
      </c>
      <c r="D506" s="81" t="str">
        <f t="shared" si="7"/>
        <v>6/100-171-乳児</v>
      </c>
      <c r="E506" s="297">
        <v>188040</v>
      </c>
      <c r="F506" s="297">
        <v>185010</v>
      </c>
      <c r="G506" s="310">
        <v>1760</v>
      </c>
      <c r="H506" s="310">
        <v>1730</v>
      </c>
      <c r="I506" s="86">
        <v>0</v>
      </c>
      <c r="J506" s="87">
        <v>0</v>
      </c>
      <c r="K506" s="85">
        <v>0</v>
      </c>
      <c r="L506" s="85"/>
      <c r="M506" s="85"/>
    </row>
    <row r="507" spans="1:13">
      <c r="A507" s="54" t="s">
        <v>280</v>
      </c>
      <c r="B507" s="79">
        <v>1</v>
      </c>
      <c r="C507" s="80" t="s">
        <v>54</v>
      </c>
      <c r="D507" s="81" t="str">
        <f t="shared" si="7"/>
        <v>その他-1-４歳以上児</v>
      </c>
      <c r="E507" s="297">
        <v>241540</v>
      </c>
      <c r="F507" s="297">
        <v>189460</v>
      </c>
      <c r="G507" s="310">
        <v>2390</v>
      </c>
      <c r="H507" s="310">
        <v>1870</v>
      </c>
      <c r="I507" s="82"/>
      <c r="J507" s="84"/>
      <c r="K507" s="85">
        <v>4800</v>
      </c>
      <c r="L507" s="312">
        <v>3080</v>
      </c>
      <c r="M507" s="312">
        <v>30</v>
      </c>
    </row>
    <row r="508" spans="1:13">
      <c r="A508" s="54" t="s">
        <v>280</v>
      </c>
      <c r="B508" s="79">
        <v>1</v>
      </c>
      <c r="C508" s="80" t="s">
        <v>55</v>
      </c>
      <c r="D508" s="81" t="str">
        <f t="shared" si="7"/>
        <v>その他-1-３歳児</v>
      </c>
      <c r="E508" s="297">
        <v>249250</v>
      </c>
      <c r="F508" s="297">
        <v>197170</v>
      </c>
      <c r="G508" s="310">
        <v>2460</v>
      </c>
      <c r="H508" s="310">
        <v>1940</v>
      </c>
      <c r="I508" s="310">
        <v>7710</v>
      </c>
      <c r="J508" s="311">
        <v>70</v>
      </c>
      <c r="K508" s="85">
        <v>4800</v>
      </c>
      <c r="L508" s="85"/>
      <c r="M508" s="85"/>
    </row>
    <row r="509" spans="1:13">
      <c r="A509" s="54" t="s">
        <v>280</v>
      </c>
      <c r="B509" s="79">
        <v>1</v>
      </c>
      <c r="C509" s="80" t="s">
        <v>56</v>
      </c>
      <c r="D509" s="81" t="str">
        <f t="shared" si="7"/>
        <v>その他-1-１、２歳児</v>
      </c>
      <c r="E509" s="297">
        <v>311850</v>
      </c>
      <c r="F509" s="297">
        <v>259770</v>
      </c>
      <c r="G509" s="310">
        <v>2990</v>
      </c>
      <c r="H509" s="310">
        <v>2470</v>
      </c>
      <c r="I509" s="86"/>
      <c r="J509" s="87"/>
      <c r="K509" s="85">
        <v>0</v>
      </c>
      <c r="L509" s="85"/>
      <c r="M509" s="85"/>
    </row>
    <row r="510" spans="1:13">
      <c r="A510" s="54" t="s">
        <v>280</v>
      </c>
      <c r="B510" s="79">
        <v>1</v>
      </c>
      <c r="C510" s="80" t="s">
        <v>57</v>
      </c>
      <c r="D510" s="81" t="str">
        <f t="shared" si="7"/>
        <v>その他-1-乳児</v>
      </c>
      <c r="E510" s="297">
        <v>389040</v>
      </c>
      <c r="F510" s="297">
        <v>336960</v>
      </c>
      <c r="G510" s="310">
        <v>3760</v>
      </c>
      <c r="H510" s="310">
        <v>3240</v>
      </c>
      <c r="I510" s="86">
        <v>0</v>
      </c>
      <c r="J510" s="87">
        <v>0</v>
      </c>
      <c r="K510" s="85">
        <v>0</v>
      </c>
      <c r="L510" s="85"/>
      <c r="M510" s="85"/>
    </row>
    <row r="511" spans="1:13">
      <c r="A511" s="54" t="s">
        <v>280</v>
      </c>
      <c r="B511" s="79">
        <v>11</v>
      </c>
      <c r="C511" s="80" t="s">
        <v>54</v>
      </c>
      <c r="D511" s="81" t="str">
        <f t="shared" si="7"/>
        <v>その他-11-４歳以上児</v>
      </c>
      <c r="E511" s="297">
        <v>130890</v>
      </c>
      <c r="F511" s="297">
        <v>104850</v>
      </c>
      <c r="G511" s="310">
        <v>1280</v>
      </c>
      <c r="H511" s="310">
        <v>1020</v>
      </c>
      <c r="I511" s="82"/>
      <c r="J511" s="84"/>
      <c r="K511" s="85">
        <v>4800</v>
      </c>
      <c r="L511" s="312">
        <v>3080</v>
      </c>
      <c r="M511" s="312">
        <v>30</v>
      </c>
    </row>
    <row r="512" spans="1:13">
      <c r="A512" s="54" t="s">
        <v>280</v>
      </c>
      <c r="B512" s="79">
        <v>11</v>
      </c>
      <c r="C512" s="80" t="s">
        <v>55</v>
      </c>
      <c r="D512" s="81" t="str">
        <f t="shared" si="7"/>
        <v>その他-11-３歳児</v>
      </c>
      <c r="E512" s="297">
        <v>138600</v>
      </c>
      <c r="F512" s="297">
        <v>112560</v>
      </c>
      <c r="G512" s="310">
        <v>1350</v>
      </c>
      <c r="H512" s="310">
        <v>1090</v>
      </c>
      <c r="I512" s="310">
        <v>7710</v>
      </c>
      <c r="J512" s="311">
        <v>70</v>
      </c>
      <c r="K512" s="85">
        <v>4800</v>
      </c>
      <c r="L512" s="85"/>
      <c r="M512" s="85"/>
    </row>
    <row r="513" spans="1:13">
      <c r="A513" s="54" t="s">
        <v>280</v>
      </c>
      <c r="B513" s="79">
        <v>11</v>
      </c>
      <c r="C513" s="80" t="s">
        <v>56</v>
      </c>
      <c r="D513" s="81" t="str">
        <f t="shared" si="7"/>
        <v>その他-11-１、２歳児</v>
      </c>
      <c r="E513" s="297">
        <v>201200</v>
      </c>
      <c r="F513" s="297">
        <v>175160</v>
      </c>
      <c r="G513" s="310">
        <v>1890</v>
      </c>
      <c r="H513" s="310">
        <v>1630</v>
      </c>
      <c r="I513" s="86"/>
      <c r="J513" s="87"/>
      <c r="K513" s="85">
        <v>0</v>
      </c>
      <c r="L513" s="85"/>
      <c r="M513" s="85"/>
    </row>
    <row r="514" spans="1:13">
      <c r="A514" s="54" t="s">
        <v>280</v>
      </c>
      <c r="B514" s="79">
        <v>11</v>
      </c>
      <c r="C514" s="80" t="s">
        <v>57</v>
      </c>
      <c r="D514" s="81" t="str">
        <f t="shared" si="7"/>
        <v>その他-11-乳児</v>
      </c>
      <c r="E514" s="297">
        <v>278390</v>
      </c>
      <c r="F514" s="297">
        <v>252350</v>
      </c>
      <c r="G514" s="310">
        <v>2660</v>
      </c>
      <c r="H514" s="310">
        <v>2400</v>
      </c>
      <c r="I514" s="86">
        <v>0</v>
      </c>
      <c r="J514" s="87">
        <v>0</v>
      </c>
      <c r="K514" s="85">
        <v>0</v>
      </c>
      <c r="L514" s="85"/>
      <c r="M514" s="85"/>
    </row>
    <row r="515" spans="1:13">
      <c r="A515" s="54" t="s">
        <v>280</v>
      </c>
      <c r="B515" s="79">
        <v>21</v>
      </c>
      <c r="C515" s="80" t="s">
        <v>54</v>
      </c>
      <c r="D515" s="81" t="str">
        <f t="shared" ref="D515:D578" si="8">CONCATENATE($A515,"-",$B515,"-",$C515)</f>
        <v>その他-21-４歳以上児</v>
      </c>
      <c r="E515" s="297">
        <v>93890</v>
      </c>
      <c r="F515" s="297">
        <v>76530</v>
      </c>
      <c r="G515" s="310">
        <v>910</v>
      </c>
      <c r="H515" s="310">
        <v>740</v>
      </c>
      <c r="I515" s="82"/>
      <c r="J515" s="84"/>
      <c r="K515" s="85">
        <v>4800</v>
      </c>
      <c r="L515" s="312">
        <v>3080</v>
      </c>
      <c r="M515" s="312">
        <v>30</v>
      </c>
    </row>
    <row r="516" spans="1:13">
      <c r="A516" s="54" t="s">
        <v>280</v>
      </c>
      <c r="B516" s="79">
        <v>21</v>
      </c>
      <c r="C516" s="80" t="s">
        <v>55</v>
      </c>
      <c r="D516" s="81" t="str">
        <f t="shared" si="8"/>
        <v>その他-21-３歳児</v>
      </c>
      <c r="E516" s="297">
        <v>101600</v>
      </c>
      <c r="F516" s="297">
        <v>84240</v>
      </c>
      <c r="G516" s="310">
        <v>980</v>
      </c>
      <c r="H516" s="310">
        <v>810</v>
      </c>
      <c r="I516" s="310">
        <v>7710</v>
      </c>
      <c r="J516" s="311">
        <v>70</v>
      </c>
      <c r="K516" s="85">
        <v>4800</v>
      </c>
      <c r="L516" s="85"/>
      <c r="M516" s="85"/>
    </row>
    <row r="517" spans="1:13">
      <c r="A517" s="54" t="s">
        <v>280</v>
      </c>
      <c r="B517" s="79">
        <v>21</v>
      </c>
      <c r="C517" s="80" t="s">
        <v>56</v>
      </c>
      <c r="D517" s="81" t="str">
        <f t="shared" si="8"/>
        <v>その他-21-１、２歳児</v>
      </c>
      <c r="E517" s="297">
        <v>164200</v>
      </c>
      <c r="F517" s="297">
        <v>146840</v>
      </c>
      <c r="G517" s="310">
        <v>1520</v>
      </c>
      <c r="H517" s="310">
        <v>1340</v>
      </c>
      <c r="I517" s="86"/>
      <c r="J517" s="87"/>
      <c r="K517" s="85">
        <v>0</v>
      </c>
      <c r="L517" s="85"/>
      <c r="M517" s="85"/>
    </row>
    <row r="518" spans="1:13">
      <c r="A518" s="54" t="s">
        <v>280</v>
      </c>
      <c r="B518" s="79">
        <v>21</v>
      </c>
      <c r="C518" s="80" t="s">
        <v>57</v>
      </c>
      <c r="D518" s="81" t="str">
        <f t="shared" si="8"/>
        <v>その他-21-乳児</v>
      </c>
      <c r="E518" s="297">
        <v>241390</v>
      </c>
      <c r="F518" s="297">
        <v>224030</v>
      </c>
      <c r="G518" s="310">
        <v>2290</v>
      </c>
      <c r="H518" s="310">
        <v>2110</v>
      </c>
      <c r="I518" s="86">
        <v>0</v>
      </c>
      <c r="J518" s="87">
        <v>0</v>
      </c>
      <c r="K518" s="85">
        <v>0</v>
      </c>
      <c r="L518" s="85"/>
      <c r="M518" s="85"/>
    </row>
    <row r="519" spans="1:13">
      <c r="A519" s="54" t="s">
        <v>280</v>
      </c>
      <c r="B519" s="79">
        <v>31</v>
      </c>
      <c r="C519" s="80" t="s">
        <v>54</v>
      </c>
      <c r="D519" s="81" t="str">
        <f t="shared" si="8"/>
        <v>その他-31-４歳以上児</v>
      </c>
      <c r="E519" s="297">
        <v>75750</v>
      </c>
      <c r="F519" s="297">
        <v>62730</v>
      </c>
      <c r="G519" s="310">
        <v>730</v>
      </c>
      <c r="H519" s="310">
        <v>600</v>
      </c>
      <c r="I519" s="82"/>
      <c r="J519" s="84"/>
      <c r="K519" s="85">
        <v>4800</v>
      </c>
      <c r="L519" s="312">
        <v>3080</v>
      </c>
      <c r="M519" s="312">
        <v>30</v>
      </c>
    </row>
    <row r="520" spans="1:13">
      <c r="A520" s="54" t="s">
        <v>280</v>
      </c>
      <c r="B520" s="79">
        <v>31</v>
      </c>
      <c r="C520" s="80" t="s">
        <v>55</v>
      </c>
      <c r="D520" s="81" t="str">
        <f t="shared" si="8"/>
        <v>その他-31-３歳児</v>
      </c>
      <c r="E520" s="297">
        <v>83460</v>
      </c>
      <c r="F520" s="297">
        <v>70440</v>
      </c>
      <c r="G520" s="310">
        <v>800</v>
      </c>
      <c r="H520" s="310">
        <v>670</v>
      </c>
      <c r="I520" s="310">
        <v>7710</v>
      </c>
      <c r="J520" s="311">
        <v>70</v>
      </c>
      <c r="K520" s="85">
        <v>4800</v>
      </c>
      <c r="L520" s="85"/>
      <c r="M520" s="85"/>
    </row>
    <row r="521" spans="1:13">
      <c r="A521" s="54" t="s">
        <v>280</v>
      </c>
      <c r="B521" s="79">
        <v>31</v>
      </c>
      <c r="C521" s="80" t="s">
        <v>56</v>
      </c>
      <c r="D521" s="81" t="str">
        <f t="shared" si="8"/>
        <v>その他-31-１、２歳児</v>
      </c>
      <c r="E521" s="297">
        <v>146060</v>
      </c>
      <c r="F521" s="297">
        <v>133040</v>
      </c>
      <c r="G521" s="310">
        <v>1340</v>
      </c>
      <c r="H521" s="310">
        <v>1210</v>
      </c>
      <c r="I521" s="86"/>
      <c r="J521" s="87"/>
      <c r="K521" s="85">
        <v>0</v>
      </c>
      <c r="L521" s="85"/>
      <c r="M521" s="85"/>
    </row>
    <row r="522" spans="1:13">
      <c r="A522" s="54" t="s">
        <v>280</v>
      </c>
      <c r="B522" s="79">
        <v>31</v>
      </c>
      <c r="C522" s="80" t="s">
        <v>57</v>
      </c>
      <c r="D522" s="81" t="str">
        <f t="shared" si="8"/>
        <v>その他-31-乳児</v>
      </c>
      <c r="E522" s="297">
        <v>223250</v>
      </c>
      <c r="F522" s="297">
        <v>210230</v>
      </c>
      <c r="G522" s="310">
        <v>2110</v>
      </c>
      <c r="H522" s="310">
        <v>1980</v>
      </c>
      <c r="I522" s="86">
        <v>0</v>
      </c>
      <c r="J522" s="87">
        <v>0</v>
      </c>
      <c r="K522" s="85">
        <v>0</v>
      </c>
      <c r="L522" s="85"/>
      <c r="M522" s="85"/>
    </row>
    <row r="523" spans="1:13">
      <c r="A523" s="54" t="s">
        <v>280</v>
      </c>
      <c r="B523" s="79">
        <v>41</v>
      </c>
      <c r="C523" s="80" t="s">
        <v>54</v>
      </c>
      <c r="D523" s="81" t="str">
        <f t="shared" si="8"/>
        <v>その他-41-４歳以上児</v>
      </c>
      <c r="E523" s="297">
        <v>70770</v>
      </c>
      <c r="F523" s="297">
        <v>60360</v>
      </c>
      <c r="G523" s="310">
        <v>680</v>
      </c>
      <c r="H523" s="310">
        <v>580</v>
      </c>
      <c r="I523" s="82"/>
      <c r="J523" s="84"/>
      <c r="K523" s="85">
        <v>4800</v>
      </c>
      <c r="L523" s="312">
        <v>3080</v>
      </c>
      <c r="M523" s="312">
        <v>30</v>
      </c>
    </row>
    <row r="524" spans="1:13">
      <c r="A524" s="54" t="s">
        <v>280</v>
      </c>
      <c r="B524" s="79">
        <v>41</v>
      </c>
      <c r="C524" s="80" t="s">
        <v>55</v>
      </c>
      <c r="D524" s="81" t="str">
        <f t="shared" si="8"/>
        <v>その他-41-３歳児</v>
      </c>
      <c r="E524" s="297">
        <v>78480</v>
      </c>
      <c r="F524" s="297">
        <v>68070</v>
      </c>
      <c r="G524" s="310">
        <v>750</v>
      </c>
      <c r="H524" s="310">
        <v>650</v>
      </c>
      <c r="I524" s="310">
        <v>7710</v>
      </c>
      <c r="J524" s="311">
        <v>70</v>
      </c>
      <c r="K524" s="85">
        <v>4800</v>
      </c>
      <c r="L524" s="85"/>
      <c r="M524" s="85"/>
    </row>
    <row r="525" spans="1:13">
      <c r="A525" s="54" t="s">
        <v>280</v>
      </c>
      <c r="B525" s="79">
        <v>41</v>
      </c>
      <c r="C525" s="80" t="s">
        <v>56</v>
      </c>
      <c r="D525" s="81" t="str">
        <f t="shared" si="8"/>
        <v>その他-41-１、２歳児</v>
      </c>
      <c r="E525" s="297">
        <v>141080</v>
      </c>
      <c r="F525" s="297">
        <v>130670</v>
      </c>
      <c r="G525" s="310">
        <v>1290</v>
      </c>
      <c r="H525" s="310">
        <v>1180</v>
      </c>
      <c r="I525" s="86"/>
      <c r="J525" s="87"/>
      <c r="K525" s="85">
        <v>0</v>
      </c>
      <c r="L525" s="85"/>
      <c r="M525" s="85"/>
    </row>
    <row r="526" spans="1:13">
      <c r="A526" s="54" t="s">
        <v>280</v>
      </c>
      <c r="B526" s="79">
        <v>41</v>
      </c>
      <c r="C526" s="80" t="s">
        <v>57</v>
      </c>
      <c r="D526" s="81" t="str">
        <f t="shared" si="8"/>
        <v>その他-41-乳児</v>
      </c>
      <c r="E526" s="297">
        <v>218270</v>
      </c>
      <c r="F526" s="297">
        <v>207860</v>
      </c>
      <c r="G526" s="310">
        <v>2060</v>
      </c>
      <c r="H526" s="310">
        <v>1950</v>
      </c>
      <c r="I526" s="86">
        <v>0</v>
      </c>
      <c r="J526" s="87">
        <v>0</v>
      </c>
      <c r="K526" s="85">
        <v>0</v>
      </c>
      <c r="L526" s="85"/>
      <c r="M526" s="85"/>
    </row>
    <row r="527" spans="1:13">
      <c r="A527" s="54" t="s">
        <v>280</v>
      </c>
      <c r="B527" s="79">
        <v>51</v>
      </c>
      <c r="C527" s="80" t="s">
        <v>54</v>
      </c>
      <c r="D527" s="81" t="str">
        <f t="shared" si="8"/>
        <v>その他-51-４歳以上児</v>
      </c>
      <c r="E527" s="297">
        <v>61900</v>
      </c>
      <c r="F527" s="297">
        <v>53220</v>
      </c>
      <c r="G527" s="310">
        <v>590</v>
      </c>
      <c r="H527" s="310">
        <v>510</v>
      </c>
      <c r="I527" s="82"/>
      <c r="J527" s="84"/>
      <c r="K527" s="85">
        <v>4800</v>
      </c>
      <c r="L527" s="312">
        <v>3080</v>
      </c>
      <c r="M527" s="312">
        <v>30</v>
      </c>
    </row>
    <row r="528" spans="1:13">
      <c r="A528" s="54" t="s">
        <v>280</v>
      </c>
      <c r="B528" s="79">
        <v>51</v>
      </c>
      <c r="C528" s="80" t="s">
        <v>55</v>
      </c>
      <c r="D528" s="81" t="str">
        <f t="shared" si="8"/>
        <v>その他-51-３歳児</v>
      </c>
      <c r="E528" s="297">
        <v>69610</v>
      </c>
      <c r="F528" s="297">
        <v>60930</v>
      </c>
      <c r="G528" s="310">
        <v>660</v>
      </c>
      <c r="H528" s="310">
        <v>580</v>
      </c>
      <c r="I528" s="310">
        <v>7710</v>
      </c>
      <c r="J528" s="311">
        <v>70</v>
      </c>
      <c r="K528" s="85">
        <v>4800</v>
      </c>
      <c r="L528" s="85"/>
      <c r="M528" s="85"/>
    </row>
    <row r="529" spans="1:13">
      <c r="A529" s="54" t="s">
        <v>280</v>
      </c>
      <c r="B529" s="79">
        <v>51</v>
      </c>
      <c r="C529" s="80" t="s">
        <v>56</v>
      </c>
      <c r="D529" s="81" t="str">
        <f t="shared" si="8"/>
        <v>その他-51-１、２歳児</v>
      </c>
      <c r="E529" s="297">
        <v>132210</v>
      </c>
      <c r="F529" s="297">
        <v>123530</v>
      </c>
      <c r="G529" s="310">
        <v>1200</v>
      </c>
      <c r="H529" s="310">
        <v>1110</v>
      </c>
      <c r="I529" s="86"/>
      <c r="J529" s="87"/>
      <c r="K529" s="85">
        <v>0</v>
      </c>
      <c r="L529" s="85"/>
      <c r="M529" s="85"/>
    </row>
    <row r="530" spans="1:13">
      <c r="A530" s="54" t="s">
        <v>280</v>
      </c>
      <c r="B530" s="79">
        <v>51</v>
      </c>
      <c r="C530" s="80" t="s">
        <v>57</v>
      </c>
      <c r="D530" s="81" t="str">
        <f t="shared" si="8"/>
        <v>その他-51-乳児</v>
      </c>
      <c r="E530" s="297">
        <v>209400</v>
      </c>
      <c r="F530" s="297">
        <v>200720</v>
      </c>
      <c r="G530" s="310">
        <v>1970</v>
      </c>
      <c r="H530" s="310">
        <v>1880</v>
      </c>
      <c r="I530" s="86">
        <v>0</v>
      </c>
      <c r="J530" s="87">
        <v>0</v>
      </c>
      <c r="K530" s="85">
        <v>0</v>
      </c>
      <c r="L530" s="85"/>
      <c r="M530" s="85"/>
    </row>
    <row r="531" spans="1:13">
      <c r="A531" s="54" t="s">
        <v>280</v>
      </c>
      <c r="B531" s="79">
        <v>61</v>
      </c>
      <c r="C531" s="80" t="s">
        <v>54</v>
      </c>
      <c r="D531" s="81" t="str">
        <f t="shared" si="8"/>
        <v>その他-61-４歳以上児</v>
      </c>
      <c r="E531" s="297">
        <v>55640</v>
      </c>
      <c r="F531" s="297">
        <v>48200</v>
      </c>
      <c r="G531" s="310">
        <v>530</v>
      </c>
      <c r="H531" s="310">
        <v>460</v>
      </c>
      <c r="I531" s="82"/>
      <c r="J531" s="84"/>
      <c r="K531" s="85">
        <v>4800</v>
      </c>
      <c r="L531" s="312">
        <v>3080</v>
      </c>
      <c r="M531" s="312">
        <v>30</v>
      </c>
    </row>
    <row r="532" spans="1:13">
      <c r="A532" s="54" t="s">
        <v>280</v>
      </c>
      <c r="B532" s="79">
        <v>61</v>
      </c>
      <c r="C532" s="80" t="s">
        <v>55</v>
      </c>
      <c r="D532" s="81" t="str">
        <f t="shared" si="8"/>
        <v>その他-61-３歳児</v>
      </c>
      <c r="E532" s="297">
        <v>63350</v>
      </c>
      <c r="F532" s="297">
        <v>55910</v>
      </c>
      <c r="G532" s="310">
        <v>600</v>
      </c>
      <c r="H532" s="310">
        <v>530</v>
      </c>
      <c r="I532" s="310">
        <v>7710</v>
      </c>
      <c r="J532" s="311">
        <v>70</v>
      </c>
      <c r="K532" s="85">
        <v>4800</v>
      </c>
      <c r="L532" s="85"/>
      <c r="M532" s="85"/>
    </row>
    <row r="533" spans="1:13">
      <c r="A533" s="54" t="s">
        <v>280</v>
      </c>
      <c r="B533" s="79">
        <v>61</v>
      </c>
      <c r="C533" s="80" t="s">
        <v>56</v>
      </c>
      <c r="D533" s="81" t="str">
        <f t="shared" si="8"/>
        <v>その他-61-１、２歳児</v>
      </c>
      <c r="E533" s="297">
        <v>125950</v>
      </c>
      <c r="F533" s="297">
        <v>118510</v>
      </c>
      <c r="G533" s="310">
        <v>1140</v>
      </c>
      <c r="H533" s="310">
        <v>1060</v>
      </c>
      <c r="I533" s="86"/>
      <c r="J533" s="87"/>
      <c r="K533" s="85">
        <v>0</v>
      </c>
      <c r="L533" s="85"/>
      <c r="M533" s="85"/>
    </row>
    <row r="534" spans="1:13">
      <c r="A534" s="54" t="s">
        <v>280</v>
      </c>
      <c r="B534" s="79">
        <v>61</v>
      </c>
      <c r="C534" s="80" t="s">
        <v>57</v>
      </c>
      <c r="D534" s="81" t="str">
        <f t="shared" si="8"/>
        <v>その他-61-乳児</v>
      </c>
      <c r="E534" s="297">
        <v>203140</v>
      </c>
      <c r="F534" s="297">
        <v>195700</v>
      </c>
      <c r="G534" s="310">
        <v>1910</v>
      </c>
      <c r="H534" s="310">
        <v>1830</v>
      </c>
      <c r="I534" s="86">
        <v>0</v>
      </c>
      <c r="J534" s="87">
        <v>0</v>
      </c>
      <c r="K534" s="85">
        <v>0</v>
      </c>
      <c r="L534" s="85"/>
      <c r="M534" s="85"/>
    </row>
    <row r="535" spans="1:13">
      <c r="A535" s="54" t="s">
        <v>280</v>
      </c>
      <c r="B535" s="79">
        <v>71</v>
      </c>
      <c r="C535" s="80" t="s">
        <v>54</v>
      </c>
      <c r="D535" s="81" t="str">
        <f t="shared" si="8"/>
        <v>その他-71-４歳以上児</v>
      </c>
      <c r="E535" s="297">
        <v>51000</v>
      </c>
      <c r="F535" s="297">
        <v>44490</v>
      </c>
      <c r="G535" s="310">
        <v>490</v>
      </c>
      <c r="H535" s="310">
        <v>420</v>
      </c>
      <c r="I535" s="82"/>
      <c r="J535" s="84"/>
      <c r="K535" s="85">
        <v>4800</v>
      </c>
      <c r="L535" s="312">
        <v>3080</v>
      </c>
      <c r="M535" s="312">
        <v>30</v>
      </c>
    </row>
    <row r="536" spans="1:13">
      <c r="A536" s="54" t="s">
        <v>280</v>
      </c>
      <c r="B536" s="79">
        <v>71</v>
      </c>
      <c r="C536" s="80" t="s">
        <v>55</v>
      </c>
      <c r="D536" s="81" t="str">
        <f t="shared" si="8"/>
        <v>その他-71-３歳児</v>
      </c>
      <c r="E536" s="297">
        <v>58710</v>
      </c>
      <c r="F536" s="297">
        <v>52200</v>
      </c>
      <c r="G536" s="310">
        <v>560</v>
      </c>
      <c r="H536" s="310">
        <v>490</v>
      </c>
      <c r="I536" s="310">
        <v>7710</v>
      </c>
      <c r="J536" s="311">
        <v>70</v>
      </c>
      <c r="K536" s="85">
        <v>4800</v>
      </c>
      <c r="L536" s="85"/>
      <c r="M536" s="85"/>
    </row>
    <row r="537" spans="1:13">
      <c r="A537" s="54" t="s">
        <v>280</v>
      </c>
      <c r="B537" s="79">
        <v>71</v>
      </c>
      <c r="C537" s="80" t="s">
        <v>56</v>
      </c>
      <c r="D537" s="81" t="str">
        <f t="shared" si="8"/>
        <v>その他-71-１、２歳児</v>
      </c>
      <c r="E537" s="297">
        <v>121310</v>
      </c>
      <c r="F537" s="297">
        <v>114800</v>
      </c>
      <c r="G537" s="310">
        <v>1090</v>
      </c>
      <c r="H537" s="310">
        <v>1020</v>
      </c>
      <c r="I537" s="86"/>
      <c r="J537" s="87"/>
      <c r="K537" s="85">
        <v>0</v>
      </c>
      <c r="L537" s="85"/>
      <c r="M537" s="85"/>
    </row>
    <row r="538" spans="1:13">
      <c r="A538" s="54" t="s">
        <v>280</v>
      </c>
      <c r="B538" s="79">
        <v>71</v>
      </c>
      <c r="C538" s="80" t="s">
        <v>57</v>
      </c>
      <c r="D538" s="81" t="str">
        <f t="shared" si="8"/>
        <v>その他-71-乳児</v>
      </c>
      <c r="E538" s="297">
        <v>198500</v>
      </c>
      <c r="F538" s="297">
        <v>191990</v>
      </c>
      <c r="G538" s="310">
        <v>1860</v>
      </c>
      <c r="H538" s="310">
        <v>1790</v>
      </c>
      <c r="I538" s="86">
        <v>0</v>
      </c>
      <c r="J538" s="87">
        <v>0</v>
      </c>
      <c r="K538" s="85">
        <v>0</v>
      </c>
      <c r="L538" s="85"/>
      <c r="M538" s="85"/>
    </row>
    <row r="539" spans="1:13">
      <c r="A539" s="54" t="s">
        <v>280</v>
      </c>
      <c r="B539" s="79">
        <v>81</v>
      </c>
      <c r="C539" s="80" t="s">
        <v>54</v>
      </c>
      <c r="D539" s="81" t="str">
        <f t="shared" si="8"/>
        <v>その他-81-４歳以上児</v>
      </c>
      <c r="E539" s="297">
        <v>47340</v>
      </c>
      <c r="F539" s="297">
        <v>41550</v>
      </c>
      <c r="G539" s="310">
        <v>450</v>
      </c>
      <c r="H539" s="310">
        <v>390</v>
      </c>
      <c r="I539" s="82"/>
      <c r="J539" s="84"/>
      <c r="K539" s="85">
        <v>4800</v>
      </c>
      <c r="L539" s="312">
        <v>3080</v>
      </c>
      <c r="M539" s="312">
        <v>30</v>
      </c>
    </row>
    <row r="540" spans="1:13">
      <c r="A540" s="54" t="s">
        <v>280</v>
      </c>
      <c r="B540" s="79">
        <v>81</v>
      </c>
      <c r="C540" s="80" t="s">
        <v>55</v>
      </c>
      <c r="D540" s="81" t="str">
        <f t="shared" si="8"/>
        <v>その他-81-３歳児</v>
      </c>
      <c r="E540" s="297">
        <v>55050</v>
      </c>
      <c r="F540" s="297">
        <v>49260</v>
      </c>
      <c r="G540" s="310">
        <v>520</v>
      </c>
      <c r="H540" s="310">
        <v>460</v>
      </c>
      <c r="I540" s="310">
        <v>7710</v>
      </c>
      <c r="J540" s="311">
        <v>70</v>
      </c>
      <c r="K540" s="85">
        <v>4800</v>
      </c>
      <c r="L540" s="85"/>
      <c r="M540" s="85"/>
    </row>
    <row r="541" spans="1:13">
      <c r="A541" s="54" t="s">
        <v>280</v>
      </c>
      <c r="B541" s="79">
        <v>81</v>
      </c>
      <c r="C541" s="80" t="s">
        <v>56</v>
      </c>
      <c r="D541" s="81" t="str">
        <f t="shared" si="8"/>
        <v>その他-81-１、２歳児</v>
      </c>
      <c r="E541" s="297">
        <v>117650</v>
      </c>
      <c r="F541" s="297">
        <v>111860</v>
      </c>
      <c r="G541" s="310">
        <v>1050</v>
      </c>
      <c r="H541" s="310">
        <v>990</v>
      </c>
      <c r="I541" s="86"/>
      <c r="J541" s="87"/>
      <c r="K541" s="85">
        <v>0</v>
      </c>
      <c r="L541" s="85"/>
      <c r="M541" s="85"/>
    </row>
    <row r="542" spans="1:13">
      <c r="A542" s="54" t="s">
        <v>280</v>
      </c>
      <c r="B542" s="79">
        <v>81</v>
      </c>
      <c r="C542" s="80" t="s">
        <v>57</v>
      </c>
      <c r="D542" s="81" t="str">
        <f t="shared" si="8"/>
        <v>その他-81-乳児</v>
      </c>
      <c r="E542" s="297">
        <v>194840</v>
      </c>
      <c r="F542" s="297">
        <v>189050</v>
      </c>
      <c r="G542" s="310">
        <v>1820</v>
      </c>
      <c r="H542" s="310">
        <v>1760</v>
      </c>
      <c r="I542" s="86">
        <v>0</v>
      </c>
      <c r="J542" s="87">
        <v>0</v>
      </c>
      <c r="K542" s="85">
        <v>0</v>
      </c>
      <c r="L542" s="85"/>
      <c r="M542" s="85"/>
    </row>
    <row r="543" spans="1:13">
      <c r="A543" s="54" t="s">
        <v>280</v>
      </c>
      <c r="B543" s="79">
        <v>91</v>
      </c>
      <c r="C543" s="80" t="s">
        <v>54</v>
      </c>
      <c r="D543" s="81" t="str">
        <f t="shared" si="8"/>
        <v>その他-91-４歳以上児</v>
      </c>
      <c r="E543" s="297">
        <v>41000</v>
      </c>
      <c r="F543" s="297">
        <v>35800</v>
      </c>
      <c r="G543" s="310">
        <v>390</v>
      </c>
      <c r="H543" s="310">
        <v>330</v>
      </c>
      <c r="I543" s="82"/>
      <c r="J543" s="84"/>
      <c r="K543" s="85">
        <v>4800</v>
      </c>
      <c r="L543" s="312">
        <v>3080</v>
      </c>
      <c r="M543" s="312">
        <v>30</v>
      </c>
    </row>
    <row r="544" spans="1:13">
      <c r="A544" s="54" t="s">
        <v>280</v>
      </c>
      <c r="B544" s="79">
        <v>91</v>
      </c>
      <c r="C544" s="80" t="s">
        <v>55</v>
      </c>
      <c r="D544" s="81" t="str">
        <f t="shared" si="8"/>
        <v>その他-91-３歳児</v>
      </c>
      <c r="E544" s="297">
        <v>48710</v>
      </c>
      <c r="F544" s="297">
        <v>43510</v>
      </c>
      <c r="G544" s="310">
        <v>460</v>
      </c>
      <c r="H544" s="310">
        <v>400</v>
      </c>
      <c r="I544" s="310">
        <v>7710</v>
      </c>
      <c r="J544" s="311">
        <v>70</v>
      </c>
      <c r="K544" s="85">
        <v>4800</v>
      </c>
      <c r="L544" s="85"/>
      <c r="M544" s="85"/>
    </row>
    <row r="545" spans="1:13">
      <c r="A545" s="54" t="s">
        <v>280</v>
      </c>
      <c r="B545" s="79">
        <v>91</v>
      </c>
      <c r="C545" s="80" t="s">
        <v>56</v>
      </c>
      <c r="D545" s="81" t="str">
        <f t="shared" si="8"/>
        <v>その他-91-１、２歳児</v>
      </c>
      <c r="E545" s="297">
        <v>111310</v>
      </c>
      <c r="F545" s="297">
        <v>106110</v>
      </c>
      <c r="G545" s="310">
        <v>990</v>
      </c>
      <c r="H545" s="310">
        <v>940</v>
      </c>
      <c r="I545" s="86"/>
      <c r="J545" s="87"/>
      <c r="K545" s="85">
        <v>0</v>
      </c>
      <c r="L545" s="85"/>
      <c r="M545" s="85"/>
    </row>
    <row r="546" spans="1:13">
      <c r="A546" s="54" t="s">
        <v>280</v>
      </c>
      <c r="B546" s="79">
        <v>91</v>
      </c>
      <c r="C546" s="80" t="s">
        <v>57</v>
      </c>
      <c r="D546" s="81" t="str">
        <f t="shared" si="8"/>
        <v>その他-91-乳児</v>
      </c>
      <c r="E546" s="297">
        <v>188500</v>
      </c>
      <c r="F546" s="297">
        <v>183300</v>
      </c>
      <c r="G546" s="310">
        <v>1760</v>
      </c>
      <c r="H546" s="310">
        <v>1710</v>
      </c>
      <c r="I546" s="86">
        <v>0</v>
      </c>
      <c r="J546" s="87">
        <v>0</v>
      </c>
      <c r="K546" s="85">
        <v>0</v>
      </c>
      <c r="L546" s="85"/>
      <c r="M546" s="85"/>
    </row>
    <row r="547" spans="1:13">
      <c r="A547" s="54" t="s">
        <v>280</v>
      </c>
      <c r="B547" s="54">
        <v>101</v>
      </c>
      <c r="C547" s="80" t="s">
        <v>54</v>
      </c>
      <c r="D547" s="81" t="str">
        <f t="shared" si="8"/>
        <v>その他-101-４歳以上児</v>
      </c>
      <c r="E547" s="297">
        <v>38960</v>
      </c>
      <c r="F547" s="297">
        <v>34230</v>
      </c>
      <c r="G547" s="310">
        <v>370</v>
      </c>
      <c r="H547" s="310">
        <v>320</v>
      </c>
      <c r="I547" s="82"/>
      <c r="J547" s="84"/>
      <c r="K547" s="85">
        <v>4800</v>
      </c>
      <c r="L547" s="312">
        <v>3080</v>
      </c>
      <c r="M547" s="312">
        <v>30</v>
      </c>
    </row>
    <row r="548" spans="1:13">
      <c r="A548" s="54" t="s">
        <v>280</v>
      </c>
      <c r="B548" s="54">
        <v>101</v>
      </c>
      <c r="C548" s="80" t="s">
        <v>55</v>
      </c>
      <c r="D548" s="81" t="str">
        <f t="shared" si="8"/>
        <v>その他-101-３歳児</v>
      </c>
      <c r="E548" s="297">
        <v>46670</v>
      </c>
      <c r="F548" s="297">
        <v>41940</v>
      </c>
      <c r="G548" s="310">
        <v>440</v>
      </c>
      <c r="H548" s="310">
        <v>390</v>
      </c>
      <c r="I548" s="310">
        <v>7710</v>
      </c>
      <c r="J548" s="311">
        <v>70</v>
      </c>
      <c r="K548" s="85">
        <v>4800</v>
      </c>
      <c r="L548" s="85"/>
      <c r="M548" s="85"/>
    </row>
    <row r="549" spans="1:13">
      <c r="A549" s="54" t="s">
        <v>280</v>
      </c>
      <c r="B549" s="54">
        <v>101</v>
      </c>
      <c r="C549" s="80" t="s">
        <v>56</v>
      </c>
      <c r="D549" s="81" t="str">
        <f t="shared" si="8"/>
        <v>その他-101-１、２歳児</v>
      </c>
      <c r="E549" s="297">
        <v>109270</v>
      </c>
      <c r="F549" s="297">
        <v>104540</v>
      </c>
      <c r="G549" s="310">
        <v>970</v>
      </c>
      <c r="H549" s="310">
        <v>920</v>
      </c>
      <c r="I549" s="86"/>
      <c r="J549" s="87"/>
      <c r="K549" s="85">
        <v>0</v>
      </c>
      <c r="L549" s="85"/>
      <c r="M549" s="85"/>
    </row>
    <row r="550" spans="1:13">
      <c r="A550" s="54" t="s">
        <v>280</v>
      </c>
      <c r="B550" s="54">
        <v>101</v>
      </c>
      <c r="C550" s="80" t="s">
        <v>57</v>
      </c>
      <c r="D550" s="81" t="str">
        <f t="shared" si="8"/>
        <v>その他-101-乳児</v>
      </c>
      <c r="E550" s="297">
        <v>186460</v>
      </c>
      <c r="F550" s="297">
        <v>181730</v>
      </c>
      <c r="G550" s="310">
        <v>1740</v>
      </c>
      <c r="H550" s="310">
        <v>1690</v>
      </c>
      <c r="I550" s="86">
        <v>0</v>
      </c>
      <c r="J550" s="87">
        <v>0</v>
      </c>
      <c r="K550" s="85">
        <v>0</v>
      </c>
      <c r="L550" s="85"/>
      <c r="M550" s="85"/>
    </row>
    <row r="551" spans="1:13">
      <c r="A551" s="54" t="s">
        <v>280</v>
      </c>
      <c r="B551" s="79">
        <v>111</v>
      </c>
      <c r="C551" s="80" t="s">
        <v>54</v>
      </c>
      <c r="D551" s="81" t="str">
        <f t="shared" si="8"/>
        <v>その他-111-４歳以上児</v>
      </c>
      <c r="E551" s="297">
        <v>37220</v>
      </c>
      <c r="F551" s="297">
        <v>32880</v>
      </c>
      <c r="G551" s="310">
        <v>350</v>
      </c>
      <c r="H551" s="310">
        <v>300</v>
      </c>
      <c r="I551" s="82"/>
      <c r="J551" s="84"/>
      <c r="K551" s="85">
        <v>4800</v>
      </c>
      <c r="L551" s="312">
        <v>3080</v>
      </c>
      <c r="M551" s="312">
        <v>30</v>
      </c>
    </row>
    <row r="552" spans="1:13">
      <c r="A552" s="54" t="s">
        <v>280</v>
      </c>
      <c r="B552" s="79">
        <v>111</v>
      </c>
      <c r="C552" s="80" t="s">
        <v>55</v>
      </c>
      <c r="D552" s="81" t="str">
        <f t="shared" si="8"/>
        <v>その他-111-３歳児</v>
      </c>
      <c r="E552" s="297">
        <v>44930</v>
      </c>
      <c r="F552" s="297">
        <v>40590</v>
      </c>
      <c r="G552" s="310">
        <v>420</v>
      </c>
      <c r="H552" s="310">
        <v>370</v>
      </c>
      <c r="I552" s="310">
        <v>7710</v>
      </c>
      <c r="J552" s="311">
        <v>70</v>
      </c>
      <c r="K552" s="85">
        <v>4800</v>
      </c>
      <c r="L552" s="85"/>
      <c r="M552" s="85"/>
    </row>
    <row r="553" spans="1:13">
      <c r="A553" s="54" t="s">
        <v>280</v>
      </c>
      <c r="B553" s="79">
        <v>111</v>
      </c>
      <c r="C553" s="80" t="s">
        <v>56</v>
      </c>
      <c r="D553" s="81" t="str">
        <f t="shared" si="8"/>
        <v>その他-111-１、２歳児</v>
      </c>
      <c r="E553" s="297">
        <v>107530</v>
      </c>
      <c r="F553" s="297">
        <v>103190</v>
      </c>
      <c r="G553" s="310">
        <v>950</v>
      </c>
      <c r="H553" s="310">
        <v>910</v>
      </c>
      <c r="I553" s="86"/>
      <c r="J553" s="87"/>
      <c r="K553" s="85">
        <v>0</v>
      </c>
      <c r="L553" s="85"/>
      <c r="M553" s="85"/>
    </row>
    <row r="554" spans="1:13">
      <c r="A554" s="54" t="s">
        <v>280</v>
      </c>
      <c r="B554" s="79">
        <v>111</v>
      </c>
      <c r="C554" s="80" t="s">
        <v>57</v>
      </c>
      <c r="D554" s="81" t="str">
        <f t="shared" si="8"/>
        <v>その他-111-乳児</v>
      </c>
      <c r="E554" s="297">
        <v>184720</v>
      </c>
      <c r="F554" s="297">
        <v>180380</v>
      </c>
      <c r="G554" s="310">
        <v>1720</v>
      </c>
      <c r="H554" s="310">
        <v>1680</v>
      </c>
      <c r="I554" s="86">
        <v>0</v>
      </c>
      <c r="J554" s="87">
        <v>0</v>
      </c>
      <c r="K554" s="85">
        <v>0</v>
      </c>
      <c r="L554" s="85"/>
      <c r="M554" s="85"/>
    </row>
    <row r="555" spans="1:13">
      <c r="A555" s="54" t="s">
        <v>280</v>
      </c>
      <c r="B555" s="79">
        <v>121</v>
      </c>
      <c r="C555" s="80" t="s">
        <v>54</v>
      </c>
      <c r="D555" s="81" t="str">
        <f t="shared" si="8"/>
        <v>その他-121-４歳以上児</v>
      </c>
      <c r="E555" s="297">
        <v>35740</v>
      </c>
      <c r="F555" s="297">
        <v>31740</v>
      </c>
      <c r="G555" s="310">
        <v>330</v>
      </c>
      <c r="H555" s="310">
        <v>290</v>
      </c>
      <c r="I555" s="82"/>
      <c r="J555" s="84"/>
      <c r="K555" s="85">
        <v>4800</v>
      </c>
      <c r="L555" s="312">
        <v>3080</v>
      </c>
      <c r="M555" s="312">
        <v>30</v>
      </c>
    </row>
    <row r="556" spans="1:13">
      <c r="A556" s="54" t="s">
        <v>280</v>
      </c>
      <c r="B556" s="79">
        <v>121</v>
      </c>
      <c r="C556" s="80" t="s">
        <v>55</v>
      </c>
      <c r="D556" s="81" t="str">
        <f t="shared" si="8"/>
        <v>その他-121-３歳児</v>
      </c>
      <c r="E556" s="297">
        <v>43450</v>
      </c>
      <c r="F556" s="297">
        <v>39450</v>
      </c>
      <c r="G556" s="310">
        <v>400</v>
      </c>
      <c r="H556" s="310">
        <v>360</v>
      </c>
      <c r="I556" s="310">
        <v>7710</v>
      </c>
      <c r="J556" s="311">
        <v>70</v>
      </c>
      <c r="K556" s="85">
        <v>4800</v>
      </c>
      <c r="L556" s="85"/>
      <c r="M556" s="85"/>
    </row>
    <row r="557" spans="1:13">
      <c r="A557" s="54" t="s">
        <v>280</v>
      </c>
      <c r="B557" s="79">
        <v>121</v>
      </c>
      <c r="C557" s="80" t="s">
        <v>56</v>
      </c>
      <c r="D557" s="81" t="str">
        <f t="shared" si="8"/>
        <v>その他-121-１、２歳児</v>
      </c>
      <c r="E557" s="297">
        <v>106050</v>
      </c>
      <c r="F557" s="297">
        <v>102050</v>
      </c>
      <c r="G557" s="310">
        <v>940</v>
      </c>
      <c r="H557" s="310">
        <v>900</v>
      </c>
      <c r="I557" s="86"/>
      <c r="J557" s="87"/>
      <c r="K557" s="85">
        <v>0</v>
      </c>
      <c r="L557" s="85"/>
      <c r="M557" s="85"/>
    </row>
    <row r="558" spans="1:13">
      <c r="A558" s="54" t="s">
        <v>280</v>
      </c>
      <c r="B558" s="79">
        <v>121</v>
      </c>
      <c r="C558" s="80" t="s">
        <v>57</v>
      </c>
      <c r="D558" s="81" t="str">
        <f t="shared" si="8"/>
        <v>その他-121-乳児</v>
      </c>
      <c r="E558" s="297">
        <v>183240</v>
      </c>
      <c r="F558" s="297">
        <v>179240</v>
      </c>
      <c r="G558" s="310">
        <v>1710</v>
      </c>
      <c r="H558" s="310">
        <v>1670</v>
      </c>
      <c r="I558" s="86">
        <v>0</v>
      </c>
      <c r="J558" s="87">
        <v>0</v>
      </c>
      <c r="K558" s="85">
        <v>0</v>
      </c>
      <c r="L558" s="85"/>
      <c r="M558" s="85"/>
    </row>
    <row r="559" spans="1:13">
      <c r="A559" s="54" t="s">
        <v>280</v>
      </c>
      <c r="B559" s="79">
        <v>131</v>
      </c>
      <c r="C559" s="80" t="s">
        <v>54</v>
      </c>
      <c r="D559" s="81" t="str">
        <f t="shared" si="8"/>
        <v>その他-131-４歳以上児</v>
      </c>
      <c r="E559" s="297">
        <v>34510</v>
      </c>
      <c r="F559" s="297">
        <v>30790</v>
      </c>
      <c r="G559" s="310">
        <v>320</v>
      </c>
      <c r="H559" s="310">
        <v>280</v>
      </c>
      <c r="I559" s="82"/>
      <c r="J559" s="84"/>
      <c r="K559" s="85">
        <v>4800</v>
      </c>
      <c r="L559" s="312">
        <v>3080</v>
      </c>
      <c r="M559" s="312">
        <v>30</v>
      </c>
    </row>
    <row r="560" spans="1:13">
      <c r="A560" s="54" t="s">
        <v>280</v>
      </c>
      <c r="B560" s="79">
        <v>131</v>
      </c>
      <c r="C560" s="80" t="s">
        <v>55</v>
      </c>
      <c r="D560" s="81" t="str">
        <f t="shared" si="8"/>
        <v>その他-131-３歳児</v>
      </c>
      <c r="E560" s="297">
        <v>42220</v>
      </c>
      <c r="F560" s="297">
        <v>38500</v>
      </c>
      <c r="G560" s="310">
        <v>390</v>
      </c>
      <c r="H560" s="310">
        <v>350</v>
      </c>
      <c r="I560" s="310">
        <v>7710</v>
      </c>
      <c r="J560" s="311">
        <v>70</v>
      </c>
      <c r="K560" s="85">
        <v>4800</v>
      </c>
      <c r="L560" s="85"/>
      <c r="M560" s="85"/>
    </row>
    <row r="561" spans="1:13">
      <c r="A561" s="54" t="s">
        <v>280</v>
      </c>
      <c r="B561" s="79">
        <v>131</v>
      </c>
      <c r="C561" s="80" t="s">
        <v>56</v>
      </c>
      <c r="D561" s="81" t="str">
        <f t="shared" si="8"/>
        <v>その他-131-１、２歳児</v>
      </c>
      <c r="E561" s="297">
        <v>104820</v>
      </c>
      <c r="F561" s="297">
        <v>101100</v>
      </c>
      <c r="G561" s="310">
        <v>920</v>
      </c>
      <c r="H561" s="310">
        <v>890</v>
      </c>
      <c r="I561" s="86"/>
      <c r="J561" s="87"/>
      <c r="K561" s="85">
        <v>0</v>
      </c>
      <c r="L561" s="85"/>
      <c r="M561" s="85"/>
    </row>
    <row r="562" spans="1:13">
      <c r="A562" s="54" t="s">
        <v>280</v>
      </c>
      <c r="B562" s="79">
        <v>131</v>
      </c>
      <c r="C562" s="80" t="s">
        <v>57</v>
      </c>
      <c r="D562" s="81" t="str">
        <f t="shared" si="8"/>
        <v>その他-131-乳児</v>
      </c>
      <c r="E562" s="297">
        <v>182010</v>
      </c>
      <c r="F562" s="297">
        <v>178290</v>
      </c>
      <c r="G562" s="310">
        <v>1690</v>
      </c>
      <c r="H562" s="310">
        <v>1660</v>
      </c>
      <c r="I562" s="86">
        <v>0</v>
      </c>
      <c r="J562" s="87">
        <v>0</v>
      </c>
      <c r="K562" s="85">
        <v>0</v>
      </c>
      <c r="L562" s="85"/>
      <c r="M562" s="85"/>
    </row>
    <row r="563" spans="1:13">
      <c r="A563" s="54" t="s">
        <v>280</v>
      </c>
      <c r="B563" s="79">
        <v>141</v>
      </c>
      <c r="C563" s="80" t="s">
        <v>54</v>
      </c>
      <c r="D563" s="81" t="str">
        <f t="shared" si="8"/>
        <v>その他-141-４歳以上児</v>
      </c>
      <c r="E563" s="297">
        <v>33420</v>
      </c>
      <c r="F563" s="297">
        <v>29950</v>
      </c>
      <c r="G563" s="310">
        <v>310</v>
      </c>
      <c r="H563" s="310">
        <v>280</v>
      </c>
      <c r="I563" s="82"/>
      <c r="J563" s="84"/>
      <c r="K563" s="85">
        <v>4800</v>
      </c>
      <c r="L563" s="312">
        <v>3080</v>
      </c>
      <c r="M563" s="312">
        <v>30</v>
      </c>
    </row>
    <row r="564" spans="1:13">
      <c r="A564" s="54" t="s">
        <v>280</v>
      </c>
      <c r="B564" s="79">
        <v>141</v>
      </c>
      <c r="C564" s="80" t="s">
        <v>55</v>
      </c>
      <c r="D564" s="81" t="str">
        <f t="shared" si="8"/>
        <v>その他-141-３歳児</v>
      </c>
      <c r="E564" s="297">
        <v>41130</v>
      </c>
      <c r="F564" s="297">
        <v>37660</v>
      </c>
      <c r="G564" s="310">
        <v>380</v>
      </c>
      <c r="H564" s="310">
        <v>350</v>
      </c>
      <c r="I564" s="310">
        <v>7710</v>
      </c>
      <c r="J564" s="311">
        <v>70</v>
      </c>
      <c r="K564" s="85">
        <v>4800</v>
      </c>
      <c r="L564" s="85"/>
      <c r="M564" s="85"/>
    </row>
    <row r="565" spans="1:13">
      <c r="A565" s="54" t="s">
        <v>280</v>
      </c>
      <c r="B565" s="79">
        <v>141</v>
      </c>
      <c r="C565" s="80" t="s">
        <v>56</v>
      </c>
      <c r="D565" s="81" t="str">
        <f t="shared" si="8"/>
        <v>その他-141-１、２歳児</v>
      </c>
      <c r="E565" s="297">
        <v>103730</v>
      </c>
      <c r="F565" s="297">
        <v>100260</v>
      </c>
      <c r="G565" s="310">
        <v>910</v>
      </c>
      <c r="H565" s="310">
        <v>880</v>
      </c>
      <c r="I565" s="86"/>
      <c r="J565" s="87"/>
      <c r="K565" s="85">
        <v>0</v>
      </c>
      <c r="L565" s="85"/>
      <c r="M565" s="85"/>
    </row>
    <row r="566" spans="1:13">
      <c r="A566" s="54" t="s">
        <v>280</v>
      </c>
      <c r="B566" s="79">
        <v>141</v>
      </c>
      <c r="C566" s="80" t="s">
        <v>57</v>
      </c>
      <c r="D566" s="81" t="str">
        <f t="shared" si="8"/>
        <v>その他-141-乳児</v>
      </c>
      <c r="E566" s="297">
        <v>180920</v>
      </c>
      <c r="F566" s="297">
        <v>177450</v>
      </c>
      <c r="G566" s="310">
        <v>1680</v>
      </c>
      <c r="H566" s="310">
        <v>1650</v>
      </c>
      <c r="I566" s="86">
        <v>0</v>
      </c>
      <c r="J566" s="87">
        <v>0</v>
      </c>
      <c r="K566" s="85">
        <v>0</v>
      </c>
      <c r="L566" s="85"/>
      <c r="M566" s="85"/>
    </row>
    <row r="567" spans="1:13">
      <c r="A567" s="54" t="s">
        <v>280</v>
      </c>
      <c r="B567" s="79">
        <v>151</v>
      </c>
      <c r="C567" s="80" t="s">
        <v>54</v>
      </c>
      <c r="D567" s="81" t="str">
        <f t="shared" si="8"/>
        <v>その他-151-４歳以上児</v>
      </c>
      <c r="E567" s="297">
        <v>33370</v>
      </c>
      <c r="F567" s="297">
        <v>30120</v>
      </c>
      <c r="G567" s="310">
        <v>310</v>
      </c>
      <c r="H567" s="310">
        <v>280</v>
      </c>
      <c r="I567" s="82"/>
      <c r="J567" s="84"/>
      <c r="K567" s="85">
        <v>4800</v>
      </c>
      <c r="L567" s="312">
        <v>3080</v>
      </c>
      <c r="M567" s="312">
        <v>30</v>
      </c>
    </row>
    <row r="568" spans="1:13">
      <c r="A568" s="54" t="s">
        <v>280</v>
      </c>
      <c r="B568" s="79">
        <v>151</v>
      </c>
      <c r="C568" s="80" t="s">
        <v>55</v>
      </c>
      <c r="D568" s="81" t="str">
        <f t="shared" si="8"/>
        <v>その他-151-３歳児</v>
      </c>
      <c r="E568" s="297">
        <v>41080</v>
      </c>
      <c r="F568" s="297">
        <v>37830</v>
      </c>
      <c r="G568" s="310">
        <v>380</v>
      </c>
      <c r="H568" s="310">
        <v>350</v>
      </c>
      <c r="I568" s="310">
        <v>7710</v>
      </c>
      <c r="J568" s="311">
        <v>70</v>
      </c>
      <c r="K568" s="85">
        <v>4800</v>
      </c>
      <c r="L568" s="85"/>
      <c r="M568" s="85"/>
    </row>
    <row r="569" spans="1:13">
      <c r="A569" s="54" t="s">
        <v>280</v>
      </c>
      <c r="B569" s="79">
        <v>151</v>
      </c>
      <c r="C569" s="80" t="s">
        <v>56</v>
      </c>
      <c r="D569" s="81" t="str">
        <f t="shared" si="8"/>
        <v>その他-151-１、２歳児</v>
      </c>
      <c r="E569" s="297">
        <v>103680</v>
      </c>
      <c r="F569" s="297">
        <v>100430</v>
      </c>
      <c r="G569" s="310">
        <v>910</v>
      </c>
      <c r="H569" s="310">
        <v>880</v>
      </c>
      <c r="I569" s="86"/>
      <c r="J569" s="87"/>
      <c r="K569" s="85">
        <v>0</v>
      </c>
      <c r="L569" s="85"/>
      <c r="M569" s="85"/>
    </row>
    <row r="570" spans="1:13">
      <c r="A570" s="54" t="s">
        <v>280</v>
      </c>
      <c r="B570" s="79">
        <v>151</v>
      </c>
      <c r="C570" s="80" t="s">
        <v>57</v>
      </c>
      <c r="D570" s="81" t="str">
        <f t="shared" si="8"/>
        <v>その他-151-乳児</v>
      </c>
      <c r="E570" s="297">
        <v>180870</v>
      </c>
      <c r="F570" s="297">
        <v>177620</v>
      </c>
      <c r="G570" s="310">
        <v>1680</v>
      </c>
      <c r="H570" s="310">
        <v>1650</v>
      </c>
      <c r="I570" s="86">
        <v>0</v>
      </c>
      <c r="J570" s="87">
        <v>0</v>
      </c>
      <c r="K570" s="85">
        <v>0</v>
      </c>
      <c r="L570" s="85"/>
      <c r="M570" s="85"/>
    </row>
    <row r="571" spans="1:13">
      <c r="A571" s="54" t="s">
        <v>280</v>
      </c>
      <c r="B571" s="79">
        <v>161</v>
      </c>
      <c r="C571" s="80" t="s">
        <v>54</v>
      </c>
      <c r="D571" s="81" t="str">
        <f t="shared" si="8"/>
        <v>その他-161-４歳以上児</v>
      </c>
      <c r="E571" s="297">
        <v>32500</v>
      </c>
      <c r="F571" s="297">
        <v>29430</v>
      </c>
      <c r="G571" s="310">
        <v>300</v>
      </c>
      <c r="H571" s="310">
        <v>270</v>
      </c>
      <c r="I571" s="82"/>
      <c r="J571" s="84"/>
      <c r="K571" s="85">
        <v>4800</v>
      </c>
      <c r="L571" s="312">
        <v>3080</v>
      </c>
      <c r="M571" s="312">
        <v>30</v>
      </c>
    </row>
    <row r="572" spans="1:13">
      <c r="A572" s="54" t="s">
        <v>280</v>
      </c>
      <c r="B572" s="79">
        <v>161</v>
      </c>
      <c r="C572" s="80" t="s">
        <v>55</v>
      </c>
      <c r="D572" s="81" t="str">
        <f t="shared" si="8"/>
        <v>その他-161-３歳児</v>
      </c>
      <c r="E572" s="297">
        <v>40210</v>
      </c>
      <c r="F572" s="297">
        <v>37140</v>
      </c>
      <c r="G572" s="310">
        <v>370</v>
      </c>
      <c r="H572" s="310">
        <v>340</v>
      </c>
      <c r="I572" s="310">
        <v>7710</v>
      </c>
      <c r="J572" s="311">
        <v>70</v>
      </c>
      <c r="K572" s="85">
        <v>4800</v>
      </c>
      <c r="L572" s="85"/>
      <c r="M572" s="85"/>
    </row>
    <row r="573" spans="1:13">
      <c r="A573" s="54" t="s">
        <v>280</v>
      </c>
      <c r="B573" s="79">
        <v>161</v>
      </c>
      <c r="C573" s="80" t="s">
        <v>56</v>
      </c>
      <c r="D573" s="81" t="str">
        <f t="shared" si="8"/>
        <v>その他-161-１、２歳児</v>
      </c>
      <c r="E573" s="297">
        <v>102810</v>
      </c>
      <c r="F573" s="297">
        <v>99740</v>
      </c>
      <c r="G573" s="310">
        <v>900</v>
      </c>
      <c r="H573" s="310">
        <v>870</v>
      </c>
      <c r="I573" s="86"/>
      <c r="J573" s="87"/>
      <c r="K573" s="85">
        <v>0</v>
      </c>
      <c r="L573" s="85"/>
      <c r="M573" s="85"/>
    </row>
    <row r="574" spans="1:13">
      <c r="A574" s="54" t="s">
        <v>280</v>
      </c>
      <c r="B574" s="79">
        <v>161</v>
      </c>
      <c r="C574" s="80" t="s">
        <v>57</v>
      </c>
      <c r="D574" s="81" t="str">
        <f t="shared" si="8"/>
        <v>その他-161-乳児</v>
      </c>
      <c r="E574" s="297">
        <v>180000</v>
      </c>
      <c r="F574" s="297">
        <v>176930</v>
      </c>
      <c r="G574" s="310">
        <v>1670</v>
      </c>
      <c r="H574" s="310">
        <v>1640</v>
      </c>
      <c r="I574" s="86">
        <v>0</v>
      </c>
      <c r="J574" s="87">
        <v>0</v>
      </c>
      <c r="K574" s="85">
        <v>0</v>
      </c>
      <c r="L574" s="85"/>
      <c r="M574" s="85"/>
    </row>
    <row r="575" spans="1:13">
      <c r="A575" s="54" t="s">
        <v>280</v>
      </c>
      <c r="B575" s="79">
        <v>171</v>
      </c>
      <c r="C575" s="80" t="s">
        <v>54</v>
      </c>
      <c r="D575" s="81" t="str">
        <f t="shared" si="8"/>
        <v>その他-171-４歳以上児</v>
      </c>
      <c r="E575" s="297">
        <v>31700</v>
      </c>
      <c r="F575" s="297">
        <v>28810</v>
      </c>
      <c r="G575" s="310">
        <v>290</v>
      </c>
      <c r="H575" s="310">
        <v>260</v>
      </c>
      <c r="I575" s="82"/>
      <c r="J575" s="84"/>
      <c r="K575" s="85">
        <v>4800</v>
      </c>
      <c r="L575" s="312">
        <v>3080</v>
      </c>
      <c r="M575" s="312">
        <v>30</v>
      </c>
    </row>
    <row r="576" spans="1:13">
      <c r="A576" s="54" t="s">
        <v>280</v>
      </c>
      <c r="B576" s="79">
        <v>171</v>
      </c>
      <c r="C576" s="80" t="s">
        <v>55</v>
      </c>
      <c r="D576" s="81" t="str">
        <f t="shared" si="8"/>
        <v>その他-171-３歳児</v>
      </c>
      <c r="E576" s="297">
        <v>39410</v>
      </c>
      <c r="F576" s="297">
        <v>36520</v>
      </c>
      <c r="G576" s="310">
        <v>360</v>
      </c>
      <c r="H576" s="310">
        <v>330</v>
      </c>
      <c r="I576" s="310">
        <v>7710</v>
      </c>
      <c r="J576" s="311">
        <v>70</v>
      </c>
      <c r="K576" s="85">
        <v>4800</v>
      </c>
      <c r="L576" s="85"/>
      <c r="M576" s="85"/>
    </row>
    <row r="577" spans="1:13">
      <c r="A577" s="54" t="s">
        <v>280</v>
      </c>
      <c r="B577" s="79">
        <v>171</v>
      </c>
      <c r="C577" s="80" t="s">
        <v>56</v>
      </c>
      <c r="D577" s="81" t="str">
        <f t="shared" si="8"/>
        <v>その他-171-１、２歳児</v>
      </c>
      <c r="E577" s="297">
        <v>102010</v>
      </c>
      <c r="F577" s="297">
        <v>99120</v>
      </c>
      <c r="G577" s="310">
        <v>900</v>
      </c>
      <c r="H577" s="310">
        <v>870</v>
      </c>
      <c r="I577" s="86"/>
      <c r="J577" s="87">
        <v>0</v>
      </c>
      <c r="K577" s="85">
        <v>0</v>
      </c>
      <c r="L577" s="85"/>
      <c r="M577" s="85"/>
    </row>
    <row r="578" spans="1:13">
      <c r="A578" s="54" t="s">
        <v>280</v>
      </c>
      <c r="B578" s="79">
        <v>171</v>
      </c>
      <c r="C578" s="80" t="s">
        <v>57</v>
      </c>
      <c r="D578" s="81" t="str">
        <f t="shared" si="8"/>
        <v>その他-171-乳児</v>
      </c>
      <c r="E578" s="297">
        <v>179200</v>
      </c>
      <c r="F578" s="297">
        <v>176310</v>
      </c>
      <c r="G578" s="310">
        <v>1670</v>
      </c>
      <c r="H578" s="310">
        <v>1640</v>
      </c>
      <c r="I578" s="86">
        <v>0</v>
      </c>
      <c r="J578" s="87">
        <v>0</v>
      </c>
      <c r="K578" s="85">
        <v>0</v>
      </c>
      <c r="L578" s="85"/>
      <c r="M578" s="85"/>
    </row>
  </sheetData>
  <autoFilter ref="A2:Y578" xr:uid="{00000000-0001-0000-0700-000000000000}">
    <sortState xmlns:xlrd2="http://schemas.microsoft.com/office/spreadsheetml/2017/richdata2" ref="A507:Y578">
      <sortCondition ref="A2:A578"/>
    </sortState>
  </autoFilter>
  <phoneticPr fontId="3"/>
  <conditionalFormatting sqref="A3:C578">
    <cfRule type="expression" dxfId="815" priority="953">
      <formula>A3&lt;#REF!</formula>
    </cfRule>
    <cfRule type="expression" dxfId="814" priority="954">
      <formula>A3&gt;#REF!</formula>
    </cfRule>
  </conditionalFormatting>
  <conditionalFormatting sqref="K17:K18 K33:K34 K193:K194 K97:K98 K3:K6 E3:J578">
    <cfRule type="expression" dxfId="813" priority="951">
      <formula>E3&lt;#REF!</formula>
    </cfRule>
    <cfRule type="expression" dxfId="812" priority="952">
      <formula>E3&gt;#REF!</formula>
    </cfRule>
  </conditionalFormatting>
  <conditionalFormatting sqref="K9:K10">
    <cfRule type="expression" dxfId="811" priority="949">
      <formula>K9&lt;#REF!</formula>
    </cfRule>
    <cfRule type="expression" dxfId="810" priority="950">
      <formula>K9&gt;#REF!</formula>
    </cfRule>
  </conditionalFormatting>
  <conditionalFormatting sqref="K13:K14">
    <cfRule type="expression" dxfId="809" priority="947">
      <formula>K13&lt;#REF!</formula>
    </cfRule>
    <cfRule type="expression" dxfId="808" priority="948">
      <formula>K13&gt;#REF!</formula>
    </cfRule>
  </conditionalFormatting>
  <conditionalFormatting sqref="K7:K8">
    <cfRule type="expression" dxfId="807" priority="945">
      <formula>K7&lt;#REF!</formula>
    </cfRule>
    <cfRule type="expression" dxfId="806" priority="946">
      <formula>K7&gt;#REF!</formula>
    </cfRule>
  </conditionalFormatting>
  <conditionalFormatting sqref="K21:K22">
    <cfRule type="expression" dxfId="805" priority="943">
      <formula>K21&lt;#REF!</formula>
    </cfRule>
    <cfRule type="expression" dxfId="804" priority="944">
      <formula>K21&gt;#REF!</formula>
    </cfRule>
  </conditionalFormatting>
  <conditionalFormatting sqref="K25:K26">
    <cfRule type="expression" dxfId="803" priority="941">
      <formula>K25&lt;#REF!</formula>
    </cfRule>
    <cfRule type="expression" dxfId="802" priority="942">
      <formula>K25&gt;#REF!</formula>
    </cfRule>
  </conditionalFormatting>
  <conditionalFormatting sqref="K29:K30">
    <cfRule type="expression" dxfId="801" priority="939">
      <formula>K29&lt;#REF!</formula>
    </cfRule>
    <cfRule type="expression" dxfId="800" priority="940">
      <formula>K29&gt;#REF!</formula>
    </cfRule>
  </conditionalFormatting>
  <conditionalFormatting sqref="K65:K66">
    <cfRule type="expression" dxfId="799" priority="937">
      <formula>K65&lt;#REF!</formula>
    </cfRule>
    <cfRule type="expression" dxfId="798" priority="938">
      <formula>K65&gt;#REF!</formula>
    </cfRule>
  </conditionalFormatting>
  <conditionalFormatting sqref="K129:K130">
    <cfRule type="expression" dxfId="797" priority="935">
      <formula>K129&lt;#REF!</formula>
    </cfRule>
    <cfRule type="expression" dxfId="796" priority="936">
      <formula>K129&gt;#REF!</formula>
    </cfRule>
  </conditionalFormatting>
  <conditionalFormatting sqref="K161:K162">
    <cfRule type="expression" dxfId="795" priority="933">
      <formula>K161&lt;#REF!</formula>
    </cfRule>
    <cfRule type="expression" dxfId="794" priority="934">
      <formula>K161&gt;#REF!</formula>
    </cfRule>
  </conditionalFormatting>
  <conditionalFormatting sqref="K225:K226">
    <cfRule type="expression" dxfId="793" priority="931">
      <formula>K225&lt;#REF!</formula>
    </cfRule>
    <cfRule type="expression" dxfId="792" priority="932">
      <formula>K225&gt;#REF!</formula>
    </cfRule>
  </conditionalFormatting>
  <conditionalFormatting sqref="K257:K258">
    <cfRule type="expression" dxfId="791" priority="929">
      <formula>K257&lt;#REF!</formula>
    </cfRule>
    <cfRule type="expression" dxfId="790" priority="930">
      <formula>K257&gt;#REF!</formula>
    </cfRule>
  </conditionalFormatting>
  <conditionalFormatting sqref="K11:K12">
    <cfRule type="expression" dxfId="789" priority="913">
      <formula>K11&lt;#REF!</formula>
    </cfRule>
    <cfRule type="expression" dxfId="788" priority="914">
      <formula>K11&gt;#REF!</formula>
    </cfRule>
  </conditionalFormatting>
  <conditionalFormatting sqref="K15:K16">
    <cfRule type="expression" dxfId="787" priority="911">
      <formula>K15&lt;#REF!</formula>
    </cfRule>
    <cfRule type="expression" dxfId="786" priority="912">
      <formula>K15&gt;#REF!</formula>
    </cfRule>
  </conditionalFormatting>
  <conditionalFormatting sqref="K19:K20">
    <cfRule type="expression" dxfId="785" priority="909">
      <formula>K19&lt;#REF!</formula>
    </cfRule>
    <cfRule type="expression" dxfId="784" priority="910">
      <formula>K19&gt;#REF!</formula>
    </cfRule>
  </conditionalFormatting>
  <conditionalFormatting sqref="K23:K24">
    <cfRule type="expression" dxfId="783" priority="907">
      <formula>K23&lt;#REF!</formula>
    </cfRule>
    <cfRule type="expression" dxfId="782" priority="908">
      <formula>K23&gt;#REF!</formula>
    </cfRule>
  </conditionalFormatting>
  <conditionalFormatting sqref="K27:K28">
    <cfRule type="expression" dxfId="781" priority="905">
      <formula>K27&lt;#REF!</formula>
    </cfRule>
    <cfRule type="expression" dxfId="780" priority="906">
      <formula>K27&gt;#REF!</formula>
    </cfRule>
  </conditionalFormatting>
  <conditionalFormatting sqref="K31:K32">
    <cfRule type="expression" dxfId="779" priority="903">
      <formula>K31&lt;#REF!</formula>
    </cfRule>
    <cfRule type="expression" dxfId="778" priority="904">
      <formula>K31&gt;#REF!</formula>
    </cfRule>
  </conditionalFormatting>
  <conditionalFormatting sqref="K49:K50 K35:K38">
    <cfRule type="expression" dxfId="777" priority="901">
      <formula>K35&lt;#REF!</formula>
    </cfRule>
    <cfRule type="expression" dxfId="776" priority="902">
      <formula>K35&gt;#REF!</formula>
    </cfRule>
  </conditionalFormatting>
  <conditionalFormatting sqref="K41:K42">
    <cfRule type="expression" dxfId="775" priority="899">
      <formula>K41&lt;#REF!</formula>
    </cfRule>
    <cfRule type="expression" dxfId="774" priority="900">
      <formula>K41&gt;#REF!</formula>
    </cfRule>
  </conditionalFormatting>
  <conditionalFormatting sqref="K45:K46">
    <cfRule type="expression" dxfId="773" priority="897">
      <formula>K45&lt;#REF!</formula>
    </cfRule>
    <cfRule type="expression" dxfId="772" priority="898">
      <formula>K45&gt;#REF!</formula>
    </cfRule>
  </conditionalFormatting>
  <conditionalFormatting sqref="K39:K40">
    <cfRule type="expression" dxfId="771" priority="895">
      <formula>K39&lt;#REF!</formula>
    </cfRule>
    <cfRule type="expression" dxfId="770" priority="896">
      <formula>K39&gt;#REF!</formula>
    </cfRule>
  </conditionalFormatting>
  <conditionalFormatting sqref="K53:K54">
    <cfRule type="expression" dxfId="769" priority="893">
      <formula>K53&lt;#REF!</formula>
    </cfRule>
    <cfRule type="expression" dxfId="768" priority="894">
      <formula>K53&gt;#REF!</formula>
    </cfRule>
  </conditionalFormatting>
  <conditionalFormatting sqref="K57:K58">
    <cfRule type="expression" dxfId="767" priority="891">
      <formula>K57&lt;#REF!</formula>
    </cfRule>
    <cfRule type="expression" dxfId="766" priority="892">
      <formula>K57&gt;#REF!</formula>
    </cfRule>
  </conditionalFormatting>
  <conditionalFormatting sqref="K61:K62">
    <cfRule type="expression" dxfId="765" priority="889">
      <formula>K61&lt;#REF!</formula>
    </cfRule>
    <cfRule type="expression" dxfId="764" priority="890">
      <formula>K61&gt;#REF!</formula>
    </cfRule>
  </conditionalFormatting>
  <conditionalFormatting sqref="K43:K44">
    <cfRule type="expression" dxfId="763" priority="887">
      <formula>K43&lt;#REF!</formula>
    </cfRule>
    <cfRule type="expression" dxfId="762" priority="888">
      <formula>K43&gt;#REF!</formula>
    </cfRule>
  </conditionalFormatting>
  <conditionalFormatting sqref="K47:K48">
    <cfRule type="expression" dxfId="761" priority="885">
      <formula>K47&lt;#REF!</formula>
    </cfRule>
    <cfRule type="expression" dxfId="760" priority="886">
      <formula>K47&gt;#REF!</formula>
    </cfRule>
  </conditionalFormatting>
  <conditionalFormatting sqref="K51:K52">
    <cfRule type="expression" dxfId="759" priority="883">
      <formula>K51&lt;#REF!</formula>
    </cfRule>
    <cfRule type="expression" dxfId="758" priority="884">
      <formula>K51&gt;#REF!</formula>
    </cfRule>
  </conditionalFormatting>
  <conditionalFormatting sqref="K55:K56">
    <cfRule type="expression" dxfId="757" priority="881">
      <formula>K55&lt;#REF!</formula>
    </cfRule>
    <cfRule type="expression" dxfId="756" priority="882">
      <formula>K55&gt;#REF!</formula>
    </cfRule>
  </conditionalFormatting>
  <conditionalFormatting sqref="K59:K60">
    <cfRule type="expression" dxfId="755" priority="879">
      <formula>K59&lt;#REF!</formula>
    </cfRule>
    <cfRule type="expression" dxfId="754" priority="880">
      <formula>K59&gt;#REF!</formula>
    </cfRule>
  </conditionalFormatting>
  <conditionalFormatting sqref="K63:K64">
    <cfRule type="expression" dxfId="753" priority="877">
      <formula>K63&lt;#REF!</formula>
    </cfRule>
    <cfRule type="expression" dxfId="752" priority="878">
      <formula>K63&gt;#REF!</formula>
    </cfRule>
  </conditionalFormatting>
  <conditionalFormatting sqref="K81:K82 K67:K70">
    <cfRule type="expression" dxfId="751" priority="875">
      <formula>K67&lt;#REF!</formula>
    </cfRule>
    <cfRule type="expression" dxfId="750" priority="876">
      <formula>K67&gt;#REF!</formula>
    </cfRule>
  </conditionalFormatting>
  <conditionalFormatting sqref="K73:K74">
    <cfRule type="expression" dxfId="749" priority="873">
      <formula>K73&lt;#REF!</formula>
    </cfRule>
    <cfRule type="expression" dxfId="748" priority="874">
      <formula>K73&gt;#REF!</formula>
    </cfRule>
  </conditionalFormatting>
  <conditionalFormatting sqref="K77:K78">
    <cfRule type="expression" dxfId="747" priority="871">
      <formula>K77&lt;#REF!</formula>
    </cfRule>
    <cfRule type="expression" dxfId="746" priority="872">
      <formula>K77&gt;#REF!</formula>
    </cfRule>
  </conditionalFormatting>
  <conditionalFormatting sqref="K71:K72">
    <cfRule type="expression" dxfId="745" priority="869">
      <formula>K71&lt;#REF!</formula>
    </cfRule>
    <cfRule type="expression" dxfId="744" priority="870">
      <formula>K71&gt;#REF!</formula>
    </cfRule>
  </conditionalFormatting>
  <conditionalFormatting sqref="K85:K86">
    <cfRule type="expression" dxfId="743" priority="867">
      <formula>K85&lt;#REF!</formula>
    </cfRule>
    <cfRule type="expression" dxfId="742" priority="868">
      <formula>K85&gt;#REF!</formula>
    </cfRule>
  </conditionalFormatting>
  <conditionalFormatting sqref="K89:K90">
    <cfRule type="expression" dxfId="741" priority="865">
      <formula>K89&lt;#REF!</formula>
    </cfRule>
    <cfRule type="expression" dxfId="740" priority="866">
      <formula>K89&gt;#REF!</formula>
    </cfRule>
  </conditionalFormatting>
  <conditionalFormatting sqref="K93:K94">
    <cfRule type="expression" dxfId="739" priority="863">
      <formula>K93&lt;#REF!</formula>
    </cfRule>
    <cfRule type="expression" dxfId="738" priority="864">
      <formula>K93&gt;#REF!</formula>
    </cfRule>
  </conditionalFormatting>
  <conditionalFormatting sqref="K75:K76">
    <cfRule type="expression" dxfId="737" priority="861">
      <formula>K75&lt;#REF!</formula>
    </cfRule>
    <cfRule type="expression" dxfId="736" priority="862">
      <formula>K75&gt;#REF!</formula>
    </cfRule>
  </conditionalFormatting>
  <conditionalFormatting sqref="K79:K80">
    <cfRule type="expression" dxfId="735" priority="859">
      <formula>K79&lt;#REF!</formula>
    </cfRule>
    <cfRule type="expression" dxfId="734" priority="860">
      <formula>K79&gt;#REF!</formula>
    </cfRule>
  </conditionalFormatting>
  <conditionalFormatting sqref="K83:K84">
    <cfRule type="expression" dxfId="733" priority="857">
      <formula>K83&lt;#REF!</formula>
    </cfRule>
    <cfRule type="expression" dxfId="732" priority="858">
      <formula>K83&gt;#REF!</formula>
    </cfRule>
  </conditionalFormatting>
  <conditionalFormatting sqref="K87:K88">
    <cfRule type="expression" dxfId="731" priority="855">
      <formula>K87&lt;#REF!</formula>
    </cfRule>
    <cfRule type="expression" dxfId="730" priority="856">
      <formula>K87&gt;#REF!</formula>
    </cfRule>
  </conditionalFormatting>
  <conditionalFormatting sqref="K91:K92">
    <cfRule type="expression" dxfId="729" priority="853">
      <formula>K91&lt;#REF!</formula>
    </cfRule>
    <cfRule type="expression" dxfId="728" priority="854">
      <formula>K91&gt;#REF!</formula>
    </cfRule>
  </conditionalFormatting>
  <conditionalFormatting sqref="K95:K96">
    <cfRule type="expression" dxfId="727" priority="851">
      <formula>K95&lt;#REF!</formula>
    </cfRule>
    <cfRule type="expression" dxfId="726" priority="852">
      <formula>K95&gt;#REF!</formula>
    </cfRule>
  </conditionalFormatting>
  <conditionalFormatting sqref="K113:K114 K99:K102">
    <cfRule type="expression" dxfId="725" priority="849">
      <formula>K99&lt;#REF!</formula>
    </cfRule>
    <cfRule type="expression" dxfId="724" priority="850">
      <formula>K99&gt;#REF!</formula>
    </cfRule>
  </conditionalFormatting>
  <conditionalFormatting sqref="K105:K106">
    <cfRule type="expression" dxfId="723" priority="847">
      <formula>K105&lt;#REF!</formula>
    </cfRule>
    <cfRule type="expression" dxfId="722" priority="848">
      <formula>K105&gt;#REF!</formula>
    </cfRule>
  </conditionalFormatting>
  <conditionalFormatting sqref="K109:K110">
    <cfRule type="expression" dxfId="721" priority="845">
      <formula>K109&lt;#REF!</formula>
    </cfRule>
    <cfRule type="expression" dxfId="720" priority="846">
      <formula>K109&gt;#REF!</formula>
    </cfRule>
  </conditionalFormatting>
  <conditionalFormatting sqref="K103:K104">
    <cfRule type="expression" dxfId="719" priority="843">
      <formula>K103&lt;#REF!</formula>
    </cfRule>
    <cfRule type="expression" dxfId="718" priority="844">
      <formula>K103&gt;#REF!</formula>
    </cfRule>
  </conditionalFormatting>
  <conditionalFormatting sqref="K117:K118">
    <cfRule type="expression" dxfId="717" priority="841">
      <formula>K117&lt;#REF!</formula>
    </cfRule>
    <cfRule type="expression" dxfId="716" priority="842">
      <formula>K117&gt;#REF!</formula>
    </cfRule>
  </conditionalFormatting>
  <conditionalFormatting sqref="K121:K122">
    <cfRule type="expression" dxfId="715" priority="839">
      <formula>K121&lt;#REF!</formula>
    </cfRule>
    <cfRule type="expression" dxfId="714" priority="840">
      <formula>K121&gt;#REF!</formula>
    </cfRule>
  </conditionalFormatting>
  <conditionalFormatting sqref="K125:K126">
    <cfRule type="expression" dxfId="713" priority="837">
      <formula>K125&lt;#REF!</formula>
    </cfRule>
    <cfRule type="expression" dxfId="712" priority="838">
      <formula>K125&gt;#REF!</formula>
    </cfRule>
  </conditionalFormatting>
  <conditionalFormatting sqref="K107:K108">
    <cfRule type="expression" dxfId="711" priority="835">
      <formula>K107&lt;#REF!</formula>
    </cfRule>
    <cfRule type="expression" dxfId="710" priority="836">
      <formula>K107&gt;#REF!</formula>
    </cfRule>
  </conditionalFormatting>
  <conditionalFormatting sqref="K111:K112">
    <cfRule type="expression" dxfId="709" priority="833">
      <formula>K111&lt;#REF!</formula>
    </cfRule>
    <cfRule type="expression" dxfId="708" priority="834">
      <formula>K111&gt;#REF!</formula>
    </cfRule>
  </conditionalFormatting>
  <conditionalFormatting sqref="K115:K116">
    <cfRule type="expression" dxfId="707" priority="831">
      <formula>K115&lt;#REF!</formula>
    </cfRule>
    <cfRule type="expression" dxfId="706" priority="832">
      <formula>K115&gt;#REF!</formula>
    </cfRule>
  </conditionalFormatting>
  <conditionalFormatting sqref="K119:K120">
    <cfRule type="expression" dxfId="705" priority="829">
      <formula>K119&lt;#REF!</formula>
    </cfRule>
    <cfRule type="expression" dxfId="704" priority="830">
      <formula>K119&gt;#REF!</formula>
    </cfRule>
  </conditionalFormatting>
  <conditionalFormatting sqref="K123:K124">
    <cfRule type="expression" dxfId="703" priority="827">
      <formula>K123&lt;#REF!</formula>
    </cfRule>
    <cfRule type="expression" dxfId="702" priority="828">
      <formula>K123&gt;#REF!</formula>
    </cfRule>
  </conditionalFormatting>
  <conditionalFormatting sqref="K127:K128">
    <cfRule type="expression" dxfId="701" priority="825">
      <formula>K127&lt;#REF!</formula>
    </cfRule>
    <cfRule type="expression" dxfId="700" priority="826">
      <formula>K127&gt;#REF!</formula>
    </cfRule>
  </conditionalFormatting>
  <conditionalFormatting sqref="K145:K146 K131:K134">
    <cfRule type="expression" dxfId="699" priority="823">
      <formula>K131&lt;#REF!</formula>
    </cfRule>
    <cfRule type="expression" dxfId="698" priority="824">
      <formula>K131&gt;#REF!</formula>
    </cfRule>
  </conditionalFormatting>
  <conditionalFormatting sqref="K137:K138">
    <cfRule type="expression" dxfId="697" priority="821">
      <formula>K137&lt;#REF!</formula>
    </cfRule>
    <cfRule type="expression" dxfId="696" priority="822">
      <formula>K137&gt;#REF!</formula>
    </cfRule>
  </conditionalFormatting>
  <conditionalFormatting sqref="K141:K142">
    <cfRule type="expression" dxfId="695" priority="819">
      <formula>K141&lt;#REF!</formula>
    </cfRule>
    <cfRule type="expression" dxfId="694" priority="820">
      <formula>K141&gt;#REF!</formula>
    </cfRule>
  </conditionalFormatting>
  <conditionalFormatting sqref="K135:K136">
    <cfRule type="expression" dxfId="693" priority="817">
      <formula>K135&lt;#REF!</formula>
    </cfRule>
    <cfRule type="expression" dxfId="692" priority="818">
      <formula>K135&gt;#REF!</formula>
    </cfRule>
  </conditionalFormatting>
  <conditionalFormatting sqref="K149:K150">
    <cfRule type="expression" dxfId="691" priority="815">
      <formula>K149&lt;#REF!</formula>
    </cfRule>
    <cfRule type="expression" dxfId="690" priority="816">
      <formula>K149&gt;#REF!</formula>
    </cfRule>
  </conditionalFormatting>
  <conditionalFormatting sqref="K153:K154">
    <cfRule type="expression" dxfId="689" priority="813">
      <formula>K153&lt;#REF!</formula>
    </cfRule>
    <cfRule type="expression" dxfId="688" priority="814">
      <formula>K153&gt;#REF!</formula>
    </cfRule>
  </conditionalFormatting>
  <conditionalFormatting sqref="K157:K158">
    <cfRule type="expression" dxfId="687" priority="811">
      <formula>K157&lt;#REF!</formula>
    </cfRule>
    <cfRule type="expression" dxfId="686" priority="812">
      <formula>K157&gt;#REF!</formula>
    </cfRule>
  </conditionalFormatting>
  <conditionalFormatting sqref="K139:K140">
    <cfRule type="expression" dxfId="685" priority="809">
      <formula>K139&lt;#REF!</formula>
    </cfRule>
    <cfRule type="expression" dxfId="684" priority="810">
      <formula>K139&gt;#REF!</formula>
    </cfRule>
  </conditionalFormatting>
  <conditionalFormatting sqref="K143:K144">
    <cfRule type="expression" dxfId="683" priority="807">
      <formula>K143&lt;#REF!</formula>
    </cfRule>
    <cfRule type="expression" dxfId="682" priority="808">
      <formula>K143&gt;#REF!</formula>
    </cfRule>
  </conditionalFormatting>
  <conditionalFormatting sqref="K147:K148">
    <cfRule type="expression" dxfId="681" priority="805">
      <formula>K147&lt;#REF!</formula>
    </cfRule>
    <cfRule type="expression" dxfId="680" priority="806">
      <formula>K147&gt;#REF!</formula>
    </cfRule>
  </conditionalFormatting>
  <conditionalFormatting sqref="K151:K152">
    <cfRule type="expression" dxfId="679" priority="803">
      <formula>K151&lt;#REF!</formula>
    </cfRule>
    <cfRule type="expression" dxfId="678" priority="804">
      <formula>K151&gt;#REF!</formula>
    </cfRule>
  </conditionalFormatting>
  <conditionalFormatting sqref="K155:K156">
    <cfRule type="expression" dxfId="677" priority="801">
      <formula>K155&lt;#REF!</formula>
    </cfRule>
    <cfRule type="expression" dxfId="676" priority="802">
      <formula>K155&gt;#REF!</formula>
    </cfRule>
  </conditionalFormatting>
  <conditionalFormatting sqref="K159:K160">
    <cfRule type="expression" dxfId="675" priority="799">
      <formula>K159&lt;#REF!</formula>
    </cfRule>
    <cfRule type="expression" dxfId="674" priority="800">
      <formula>K159&gt;#REF!</formula>
    </cfRule>
  </conditionalFormatting>
  <conditionalFormatting sqref="K177:K178 K163:K166">
    <cfRule type="expression" dxfId="673" priority="797">
      <formula>K163&lt;#REF!</formula>
    </cfRule>
    <cfRule type="expression" dxfId="672" priority="798">
      <formula>K163&gt;#REF!</formula>
    </cfRule>
  </conditionalFormatting>
  <conditionalFormatting sqref="K169:K170">
    <cfRule type="expression" dxfId="671" priority="795">
      <formula>K169&lt;#REF!</formula>
    </cfRule>
    <cfRule type="expression" dxfId="670" priority="796">
      <formula>K169&gt;#REF!</formula>
    </cfRule>
  </conditionalFormatting>
  <conditionalFormatting sqref="K173:K174">
    <cfRule type="expression" dxfId="669" priority="793">
      <formula>K173&lt;#REF!</formula>
    </cfRule>
    <cfRule type="expression" dxfId="668" priority="794">
      <formula>K173&gt;#REF!</formula>
    </cfRule>
  </conditionalFormatting>
  <conditionalFormatting sqref="K167:K168">
    <cfRule type="expression" dxfId="667" priority="791">
      <formula>K167&lt;#REF!</formula>
    </cfRule>
    <cfRule type="expression" dxfId="666" priority="792">
      <formula>K167&gt;#REF!</formula>
    </cfRule>
  </conditionalFormatting>
  <conditionalFormatting sqref="K181:K182">
    <cfRule type="expression" dxfId="665" priority="789">
      <formula>K181&lt;#REF!</formula>
    </cfRule>
    <cfRule type="expression" dxfId="664" priority="790">
      <formula>K181&gt;#REF!</formula>
    </cfRule>
  </conditionalFormatting>
  <conditionalFormatting sqref="K185:K186">
    <cfRule type="expression" dxfId="663" priority="787">
      <formula>K185&lt;#REF!</formula>
    </cfRule>
    <cfRule type="expression" dxfId="662" priority="788">
      <formula>K185&gt;#REF!</formula>
    </cfRule>
  </conditionalFormatting>
  <conditionalFormatting sqref="K189:K190">
    <cfRule type="expression" dxfId="661" priority="785">
      <formula>K189&lt;#REF!</formula>
    </cfRule>
    <cfRule type="expression" dxfId="660" priority="786">
      <formula>K189&gt;#REF!</formula>
    </cfRule>
  </conditionalFormatting>
  <conditionalFormatting sqref="K171:K172">
    <cfRule type="expression" dxfId="659" priority="783">
      <formula>K171&lt;#REF!</formula>
    </cfRule>
    <cfRule type="expression" dxfId="658" priority="784">
      <formula>K171&gt;#REF!</formula>
    </cfRule>
  </conditionalFormatting>
  <conditionalFormatting sqref="K175:K176">
    <cfRule type="expression" dxfId="657" priority="781">
      <formula>K175&lt;#REF!</formula>
    </cfRule>
    <cfRule type="expression" dxfId="656" priority="782">
      <formula>K175&gt;#REF!</formula>
    </cfRule>
  </conditionalFormatting>
  <conditionalFormatting sqref="K179:K180">
    <cfRule type="expression" dxfId="655" priority="779">
      <formula>K179&lt;#REF!</formula>
    </cfRule>
    <cfRule type="expression" dxfId="654" priority="780">
      <formula>K179&gt;#REF!</formula>
    </cfRule>
  </conditionalFormatting>
  <conditionalFormatting sqref="K183:K184">
    <cfRule type="expression" dxfId="653" priority="777">
      <formula>K183&lt;#REF!</formula>
    </cfRule>
    <cfRule type="expression" dxfId="652" priority="778">
      <formula>K183&gt;#REF!</formula>
    </cfRule>
  </conditionalFormatting>
  <conditionalFormatting sqref="K187:K188">
    <cfRule type="expression" dxfId="651" priority="775">
      <formula>K187&lt;#REF!</formula>
    </cfRule>
    <cfRule type="expression" dxfId="650" priority="776">
      <formula>K187&gt;#REF!</formula>
    </cfRule>
  </conditionalFormatting>
  <conditionalFormatting sqref="K191:K192">
    <cfRule type="expression" dxfId="649" priority="773">
      <formula>K191&lt;#REF!</formula>
    </cfRule>
    <cfRule type="expression" dxfId="648" priority="774">
      <formula>K191&gt;#REF!</formula>
    </cfRule>
  </conditionalFormatting>
  <conditionalFormatting sqref="K209:K210 K195:K198">
    <cfRule type="expression" dxfId="647" priority="771">
      <formula>K195&lt;#REF!</formula>
    </cfRule>
    <cfRule type="expression" dxfId="646" priority="772">
      <formula>K195&gt;#REF!</formula>
    </cfRule>
  </conditionalFormatting>
  <conditionalFormatting sqref="K201:K202">
    <cfRule type="expression" dxfId="645" priority="769">
      <formula>K201&lt;#REF!</formula>
    </cfRule>
    <cfRule type="expression" dxfId="644" priority="770">
      <formula>K201&gt;#REF!</formula>
    </cfRule>
  </conditionalFormatting>
  <conditionalFormatting sqref="K205:K206">
    <cfRule type="expression" dxfId="643" priority="767">
      <formula>K205&lt;#REF!</formula>
    </cfRule>
    <cfRule type="expression" dxfId="642" priority="768">
      <formula>K205&gt;#REF!</formula>
    </cfRule>
  </conditionalFormatting>
  <conditionalFormatting sqref="K199:K200">
    <cfRule type="expression" dxfId="641" priority="765">
      <formula>K199&lt;#REF!</formula>
    </cfRule>
    <cfRule type="expression" dxfId="640" priority="766">
      <formula>K199&gt;#REF!</formula>
    </cfRule>
  </conditionalFormatting>
  <conditionalFormatting sqref="K213:K214">
    <cfRule type="expression" dxfId="639" priority="763">
      <formula>K213&lt;#REF!</formula>
    </cfRule>
    <cfRule type="expression" dxfId="638" priority="764">
      <formula>K213&gt;#REF!</formula>
    </cfRule>
  </conditionalFormatting>
  <conditionalFormatting sqref="K217:K218">
    <cfRule type="expression" dxfId="637" priority="761">
      <formula>K217&lt;#REF!</formula>
    </cfRule>
    <cfRule type="expression" dxfId="636" priority="762">
      <formula>K217&gt;#REF!</formula>
    </cfRule>
  </conditionalFormatting>
  <conditionalFormatting sqref="K221:K222">
    <cfRule type="expression" dxfId="635" priority="759">
      <formula>K221&lt;#REF!</formula>
    </cfRule>
    <cfRule type="expression" dxfId="634" priority="760">
      <formula>K221&gt;#REF!</formula>
    </cfRule>
  </conditionalFormatting>
  <conditionalFormatting sqref="K203:K204">
    <cfRule type="expression" dxfId="633" priority="757">
      <formula>K203&lt;#REF!</formula>
    </cfRule>
    <cfRule type="expression" dxfId="632" priority="758">
      <formula>K203&gt;#REF!</formula>
    </cfRule>
  </conditionalFormatting>
  <conditionalFormatting sqref="K207:K208">
    <cfRule type="expression" dxfId="631" priority="755">
      <formula>K207&lt;#REF!</formula>
    </cfRule>
    <cfRule type="expression" dxfId="630" priority="756">
      <formula>K207&gt;#REF!</formula>
    </cfRule>
  </conditionalFormatting>
  <conditionalFormatting sqref="K211:K212">
    <cfRule type="expression" dxfId="629" priority="753">
      <formula>K211&lt;#REF!</formula>
    </cfRule>
    <cfRule type="expression" dxfId="628" priority="754">
      <formula>K211&gt;#REF!</formula>
    </cfRule>
  </conditionalFormatting>
  <conditionalFormatting sqref="K215:K216">
    <cfRule type="expression" dxfId="627" priority="751">
      <formula>K215&lt;#REF!</formula>
    </cfRule>
    <cfRule type="expression" dxfId="626" priority="752">
      <formula>K215&gt;#REF!</formula>
    </cfRule>
  </conditionalFormatting>
  <conditionalFormatting sqref="K219:K220">
    <cfRule type="expression" dxfId="625" priority="749">
      <formula>K219&lt;#REF!</formula>
    </cfRule>
    <cfRule type="expression" dxfId="624" priority="750">
      <formula>K219&gt;#REF!</formula>
    </cfRule>
  </conditionalFormatting>
  <conditionalFormatting sqref="K223:K224">
    <cfRule type="expression" dxfId="623" priority="747">
      <formula>K223&lt;#REF!</formula>
    </cfRule>
    <cfRule type="expression" dxfId="622" priority="748">
      <formula>K223&gt;#REF!</formula>
    </cfRule>
  </conditionalFormatting>
  <conditionalFormatting sqref="K241:K242 K227:K230">
    <cfRule type="expression" dxfId="621" priority="745">
      <formula>K227&lt;#REF!</formula>
    </cfRule>
    <cfRule type="expression" dxfId="620" priority="746">
      <formula>K227&gt;#REF!</formula>
    </cfRule>
  </conditionalFormatting>
  <conditionalFormatting sqref="K233:K234">
    <cfRule type="expression" dxfId="619" priority="743">
      <formula>K233&lt;#REF!</formula>
    </cfRule>
    <cfRule type="expression" dxfId="618" priority="744">
      <formula>K233&gt;#REF!</formula>
    </cfRule>
  </conditionalFormatting>
  <conditionalFormatting sqref="K237:K238">
    <cfRule type="expression" dxfId="617" priority="741">
      <formula>K237&lt;#REF!</formula>
    </cfRule>
    <cfRule type="expression" dxfId="616" priority="742">
      <formula>K237&gt;#REF!</formula>
    </cfRule>
  </conditionalFormatting>
  <conditionalFormatting sqref="K231:K232">
    <cfRule type="expression" dxfId="615" priority="739">
      <formula>K231&lt;#REF!</formula>
    </cfRule>
    <cfRule type="expression" dxfId="614" priority="740">
      <formula>K231&gt;#REF!</formula>
    </cfRule>
  </conditionalFormatting>
  <conditionalFormatting sqref="K245:K246">
    <cfRule type="expression" dxfId="613" priority="737">
      <formula>K245&lt;#REF!</formula>
    </cfRule>
    <cfRule type="expression" dxfId="612" priority="738">
      <formula>K245&gt;#REF!</formula>
    </cfRule>
  </conditionalFormatting>
  <conditionalFormatting sqref="K249:K250">
    <cfRule type="expression" dxfId="611" priority="735">
      <formula>K249&lt;#REF!</formula>
    </cfRule>
    <cfRule type="expression" dxfId="610" priority="736">
      <formula>K249&gt;#REF!</formula>
    </cfRule>
  </conditionalFormatting>
  <conditionalFormatting sqref="K253:K254">
    <cfRule type="expression" dxfId="609" priority="733">
      <formula>K253&lt;#REF!</formula>
    </cfRule>
    <cfRule type="expression" dxfId="608" priority="734">
      <formula>K253&gt;#REF!</formula>
    </cfRule>
  </conditionalFormatting>
  <conditionalFormatting sqref="K235:K236">
    <cfRule type="expression" dxfId="607" priority="731">
      <formula>K235&lt;#REF!</formula>
    </cfRule>
    <cfRule type="expression" dxfId="606" priority="732">
      <formula>K235&gt;#REF!</formula>
    </cfRule>
  </conditionalFormatting>
  <conditionalFormatting sqref="K239:K240">
    <cfRule type="expression" dxfId="605" priority="729">
      <formula>K239&lt;#REF!</formula>
    </cfRule>
    <cfRule type="expression" dxfId="604" priority="730">
      <formula>K239&gt;#REF!</formula>
    </cfRule>
  </conditionalFormatting>
  <conditionalFormatting sqref="K243:K244">
    <cfRule type="expression" dxfId="603" priority="727">
      <formula>K243&lt;#REF!</formula>
    </cfRule>
    <cfRule type="expression" dxfId="602" priority="728">
      <formula>K243&gt;#REF!</formula>
    </cfRule>
  </conditionalFormatting>
  <conditionalFormatting sqref="K247:K248">
    <cfRule type="expression" dxfId="601" priority="725">
      <formula>K247&lt;#REF!</formula>
    </cfRule>
    <cfRule type="expression" dxfId="600" priority="726">
      <formula>K247&gt;#REF!</formula>
    </cfRule>
  </conditionalFormatting>
  <conditionalFormatting sqref="K251:K252">
    <cfRule type="expression" dxfId="599" priority="723">
      <formula>K251&lt;#REF!</formula>
    </cfRule>
    <cfRule type="expression" dxfId="598" priority="724">
      <formula>K251&gt;#REF!</formula>
    </cfRule>
  </conditionalFormatting>
  <conditionalFormatting sqref="K255:K256">
    <cfRule type="expression" dxfId="597" priority="721">
      <formula>K255&lt;#REF!</formula>
    </cfRule>
    <cfRule type="expression" dxfId="596" priority="722">
      <formula>K255&gt;#REF!</formula>
    </cfRule>
  </conditionalFormatting>
  <conditionalFormatting sqref="K273:K274 K259:K262 K277:K278 K281:K282 K289:K290 K297:K298 K305:K306 K313:K314 K321:K322 K329:K330 K337:K338 K345:K346 K353:K354 K361:K362 K369:K370 K377:K378 K385:K386 K393:K394 K401:K402 K409:K410 K417:K418 K425:K426 K433:K434 K441:K442 K449:K450 K457:K458 K465:K466 K473:K474 K481:K482 K489:K490 K497:K498 K505:K506 K513:K514 K521:K522 K529:K530 K537:K538 K545:K546 K553:K554 K561:K562 K569:K570 K577:K578 K285:K286 K293:K294 K301:K302 K309:K310 K317:K318 K325:K326 K333:K334 K341:K342 K349:K350 K357:K358 K365:K366 K373:K374 K381:K382 K389:K390 K397:K398 K405:K406 K413:K414 K421:K422 K429:K430 K437:K438 K445:K446 K453:K454 K461:K462 K469:K470 K477:K478 K485:K486 K493:K494 K501:K502 K509:K510 K517:K518 K525:K526 K533:K534 K541:K542 K549:K550 K557:K558 K565:K566 K573:K574">
    <cfRule type="expression" dxfId="595" priority="719">
      <formula>K259&lt;#REF!</formula>
    </cfRule>
    <cfRule type="expression" dxfId="594" priority="720">
      <formula>K259&gt;#REF!</formula>
    </cfRule>
  </conditionalFormatting>
  <conditionalFormatting sqref="K265:K266">
    <cfRule type="expression" dxfId="593" priority="717">
      <formula>K265&lt;#REF!</formula>
    </cfRule>
    <cfRule type="expression" dxfId="592" priority="718">
      <formula>K265&gt;#REF!</formula>
    </cfRule>
  </conditionalFormatting>
  <conditionalFormatting sqref="K269:K270">
    <cfRule type="expression" dxfId="591" priority="715">
      <formula>K269&lt;#REF!</formula>
    </cfRule>
    <cfRule type="expression" dxfId="590" priority="716">
      <formula>K269&gt;#REF!</formula>
    </cfRule>
  </conditionalFormatting>
  <conditionalFormatting sqref="K263:K264">
    <cfRule type="expression" dxfId="589" priority="713">
      <formula>K263&lt;#REF!</formula>
    </cfRule>
    <cfRule type="expression" dxfId="588" priority="714">
      <formula>K263&gt;#REF!</formula>
    </cfRule>
  </conditionalFormatting>
  <conditionalFormatting sqref="K267:K268">
    <cfRule type="expression" dxfId="587" priority="705">
      <formula>K267&lt;#REF!</formula>
    </cfRule>
    <cfRule type="expression" dxfId="586" priority="706">
      <formula>K267&gt;#REF!</formula>
    </cfRule>
  </conditionalFormatting>
  <conditionalFormatting sqref="K271:K272 K275:K276 K279:K280 K287:K288 K295:K296 K303:K304 K311:K312 K319:K320 K327:K328 K335:K336 K343:K344 K351:K352 K359:K360 K367:K368 K375:K376 K383:K384 K391:K392 K399:K400 K407:K408 K415:K416 K423:K424 K431:K432 K439:K440 K447:K448 K455:K456 K463:K464 K471:K472 K479:K480 K487:K488 K495:K496 K503:K504 K511:K512 K519:K520 K527:K528 K535:K536 K543:K544 K551:K552 K559:K560 K567:K568 K575:K576 K283:K284 K291:K292 K299:K300 K307:K308 K315:K316 K323:K324 K331:K332 K339:K340 K347:K348 K355:K356 K363:K364 K371:K372 K379:K380 K387:K388 K395:K396 K403:K404 K411:K412 K419:K420 K427:K428 K435:K436 K443:K444 K451:K452 K459:K460 K467:K468 K475:K476 K483:K484 K491:K492 K499:K500 K507:K508 K515:K516 K523:K524 K531:K532 K539:K540 K547:K548 K555:K556 K563:K564 K571:K572">
    <cfRule type="expression" dxfId="585" priority="703">
      <formula>K271&lt;#REF!</formula>
    </cfRule>
    <cfRule type="expression" dxfId="584" priority="704">
      <formula>K271&gt;#REF!</formula>
    </cfRule>
  </conditionalFormatting>
  <conditionalFormatting sqref="L17:L18 L33:L34 L193:L194 L97:L98 L3:L6">
    <cfRule type="expression" dxfId="583" priority="459">
      <formula>L3&lt;#REF!</formula>
    </cfRule>
    <cfRule type="expression" dxfId="582" priority="460">
      <formula>L3&gt;#REF!</formula>
    </cfRule>
  </conditionalFormatting>
  <conditionalFormatting sqref="L9:L10">
    <cfRule type="expression" dxfId="581" priority="457">
      <formula>L9&lt;#REF!</formula>
    </cfRule>
    <cfRule type="expression" dxfId="580" priority="458">
      <formula>L9&gt;#REF!</formula>
    </cfRule>
  </conditionalFormatting>
  <conditionalFormatting sqref="L13:L14">
    <cfRule type="expression" dxfId="579" priority="455">
      <formula>L13&lt;#REF!</formula>
    </cfRule>
    <cfRule type="expression" dxfId="578" priority="456">
      <formula>L13&gt;#REF!</formula>
    </cfRule>
  </conditionalFormatting>
  <conditionalFormatting sqref="L7:L8">
    <cfRule type="expression" dxfId="577" priority="453">
      <formula>L7&lt;#REF!</formula>
    </cfRule>
    <cfRule type="expression" dxfId="576" priority="454">
      <formula>L7&gt;#REF!</formula>
    </cfRule>
  </conditionalFormatting>
  <conditionalFormatting sqref="L21:L22">
    <cfRule type="expression" dxfId="575" priority="451">
      <formula>L21&lt;#REF!</formula>
    </cfRule>
    <cfRule type="expression" dxfId="574" priority="452">
      <formula>L21&gt;#REF!</formula>
    </cfRule>
  </conditionalFormatting>
  <conditionalFormatting sqref="L25:L26">
    <cfRule type="expression" dxfId="573" priority="449">
      <formula>L25&lt;#REF!</formula>
    </cfRule>
    <cfRule type="expression" dxfId="572" priority="450">
      <formula>L25&gt;#REF!</formula>
    </cfRule>
  </conditionalFormatting>
  <conditionalFormatting sqref="L29:L30">
    <cfRule type="expression" dxfId="571" priority="447">
      <formula>L29&lt;#REF!</formula>
    </cfRule>
    <cfRule type="expression" dxfId="570" priority="448">
      <formula>L29&gt;#REF!</formula>
    </cfRule>
  </conditionalFormatting>
  <conditionalFormatting sqref="L65:L66">
    <cfRule type="expression" dxfId="569" priority="445">
      <formula>L65&lt;#REF!</formula>
    </cfRule>
    <cfRule type="expression" dxfId="568" priority="446">
      <formula>L65&gt;#REF!</formula>
    </cfRule>
  </conditionalFormatting>
  <conditionalFormatting sqref="L129:L130">
    <cfRule type="expression" dxfId="567" priority="443">
      <formula>L129&lt;#REF!</formula>
    </cfRule>
    <cfRule type="expression" dxfId="566" priority="444">
      <formula>L129&gt;#REF!</formula>
    </cfRule>
  </conditionalFormatting>
  <conditionalFormatting sqref="L161:L162">
    <cfRule type="expression" dxfId="565" priority="441">
      <formula>L161&lt;#REF!</formula>
    </cfRule>
    <cfRule type="expression" dxfId="564" priority="442">
      <formula>L161&gt;#REF!</formula>
    </cfRule>
  </conditionalFormatting>
  <conditionalFormatting sqref="L225:L226">
    <cfRule type="expression" dxfId="563" priority="439">
      <formula>L225&lt;#REF!</formula>
    </cfRule>
    <cfRule type="expression" dxfId="562" priority="440">
      <formula>L225&gt;#REF!</formula>
    </cfRule>
  </conditionalFormatting>
  <conditionalFormatting sqref="L257:L258">
    <cfRule type="expression" dxfId="561" priority="437">
      <formula>L257&lt;#REF!</formula>
    </cfRule>
    <cfRule type="expression" dxfId="560" priority="438">
      <formula>L257&gt;#REF!</formula>
    </cfRule>
  </conditionalFormatting>
  <conditionalFormatting sqref="L11:L12">
    <cfRule type="expression" dxfId="559" priority="435">
      <formula>L11&lt;#REF!</formula>
    </cfRule>
    <cfRule type="expression" dxfId="558" priority="436">
      <formula>L11&gt;#REF!</formula>
    </cfRule>
  </conditionalFormatting>
  <conditionalFormatting sqref="L15:L16">
    <cfRule type="expression" dxfId="557" priority="433">
      <formula>L15&lt;#REF!</formula>
    </cfRule>
    <cfRule type="expression" dxfId="556" priority="434">
      <formula>L15&gt;#REF!</formula>
    </cfRule>
  </conditionalFormatting>
  <conditionalFormatting sqref="L19:L20">
    <cfRule type="expression" dxfId="555" priority="431">
      <formula>L19&lt;#REF!</formula>
    </cfRule>
    <cfRule type="expression" dxfId="554" priority="432">
      <formula>L19&gt;#REF!</formula>
    </cfRule>
  </conditionalFormatting>
  <conditionalFormatting sqref="L23:L24">
    <cfRule type="expression" dxfId="553" priority="429">
      <formula>L23&lt;#REF!</formula>
    </cfRule>
    <cfRule type="expression" dxfId="552" priority="430">
      <formula>L23&gt;#REF!</formula>
    </cfRule>
  </conditionalFormatting>
  <conditionalFormatting sqref="L27:L28">
    <cfRule type="expression" dxfId="551" priority="427">
      <formula>L27&lt;#REF!</formula>
    </cfRule>
    <cfRule type="expression" dxfId="550" priority="428">
      <formula>L27&gt;#REF!</formula>
    </cfRule>
  </conditionalFormatting>
  <conditionalFormatting sqref="L31:L32">
    <cfRule type="expression" dxfId="549" priority="425">
      <formula>L31&lt;#REF!</formula>
    </cfRule>
    <cfRule type="expression" dxfId="548" priority="426">
      <formula>L31&gt;#REF!</formula>
    </cfRule>
  </conditionalFormatting>
  <conditionalFormatting sqref="L49:L50 L35:L38">
    <cfRule type="expression" dxfId="547" priority="423">
      <formula>L35&lt;#REF!</formula>
    </cfRule>
    <cfRule type="expression" dxfId="546" priority="424">
      <formula>L35&gt;#REF!</formula>
    </cfRule>
  </conditionalFormatting>
  <conditionalFormatting sqref="L41:L42">
    <cfRule type="expression" dxfId="545" priority="421">
      <formula>L41&lt;#REF!</formula>
    </cfRule>
    <cfRule type="expression" dxfId="544" priority="422">
      <formula>L41&gt;#REF!</formula>
    </cfRule>
  </conditionalFormatting>
  <conditionalFormatting sqref="L45:L46">
    <cfRule type="expression" dxfId="543" priority="419">
      <formula>L45&lt;#REF!</formula>
    </cfRule>
    <cfRule type="expression" dxfId="542" priority="420">
      <formula>L45&gt;#REF!</formula>
    </cfRule>
  </conditionalFormatting>
  <conditionalFormatting sqref="L39:L40">
    <cfRule type="expression" dxfId="541" priority="417">
      <formula>L39&lt;#REF!</formula>
    </cfRule>
    <cfRule type="expression" dxfId="540" priority="418">
      <formula>L39&gt;#REF!</formula>
    </cfRule>
  </conditionalFormatting>
  <conditionalFormatting sqref="L53:L54">
    <cfRule type="expression" dxfId="539" priority="415">
      <formula>L53&lt;#REF!</formula>
    </cfRule>
    <cfRule type="expression" dxfId="538" priority="416">
      <formula>L53&gt;#REF!</formula>
    </cfRule>
  </conditionalFormatting>
  <conditionalFormatting sqref="L57:L58">
    <cfRule type="expression" dxfId="537" priority="413">
      <formula>L57&lt;#REF!</formula>
    </cfRule>
    <cfRule type="expression" dxfId="536" priority="414">
      <formula>L57&gt;#REF!</formula>
    </cfRule>
  </conditionalFormatting>
  <conditionalFormatting sqref="L61:L62">
    <cfRule type="expression" dxfId="535" priority="411">
      <formula>L61&lt;#REF!</formula>
    </cfRule>
    <cfRule type="expression" dxfId="534" priority="412">
      <formula>L61&gt;#REF!</formula>
    </cfRule>
  </conditionalFormatting>
  <conditionalFormatting sqref="L43:L44">
    <cfRule type="expression" dxfId="533" priority="409">
      <formula>L43&lt;#REF!</formula>
    </cfRule>
    <cfRule type="expression" dxfId="532" priority="410">
      <formula>L43&gt;#REF!</formula>
    </cfRule>
  </conditionalFormatting>
  <conditionalFormatting sqref="L47:L48">
    <cfRule type="expression" dxfId="531" priority="407">
      <formula>L47&lt;#REF!</formula>
    </cfRule>
    <cfRule type="expression" dxfId="530" priority="408">
      <formula>L47&gt;#REF!</formula>
    </cfRule>
  </conditionalFormatting>
  <conditionalFormatting sqref="L51:L52">
    <cfRule type="expression" dxfId="529" priority="405">
      <formula>L51&lt;#REF!</formula>
    </cfRule>
    <cfRule type="expression" dxfId="528" priority="406">
      <formula>L51&gt;#REF!</formula>
    </cfRule>
  </conditionalFormatting>
  <conditionalFormatting sqref="L55:L56">
    <cfRule type="expression" dxfId="527" priority="403">
      <formula>L55&lt;#REF!</formula>
    </cfRule>
    <cfRule type="expression" dxfId="526" priority="404">
      <formula>L55&gt;#REF!</formula>
    </cfRule>
  </conditionalFormatting>
  <conditionalFormatting sqref="L59:L60">
    <cfRule type="expression" dxfId="525" priority="401">
      <formula>L59&lt;#REF!</formula>
    </cfRule>
    <cfRule type="expression" dxfId="524" priority="402">
      <formula>L59&gt;#REF!</formula>
    </cfRule>
  </conditionalFormatting>
  <conditionalFormatting sqref="L63:L64">
    <cfRule type="expression" dxfId="523" priority="399">
      <formula>L63&lt;#REF!</formula>
    </cfRule>
    <cfRule type="expression" dxfId="522" priority="400">
      <formula>L63&gt;#REF!</formula>
    </cfRule>
  </conditionalFormatting>
  <conditionalFormatting sqref="L81:L82 L67:L70">
    <cfRule type="expression" dxfId="521" priority="397">
      <formula>L67&lt;#REF!</formula>
    </cfRule>
    <cfRule type="expression" dxfId="520" priority="398">
      <formula>L67&gt;#REF!</formula>
    </cfRule>
  </conditionalFormatting>
  <conditionalFormatting sqref="L73:L74">
    <cfRule type="expression" dxfId="519" priority="395">
      <formula>L73&lt;#REF!</formula>
    </cfRule>
    <cfRule type="expression" dxfId="518" priority="396">
      <formula>L73&gt;#REF!</formula>
    </cfRule>
  </conditionalFormatting>
  <conditionalFormatting sqref="L77:L78">
    <cfRule type="expression" dxfId="517" priority="393">
      <formula>L77&lt;#REF!</formula>
    </cfRule>
    <cfRule type="expression" dxfId="516" priority="394">
      <formula>L77&gt;#REF!</formula>
    </cfRule>
  </conditionalFormatting>
  <conditionalFormatting sqref="L71:L72">
    <cfRule type="expression" dxfId="515" priority="391">
      <formula>L71&lt;#REF!</formula>
    </cfRule>
    <cfRule type="expression" dxfId="514" priority="392">
      <formula>L71&gt;#REF!</formula>
    </cfRule>
  </conditionalFormatting>
  <conditionalFormatting sqref="L85:L86">
    <cfRule type="expression" dxfId="513" priority="389">
      <formula>L85&lt;#REF!</formula>
    </cfRule>
    <cfRule type="expression" dxfId="512" priority="390">
      <formula>L85&gt;#REF!</formula>
    </cfRule>
  </conditionalFormatting>
  <conditionalFormatting sqref="L89:L90">
    <cfRule type="expression" dxfId="511" priority="387">
      <formula>L89&lt;#REF!</formula>
    </cfRule>
    <cfRule type="expression" dxfId="510" priority="388">
      <formula>L89&gt;#REF!</formula>
    </cfRule>
  </conditionalFormatting>
  <conditionalFormatting sqref="L93:L94">
    <cfRule type="expression" dxfId="509" priority="385">
      <formula>L93&lt;#REF!</formula>
    </cfRule>
    <cfRule type="expression" dxfId="508" priority="386">
      <formula>L93&gt;#REF!</formula>
    </cfRule>
  </conditionalFormatting>
  <conditionalFormatting sqref="L75:L76">
    <cfRule type="expression" dxfId="507" priority="383">
      <formula>L75&lt;#REF!</formula>
    </cfRule>
    <cfRule type="expression" dxfId="506" priority="384">
      <formula>L75&gt;#REF!</formula>
    </cfRule>
  </conditionalFormatting>
  <conditionalFormatting sqref="L79:L80">
    <cfRule type="expression" dxfId="505" priority="381">
      <formula>L79&lt;#REF!</formula>
    </cfRule>
    <cfRule type="expression" dxfId="504" priority="382">
      <formula>L79&gt;#REF!</formula>
    </cfRule>
  </conditionalFormatting>
  <conditionalFormatting sqref="L83:L84">
    <cfRule type="expression" dxfId="503" priority="379">
      <formula>L83&lt;#REF!</formula>
    </cfRule>
    <cfRule type="expression" dxfId="502" priority="380">
      <formula>L83&gt;#REF!</formula>
    </cfRule>
  </conditionalFormatting>
  <conditionalFormatting sqref="L87:L88">
    <cfRule type="expression" dxfId="501" priority="377">
      <formula>L87&lt;#REF!</formula>
    </cfRule>
    <cfRule type="expression" dxfId="500" priority="378">
      <formula>L87&gt;#REF!</formula>
    </cfRule>
  </conditionalFormatting>
  <conditionalFormatting sqref="L91:L92">
    <cfRule type="expression" dxfId="499" priority="375">
      <formula>L91&lt;#REF!</formula>
    </cfRule>
    <cfRule type="expression" dxfId="498" priority="376">
      <formula>L91&gt;#REF!</formula>
    </cfRule>
  </conditionalFormatting>
  <conditionalFormatting sqref="L95:L96">
    <cfRule type="expression" dxfId="497" priority="373">
      <formula>L95&lt;#REF!</formula>
    </cfRule>
    <cfRule type="expression" dxfId="496" priority="374">
      <formula>L95&gt;#REF!</formula>
    </cfRule>
  </conditionalFormatting>
  <conditionalFormatting sqref="L113:L114 L99:L102">
    <cfRule type="expression" dxfId="495" priority="371">
      <formula>L99&lt;#REF!</formula>
    </cfRule>
    <cfRule type="expression" dxfId="494" priority="372">
      <formula>L99&gt;#REF!</formula>
    </cfRule>
  </conditionalFormatting>
  <conditionalFormatting sqref="L105:L106">
    <cfRule type="expression" dxfId="493" priority="369">
      <formula>L105&lt;#REF!</formula>
    </cfRule>
    <cfRule type="expression" dxfId="492" priority="370">
      <formula>L105&gt;#REF!</formula>
    </cfRule>
  </conditionalFormatting>
  <conditionalFormatting sqref="L109:L110">
    <cfRule type="expression" dxfId="491" priority="367">
      <formula>L109&lt;#REF!</formula>
    </cfRule>
    <cfRule type="expression" dxfId="490" priority="368">
      <formula>L109&gt;#REF!</formula>
    </cfRule>
  </conditionalFormatting>
  <conditionalFormatting sqref="L103:L104">
    <cfRule type="expression" dxfId="489" priority="365">
      <formula>L103&lt;#REF!</formula>
    </cfRule>
    <cfRule type="expression" dxfId="488" priority="366">
      <formula>L103&gt;#REF!</formula>
    </cfRule>
  </conditionalFormatting>
  <conditionalFormatting sqref="L117:L118">
    <cfRule type="expression" dxfId="487" priority="363">
      <formula>L117&lt;#REF!</formula>
    </cfRule>
    <cfRule type="expression" dxfId="486" priority="364">
      <formula>L117&gt;#REF!</formula>
    </cfRule>
  </conditionalFormatting>
  <conditionalFormatting sqref="L121:L122">
    <cfRule type="expression" dxfId="485" priority="361">
      <formula>L121&lt;#REF!</formula>
    </cfRule>
    <cfRule type="expression" dxfId="484" priority="362">
      <formula>L121&gt;#REF!</formula>
    </cfRule>
  </conditionalFormatting>
  <conditionalFormatting sqref="L125:L126">
    <cfRule type="expression" dxfId="483" priority="359">
      <formula>L125&lt;#REF!</formula>
    </cfRule>
    <cfRule type="expression" dxfId="482" priority="360">
      <formula>L125&gt;#REF!</formula>
    </cfRule>
  </conditionalFormatting>
  <conditionalFormatting sqref="L107:L108">
    <cfRule type="expression" dxfId="481" priority="357">
      <formula>L107&lt;#REF!</formula>
    </cfRule>
    <cfRule type="expression" dxfId="480" priority="358">
      <formula>L107&gt;#REF!</formula>
    </cfRule>
  </conditionalFormatting>
  <conditionalFormatting sqref="L111:L112">
    <cfRule type="expression" dxfId="479" priority="355">
      <formula>L111&lt;#REF!</formula>
    </cfRule>
    <cfRule type="expression" dxfId="478" priority="356">
      <formula>L111&gt;#REF!</formula>
    </cfRule>
  </conditionalFormatting>
  <conditionalFormatting sqref="L115:L116">
    <cfRule type="expression" dxfId="477" priority="353">
      <formula>L115&lt;#REF!</formula>
    </cfRule>
    <cfRule type="expression" dxfId="476" priority="354">
      <formula>L115&gt;#REF!</formula>
    </cfRule>
  </conditionalFormatting>
  <conditionalFormatting sqref="L119:L120">
    <cfRule type="expression" dxfId="475" priority="351">
      <formula>L119&lt;#REF!</formula>
    </cfRule>
    <cfRule type="expression" dxfId="474" priority="352">
      <formula>L119&gt;#REF!</formula>
    </cfRule>
  </conditionalFormatting>
  <conditionalFormatting sqref="L123:L124">
    <cfRule type="expression" dxfId="473" priority="349">
      <formula>L123&lt;#REF!</formula>
    </cfRule>
    <cfRule type="expression" dxfId="472" priority="350">
      <formula>L123&gt;#REF!</formula>
    </cfRule>
  </conditionalFormatting>
  <conditionalFormatting sqref="L127:L128">
    <cfRule type="expression" dxfId="471" priority="347">
      <formula>L127&lt;#REF!</formula>
    </cfRule>
    <cfRule type="expression" dxfId="470" priority="348">
      <formula>L127&gt;#REF!</formula>
    </cfRule>
  </conditionalFormatting>
  <conditionalFormatting sqref="L145:L146 L131:L134">
    <cfRule type="expression" dxfId="469" priority="345">
      <formula>L131&lt;#REF!</formula>
    </cfRule>
    <cfRule type="expression" dxfId="468" priority="346">
      <formula>L131&gt;#REF!</formula>
    </cfRule>
  </conditionalFormatting>
  <conditionalFormatting sqref="L137:L138">
    <cfRule type="expression" dxfId="467" priority="343">
      <formula>L137&lt;#REF!</formula>
    </cfRule>
    <cfRule type="expression" dxfId="466" priority="344">
      <formula>L137&gt;#REF!</formula>
    </cfRule>
  </conditionalFormatting>
  <conditionalFormatting sqref="L141:L142">
    <cfRule type="expression" dxfId="465" priority="341">
      <formula>L141&lt;#REF!</formula>
    </cfRule>
    <cfRule type="expression" dxfId="464" priority="342">
      <formula>L141&gt;#REF!</formula>
    </cfRule>
  </conditionalFormatting>
  <conditionalFormatting sqref="L135:L136">
    <cfRule type="expression" dxfId="463" priority="339">
      <formula>L135&lt;#REF!</formula>
    </cfRule>
    <cfRule type="expression" dxfId="462" priority="340">
      <formula>L135&gt;#REF!</formula>
    </cfRule>
  </conditionalFormatting>
  <conditionalFormatting sqref="L149:L150">
    <cfRule type="expression" dxfId="461" priority="337">
      <formula>L149&lt;#REF!</formula>
    </cfRule>
    <cfRule type="expression" dxfId="460" priority="338">
      <formula>L149&gt;#REF!</formula>
    </cfRule>
  </conditionalFormatting>
  <conditionalFormatting sqref="L153:L154">
    <cfRule type="expression" dxfId="459" priority="335">
      <formula>L153&lt;#REF!</formula>
    </cfRule>
    <cfRule type="expression" dxfId="458" priority="336">
      <formula>L153&gt;#REF!</formula>
    </cfRule>
  </conditionalFormatting>
  <conditionalFormatting sqref="L157:L158">
    <cfRule type="expression" dxfId="457" priority="333">
      <formula>L157&lt;#REF!</formula>
    </cfRule>
    <cfRule type="expression" dxfId="456" priority="334">
      <formula>L157&gt;#REF!</formula>
    </cfRule>
  </conditionalFormatting>
  <conditionalFormatting sqref="L139:L140">
    <cfRule type="expression" dxfId="455" priority="331">
      <formula>L139&lt;#REF!</formula>
    </cfRule>
    <cfRule type="expression" dxfId="454" priority="332">
      <formula>L139&gt;#REF!</formula>
    </cfRule>
  </conditionalFormatting>
  <conditionalFormatting sqref="L143:L144">
    <cfRule type="expression" dxfId="453" priority="329">
      <formula>L143&lt;#REF!</formula>
    </cfRule>
    <cfRule type="expression" dxfId="452" priority="330">
      <formula>L143&gt;#REF!</formula>
    </cfRule>
  </conditionalFormatting>
  <conditionalFormatting sqref="L147:L148">
    <cfRule type="expression" dxfId="451" priority="327">
      <formula>L147&lt;#REF!</formula>
    </cfRule>
    <cfRule type="expression" dxfId="450" priority="328">
      <formula>L147&gt;#REF!</formula>
    </cfRule>
  </conditionalFormatting>
  <conditionalFormatting sqref="L151:L152">
    <cfRule type="expression" dxfId="449" priority="325">
      <formula>L151&lt;#REF!</formula>
    </cfRule>
    <cfRule type="expression" dxfId="448" priority="326">
      <formula>L151&gt;#REF!</formula>
    </cfRule>
  </conditionalFormatting>
  <conditionalFormatting sqref="L155:L156">
    <cfRule type="expression" dxfId="447" priority="323">
      <formula>L155&lt;#REF!</formula>
    </cfRule>
    <cfRule type="expression" dxfId="446" priority="324">
      <formula>L155&gt;#REF!</formula>
    </cfRule>
  </conditionalFormatting>
  <conditionalFormatting sqref="L159:L160">
    <cfRule type="expression" dxfId="445" priority="321">
      <formula>L159&lt;#REF!</formula>
    </cfRule>
    <cfRule type="expression" dxfId="444" priority="322">
      <formula>L159&gt;#REF!</formula>
    </cfRule>
  </conditionalFormatting>
  <conditionalFormatting sqref="L177:L178 L163:L166">
    <cfRule type="expression" dxfId="443" priority="319">
      <formula>L163&lt;#REF!</formula>
    </cfRule>
    <cfRule type="expression" dxfId="442" priority="320">
      <formula>L163&gt;#REF!</formula>
    </cfRule>
  </conditionalFormatting>
  <conditionalFormatting sqref="L169:L170">
    <cfRule type="expression" dxfId="441" priority="317">
      <formula>L169&lt;#REF!</formula>
    </cfRule>
    <cfRule type="expression" dxfId="440" priority="318">
      <formula>L169&gt;#REF!</formula>
    </cfRule>
  </conditionalFormatting>
  <conditionalFormatting sqref="L173:L174">
    <cfRule type="expression" dxfId="439" priority="315">
      <formula>L173&lt;#REF!</formula>
    </cfRule>
    <cfRule type="expression" dxfId="438" priority="316">
      <formula>L173&gt;#REF!</formula>
    </cfRule>
  </conditionalFormatting>
  <conditionalFormatting sqref="L167:L168">
    <cfRule type="expression" dxfId="437" priority="313">
      <formula>L167&lt;#REF!</formula>
    </cfRule>
    <cfRule type="expression" dxfId="436" priority="314">
      <formula>L167&gt;#REF!</formula>
    </cfRule>
  </conditionalFormatting>
  <conditionalFormatting sqref="L181:L182">
    <cfRule type="expression" dxfId="435" priority="311">
      <formula>L181&lt;#REF!</formula>
    </cfRule>
    <cfRule type="expression" dxfId="434" priority="312">
      <formula>L181&gt;#REF!</formula>
    </cfRule>
  </conditionalFormatting>
  <conditionalFormatting sqref="L185:L186">
    <cfRule type="expression" dxfId="433" priority="309">
      <formula>L185&lt;#REF!</formula>
    </cfRule>
    <cfRule type="expression" dxfId="432" priority="310">
      <formula>L185&gt;#REF!</formula>
    </cfRule>
  </conditionalFormatting>
  <conditionalFormatting sqref="L189:L190">
    <cfRule type="expression" dxfId="431" priority="307">
      <formula>L189&lt;#REF!</formula>
    </cfRule>
    <cfRule type="expression" dxfId="430" priority="308">
      <formula>L189&gt;#REF!</formula>
    </cfRule>
  </conditionalFormatting>
  <conditionalFormatting sqref="L171:L172">
    <cfRule type="expression" dxfId="429" priority="305">
      <formula>L171&lt;#REF!</formula>
    </cfRule>
    <cfRule type="expression" dxfId="428" priority="306">
      <formula>L171&gt;#REF!</formula>
    </cfRule>
  </conditionalFormatting>
  <conditionalFormatting sqref="L175:L176">
    <cfRule type="expression" dxfId="427" priority="303">
      <formula>L175&lt;#REF!</formula>
    </cfRule>
    <cfRule type="expression" dxfId="426" priority="304">
      <formula>L175&gt;#REF!</formula>
    </cfRule>
  </conditionalFormatting>
  <conditionalFormatting sqref="L179:L180">
    <cfRule type="expression" dxfId="425" priority="301">
      <formula>L179&lt;#REF!</formula>
    </cfRule>
    <cfRule type="expression" dxfId="424" priority="302">
      <formula>L179&gt;#REF!</formula>
    </cfRule>
  </conditionalFormatting>
  <conditionalFormatting sqref="L183:L184">
    <cfRule type="expression" dxfId="423" priority="299">
      <formula>L183&lt;#REF!</formula>
    </cfRule>
    <cfRule type="expression" dxfId="422" priority="300">
      <formula>L183&gt;#REF!</formula>
    </cfRule>
  </conditionalFormatting>
  <conditionalFormatting sqref="L187:L188">
    <cfRule type="expression" dxfId="421" priority="297">
      <formula>L187&lt;#REF!</formula>
    </cfRule>
    <cfRule type="expression" dxfId="420" priority="298">
      <formula>L187&gt;#REF!</formula>
    </cfRule>
  </conditionalFormatting>
  <conditionalFormatting sqref="L191:L192">
    <cfRule type="expression" dxfId="419" priority="295">
      <formula>L191&lt;#REF!</formula>
    </cfRule>
    <cfRule type="expression" dxfId="418" priority="296">
      <formula>L191&gt;#REF!</formula>
    </cfRule>
  </conditionalFormatting>
  <conditionalFormatting sqref="L209:L210 L195:L198">
    <cfRule type="expression" dxfId="417" priority="293">
      <formula>L195&lt;#REF!</formula>
    </cfRule>
    <cfRule type="expression" dxfId="416" priority="294">
      <formula>L195&gt;#REF!</formula>
    </cfRule>
  </conditionalFormatting>
  <conditionalFormatting sqref="L201:L202">
    <cfRule type="expression" dxfId="415" priority="291">
      <formula>L201&lt;#REF!</formula>
    </cfRule>
    <cfRule type="expression" dxfId="414" priority="292">
      <formula>L201&gt;#REF!</formula>
    </cfRule>
  </conditionalFormatting>
  <conditionalFormatting sqref="L205:L206">
    <cfRule type="expression" dxfId="413" priority="289">
      <formula>L205&lt;#REF!</formula>
    </cfRule>
    <cfRule type="expression" dxfId="412" priority="290">
      <formula>L205&gt;#REF!</formula>
    </cfRule>
  </conditionalFormatting>
  <conditionalFormatting sqref="L199:L200">
    <cfRule type="expression" dxfId="411" priority="287">
      <formula>L199&lt;#REF!</formula>
    </cfRule>
    <cfRule type="expression" dxfId="410" priority="288">
      <formula>L199&gt;#REF!</formula>
    </cfRule>
  </conditionalFormatting>
  <conditionalFormatting sqref="L213:L214">
    <cfRule type="expression" dxfId="409" priority="285">
      <formula>L213&lt;#REF!</formula>
    </cfRule>
    <cfRule type="expression" dxfId="408" priority="286">
      <formula>L213&gt;#REF!</formula>
    </cfRule>
  </conditionalFormatting>
  <conditionalFormatting sqref="L217:L218">
    <cfRule type="expression" dxfId="407" priority="283">
      <formula>L217&lt;#REF!</formula>
    </cfRule>
    <cfRule type="expression" dxfId="406" priority="284">
      <formula>L217&gt;#REF!</formula>
    </cfRule>
  </conditionalFormatting>
  <conditionalFormatting sqref="L221:L222">
    <cfRule type="expression" dxfId="405" priority="281">
      <formula>L221&lt;#REF!</formula>
    </cfRule>
    <cfRule type="expression" dxfId="404" priority="282">
      <formula>L221&gt;#REF!</formula>
    </cfRule>
  </conditionalFormatting>
  <conditionalFormatting sqref="L203:L204">
    <cfRule type="expression" dxfId="403" priority="279">
      <formula>L203&lt;#REF!</formula>
    </cfRule>
    <cfRule type="expression" dxfId="402" priority="280">
      <formula>L203&gt;#REF!</formula>
    </cfRule>
  </conditionalFormatting>
  <conditionalFormatting sqref="L207:L208">
    <cfRule type="expression" dxfId="401" priority="277">
      <formula>L207&lt;#REF!</formula>
    </cfRule>
    <cfRule type="expression" dxfId="400" priority="278">
      <formula>L207&gt;#REF!</formula>
    </cfRule>
  </conditionalFormatting>
  <conditionalFormatting sqref="L211:L212">
    <cfRule type="expression" dxfId="399" priority="275">
      <formula>L211&lt;#REF!</formula>
    </cfRule>
    <cfRule type="expression" dxfId="398" priority="276">
      <formula>L211&gt;#REF!</formula>
    </cfRule>
  </conditionalFormatting>
  <conditionalFormatting sqref="L215:L216">
    <cfRule type="expression" dxfId="397" priority="273">
      <formula>L215&lt;#REF!</formula>
    </cfRule>
    <cfRule type="expression" dxfId="396" priority="274">
      <formula>L215&gt;#REF!</formula>
    </cfRule>
  </conditionalFormatting>
  <conditionalFormatting sqref="L219:L220">
    <cfRule type="expression" dxfId="395" priority="271">
      <formula>L219&lt;#REF!</formula>
    </cfRule>
    <cfRule type="expression" dxfId="394" priority="272">
      <formula>L219&gt;#REF!</formula>
    </cfRule>
  </conditionalFormatting>
  <conditionalFormatting sqref="L223:L224">
    <cfRule type="expression" dxfId="393" priority="269">
      <formula>L223&lt;#REF!</formula>
    </cfRule>
    <cfRule type="expression" dxfId="392" priority="270">
      <formula>L223&gt;#REF!</formula>
    </cfRule>
  </conditionalFormatting>
  <conditionalFormatting sqref="L241:L242 L227:L230">
    <cfRule type="expression" dxfId="391" priority="267">
      <formula>L227&lt;#REF!</formula>
    </cfRule>
    <cfRule type="expression" dxfId="390" priority="268">
      <formula>L227&gt;#REF!</formula>
    </cfRule>
  </conditionalFormatting>
  <conditionalFormatting sqref="L233:L234">
    <cfRule type="expression" dxfId="389" priority="265">
      <formula>L233&lt;#REF!</formula>
    </cfRule>
    <cfRule type="expression" dxfId="388" priority="266">
      <formula>L233&gt;#REF!</formula>
    </cfRule>
  </conditionalFormatting>
  <conditionalFormatting sqref="L237:L238">
    <cfRule type="expression" dxfId="387" priority="263">
      <formula>L237&lt;#REF!</formula>
    </cfRule>
    <cfRule type="expression" dxfId="386" priority="264">
      <formula>L237&gt;#REF!</formula>
    </cfRule>
  </conditionalFormatting>
  <conditionalFormatting sqref="L231:L232">
    <cfRule type="expression" dxfId="385" priority="261">
      <formula>L231&lt;#REF!</formula>
    </cfRule>
    <cfRule type="expression" dxfId="384" priority="262">
      <formula>L231&gt;#REF!</formula>
    </cfRule>
  </conditionalFormatting>
  <conditionalFormatting sqref="L245:L246">
    <cfRule type="expression" dxfId="383" priority="259">
      <formula>L245&lt;#REF!</formula>
    </cfRule>
    <cfRule type="expression" dxfId="382" priority="260">
      <formula>L245&gt;#REF!</formula>
    </cfRule>
  </conditionalFormatting>
  <conditionalFormatting sqref="L249:L250">
    <cfRule type="expression" dxfId="381" priority="257">
      <formula>L249&lt;#REF!</formula>
    </cfRule>
    <cfRule type="expression" dxfId="380" priority="258">
      <formula>L249&gt;#REF!</formula>
    </cfRule>
  </conditionalFormatting>
  <conditionalFormatting sqref="L253:L254">
    <cfRule type="expression" dxfId="379" priority="255">
      <formula>L253&lt;#REF!</formula>
    </cfRule>
    <cfRule type="expression" dxfId="378" priority="256">
      <formula>L253&gt;#REF!</formula>
    </cfRule>
  </conditionalFormatting>
  <conditionalFormatting sqref="L235:L236">
    <cfRule type="expression" dxfId="377" priority="253">
      <formula>L235&lt;#REF!</formula>
    </cfRule>
    <cfRule type="expression" dxfId="376" priority="254">
      <formula>L235&gt;#REF!</formula>
    </cfRule>
  </conditionalFormatting>
  <conditionalFormatting sqref="L239:L240">
    <cfRule type="expression" dxfId="375" priority="251">
      <formula>L239&lt;#REF!</formula>
    </cfRule>
    <cfRule type="expression" dxfId="374" priority="252">
      <formula>L239&gt;#REF!</formula>
    </cfRule>
  </conditionalFormatting>
  <conditionalFormatting sqref="L243:L244">
    <cfRule type="expression" dxfId="373" priority="249">
      <formula>L243&lt;#REF!</formula>
    </cfRule>
    <cfRule type="expression" dxfId="372" priority="250">
      <formula>L243&gt;#REF!</formula>
    </cfRule>
  </conditionalFormatting>
  <conditionalFormatting sqref="L247:L248">
    <cfRule type="expression" dxfId="371" priority="247">
      <formula>L247&lt;#REF!</formula>
    </cfRule>
    <cfRule type="expression" dxfId="370" priority="248">
      <formula>L247&gt;#REF!</formula>
    </cfRule>
  </conditionalFormatting>
  <conditionalFormatting sqref="L251:L252">
    <cfRule type="expression" dxfId="369" priority="245">
      <formula>L251&lt;#REF!</formula>
    </cfRule>
    <cfRule type="expression" dxfId="368" priority="246">
      <formula>L251&gt;#REF!</formula>
    </cfRule>
  </conditionalFormatting>
  <conditionalFormatting sqref="L255:L256">
    <cfRule type="expression" dxfId="367" priority="243">
      <formula>L255&lt;#REF!</formula>
    </cfRule>
    <cfRule type="expression" dxfId="366" priority="244">
      <formula>L255&gt;#REF!</formula>
    </cfRule>
  </conditionalFormatting>
  <conditionalFormatting sqref="L273:L274 L259:L262 L277:L278 L281:L282 L289:L290 L297:L298 L305:L306 L313:L314 L321:L322 L329:L330 L337:L338 L345:L346 L353:L354 L361:L362 L369:L370 L377:L378 L385:L386 L393:L394 L401:L402 L409:L410 L417:L418 L425:L426 L433:L434 L441:L442 L449:L450 L457:L458 L465:L466 L473:L474 L481:L482 L489:L490 L497:L498 L505:L506 L513:L514 L521:L522 L529:L530 L537:L538 L545:L546 L553:L554 L561:L562 L569:L570 L577:L578 L285:L286 L293:L294 L301:L302 L309:L310 L317:L318 L325:L326 L333:L334 L341:L342 L349:L350 L357:L358 L365:L366 L373:L374 L381:L382 L389:L390 L397:L398 L405:L406 L413:L414 L421:L422 L429:L430 L437:L438 L445:L446 L453:L454 L461:L462 L469:L470 L477:L478 L485:L486 L493:L494 L501:L502 L509:L510 L517:L518 L525:L526 L533:L534 L541:L542 L549:L550 L557:L558 L565:L566 L573:L574">
    <cfRule type="expression" dxfId="365" priority="241">
      <formula>L259&lt;#REF!</formula>
    </cfRule>
    <cfRule type="expression" dxfId="364" priority="242">
      <formula>L259&gt;#REF!</formula>
    </cfRule>
  </conditionalFormatting>
  <conditionalFormatting sqref="L265:L266">
    <cfRule type="expression" dxfId="363" priority="239">
      <formula>L265&lt;#REF!</formula>
    </cfRule>
    <cfRule type="expression" dxfId="362" priority="240">
      <formula>L265&gt;#REF!</formula>
    </cfRule>
  </conditionalFormatting>
  <conditionalFormatting sqref="L269:L270">
    <cfRule type="expression" dxfId="361" priority="237">
      <formula>L269&lt;#REF!</formula>
    </cfRule>
    <cfRule type="expression" dxfId="360" priority="238">
      <formula>L269&gt;#REF!</formula>
    </cfRule>
  </conditionalFormatting>
  <conditionalFormatting sqref="L263:L264">
    <cfRule type="expression" dxfId="359" priority="235">
      <formula>L263&lt;#REF!</formula>
    </cfRule>
    <cfRule type="expression" dxfId="358" priority="236">
      <formula>L263&gt;#REF!</formula>
    </cfRule>
  </conditionalFormatting>
  <conditionalFormatting sqref="L267:L268">
    <cfRule type="expression" dxfId="357" priority="233">
      <formula>L267&lt;#REF!</formula>
    </cfRule>
    <cfRule type="expression" dxfId="356" priority="234">
      <formula>L267&gt;#REF!</formula>
    </cfRule>
  </conditionalFormatting>
  <conditionalFormatting sqref="L271:L272 L275:L276 L279:L280 L287:L288 L295:L296 L303:L304 L311:L312 L319:L320 L327:L328 L335:L336 L343:L344 L351:L352 L359:L360 L367:L368 L375:L376 L383:L384 L391:L392 L399:L400 L407:L408 L415:L416 L423:L424 L431:L432 L439:L440 L447:L448 L455:L456 L463:L464 L471:L472 L479:L480 L487:L488 L495:L496 L503:L504 L511:L512 L519:L520 L527:L528 L535:L536 L543:L544 L551:L552 L559:L560 L567:L568 L575:L576 L283:L284 L291:L292 L299:L300 L307:L308 L315:L316 L323:L324 L331:L332 L339:L340 L347:L348 L355:L356 L363:L364 L371:L372 L379:L380 L387:L388 L395:L396 L403:L404 L411:L412 L419:L420 L427:L428 L435:L436 L443:L444 L451:L452 L459:L460 L467:L468 L475:L476 L483:L484 L491:L492 L499:L500 L507:L508 L515:L516 L523:L524 L531:L532 L539:L540 L547:L548 L555:L556 L563:L564 L571:L572">
    <cfRule type="expression" dxfId="355" priority="231">
      <formula>L271&lt;#REF!</formula>
    </cfRule>
    <cfRule type="expression" dxfId="354" priority="232">
      <formula>L271&gt;#REF!</formula>
    </cfRule>
  </conditionalFormatting>
  <conditionalFormatting sqref="M17:M18 M33:M34 M193:M194 M97:M98 M3:M6">
    <cfRule type="expression" dxfId="353" priority="229">
      <formula>M3&lt;#REF!</formula>
    </cfRule>
    <cfRule type="expression" dxfId="352" priority="230">
      <formula>M3&gt;#REF!</formula>
    </cfRule>
  </conditionalFormatting>
  <conditionalFormatting sqref="M9:M10">
    <cfRule type="expression" dxfId="351" priority="227">
      <formula>M9&lt;#REF!</formula>
    </cfRule>
    <cfRule type="expression" dxfId="350" priority="228">
      <formula>M9&gt;#REF!</formula>
    </cfRule>
  </conditionalFormatting>
  <conditionalFormatting sqref="M13:M14">
    <cfRule type="expression" dxfId="349" priority="225">
      <formula>M13&lt;#REF!</formula>
    </cfRule>
    <cfRule type="expression" dxfId="348" priority="226">
      <formula>M13&gt;#REF!</formula>
    </cfRule>
  </conditionalFormatting>
  <conditionalFormatting sqref="M7:M8">
    <cfRule type="expression" dxfId="347" priority="223">
      <formula>M7&lt;#REF!</formula>
    </cfRule>
    <cfRule type="expression" dxfId="346" priority="224">
      <formula>M7&gt;#REF!</formula>
    </cfRule>
  </conditionalFormatting>
  <conditionalFormatting sqref="M21:M22">
    <cfRule type="expression" dxfId="345" priority="221">
      <formula>M21&lt;#REF!</formula>
    </cfRule>
    <cfRule type="expression" dxfId="344" priority="222">
      <formula>M21&gt;#REF!</formula>
    </cfRule>
  </conditionalFormatting>
  <conditionalFormatting sqref="M25:M26">
    <cfRule type="expression" dxfId="343" priority="219">
      <formula>M25&lt;#REF!</formula>
    </cfRule>
    <cfRule type="expression" dxfId="342" priority="220">
      <formula>M25&gt;#REF!</formula>
    </cfRule>
  </conditionalFormatting>
  <conditionalFormatting sqref="M29:M30">
    <cfRule type="expression" dxfId="341" priority="217">
      <formula>M29&lt;#REF!</formula>
    </cfRule>
    <cfRule type="expression" dxfId="340" priority="218">
      <formula>M29&gt;#REF!</formula>
    </cfRule>
  </conditionalFormatting>
  <conditionalFormatting sqref="M65:M66">
    <cfRule type="expression" dxfId="339" priority="215">
      <formula>M65&lt;#REF!</formula>
    </cfRule>
    <cfRule type="expression" dxfId="338" priority="216">
      <formula>M65&gt;#REF!</formula>
    </cfRule>
  </conditionalFormatting>
  <conditionalFormatting sqref="M129:M130">
    <cfRule type="expression" dxfId="337" priority="213">
      <formula>M129&lt;#REF!</formula>
    </cfRule>
    <cfRule type="expression" dxfId="336" priority="214">
      <formula>M129&gt;#REF!</formula>
    </cfRule>
  </conditionalFormatting>
  <conditionalFormatting sqref="M161:M162">
    <cfRule type="expression" dxfId="335" priority="211">
      <formula>M161&lt;#REF!</formula>
    </cfRule>
    <cfRule type="expression" dxfId="334" priority="212">
      <formula>M161&gt;#REF!</formula>
    </cfRule>
  </conditionalFormatting>
  <conditionalFormatting sqref="M225:M226">
    <cfRule type="expression" dxfId="333" priority="209">
      <formula>M225&lt;#REF!</formula>
    </cfRule>
    <cfRule type="expression" dxfId="332" priority="210">
      <formula>M225&gt;#REF!</formula>
    </cfRule>
  </conditionalFormatting>
  <conditionalFormatting sqref="M257:M258">
    <cfRule type="expression" dxfId="331" priority="207">
      <formula>M257&lt;#REF!</formula>
    </cfRule>
    <cfRule type="expression" dxfId="330" priority="208">
      <formula>M257&gt;#REF!</formula>
    </cfRule>
  </conditionalFormatting>
  <conditionalFormatting sqref="M11:M12">
    <cfRule type="expression" dxfId="329" priority="205">
      <formula>M11&lt;#REF!</formula>
    </cfRule>
    <cfRule type="expression" dxfId="328" priority="206">
      <formula>M11&gt;#REF!</formula>
    </cfRule>
  </conditionalFormatting>
  <conditionalFormatting sqref="M15:M16">
    <cfRule type="expression" dxfId="327" priority="203">
      <formula>M15&lt;#REF!</formula>
    </cfRule>
    <cfRule type="expression" dxfId="326" priority="204">
      <formula>M15&gt;#REF!</formula>
    </cfRule>
  </conditionalFormatting>
  <conditionalFormatting sqref="M19:M20">
    <cfRule type="expression" dxfId="325" priority="201">
      <formula>M19&lt;#REF!</formula>
    </cfRule>
    <cfRule type="expression" dxfId="324" priority="202">
      <formula>M19&gt;#REF!</formula>
    </cfRule>
  </conditionalFormatting>
  <conditionalFormatting sqref="M23:M24">
    <cfRule type="expression" dxfId="323" priority="199">
      <formula>M23&lt;#REF!</formula>
    </cfRule>
    <cfRule type="expression" dxfId="322" priority="200">
      <formula>M23&gt;#REF!</formula>
    </cfRule>
  </conditionalFormatting>
  <conditionalFormatting sqref="M27:M28">
    <cfRule type="expression" dxfId="321" priority="197">
      <formula>M27&lt;#REF!</formula>
    </cfRule>
    <cfRule type="expression" dxfId="320" priority="198">
      <formula>M27&gt;#REF!</formula>
    </cfRule>
  </conditionalFormatting>
  <conditionalFormatting sqref="M31:M32">
    <cfRule type="expression" dxfId="319" priority="195">
      <formula>M31&lt;#REF!</formula>
    </cfRule>
    <cfRule type="expression" dxfId="318" priority="196">
      <formula>M31&gt;#REF!</formula>
    </cfRule>
  </conditionalFormatting>
  <conditionalFormatting sqref="M49:M50 M35:M38">
    <cfRule type="expression" dxfId="317" priority="193">
      <formula>M35&lt;#REF!</formula>
    </cfRule>
    <cfRule type="expression" dxfId="316" priority="194">
      <formula>M35&gt;#REF!</formula>
    </cfRule>
  </conditionalFormatting>
  <conditionalFormatting sqref="M41:M42">
    <cfRule type="expression" dxfId="315" priority="191">
      <formula>M41&lt;#REF!</formula>
    </cfRule>
    <cfRule type="expression" dxfId="314" priority="192">
      <formula>M41&gt;#REF!</formula>
    </cfRule>
  </conditionalFormatting>
  <conditionalFormatting sqref="M45:M46">
    <cfRule type="expression" dxfId="313" priority="189">
      <formula>M45&lt;#REF!</formula>
    </cfRule>
    <cfRule type="expression" dxfId="312" priority="190">
      <formula>M45&gt;#REF!</formula>
    </cfRule>
  </conditionalFormatting>
  <conditionalFormatting sqref="M39:M40">
    <cfRule type="expression" dxfId="311" priority="187">
      <formula>M39&lt;#REF!</formula>
    </cfRule>
    <cfRule type="expression" dxfId="310" priority="188">
      <formula>M39&gt;#REF!</formula>
    </cfRule>
  </conditionalFormatting>
  <conditionalFormatting sqref="M53:M54">
    <cfRule type="expression" dxfId="309" priority="185">
      <formula>M53&lt;#REF!</formula>
    </cfRule>
    <cfRule type="expression" dxfId="308" priority="186">
      <formula>M53&gt;#REF!</formula>
    </cfRule>
  </conditionalFormatting>
  <conditionalFormatting sqref="M57:M58">
    <cfRule type="expression" dxfId="307" priority="183">
      <formula>M57&lt;#REF!</formula>
    </cfRule>
    <cfRule type="expression" dxfId="306" priority="184">
      <formula>M57&gt;#REF!</formula>
    </cfRule>
  </conditionalFormatting>
  <conditionalFormatting sqref="M61:M62">
    <cfRule type="expression" dxfId="305" priority="181">
      <formula>M61&lt;#REF!</formula>
    </cfRule>
    <cfRule type="expression" dxfId="304" priority="182">
      <formula>M61&gt;#REF!</formula>
    </cfRule>
  </conditionalFormatting>
  <conditionalFormatting sqref="M43:M44">
    <cfRule type="expression" dxfId="303" priority="179">
      <formula>M43&lt;#REF!</formula>
    </cfRule>
    <cfRule type="expression" dxfId="302" priority="180">
      <formula>M43&gt;#REF!</formula>
    </cfRule>
  </conditionalFormatting>
  <conditionalFormatting sqref="M47:M48">
    <cfRule type="expression" dxfId="301" priority="177">
      <formula>M47&lt;#REF!</formula>
    </cfRule>
    <cfRule type="expression" dxfId="300" priority="178">
      <formula>M47&gt;#REF!</formula>
    </cfRule>
  </conditionalFormatting>
  <conditionalFormatting sqref="M51:M52">
    <cfRule type="expression" dxfId="299" priority="175">
      <formula>M51&lt;#REF!</formula>
    </cfRule>
    <cfRule type="expression" dxfId="298" priority="176">
      <formula>M51&gt;#REF!</formula>
    </cfRule>
  </conditionalFormatting>
  <conditionalFormatting sqref="M55:M56">
    <cfRule type="expression" dxfId="297" priority="173">
      <formula>M55&lt;#REF!</formula>
    </cfRule>
    <cfRule type="expression" dxfId="296" priority="174">
      <formula>M55&gt;#REF!</formula>
    </cfRule>
  </conditionalFormatting>
  <conditionalFormatting sqref="M59:M60">
    <cfRule type="expression" dxfId="295" priority="171">
      <formula>M59&lt;#REF!</formula>
    </cfRule>
    <cfRule type="expression" dxfId="294" priority="172">
      <formula>M59&gt;#REF!</formula>
    </cfRule>
  </conditionalFormatting>
  <conditionalFormatting sqref="M63:M64">
    <cfRule type="expression" dxfId="293" priority="169">
      <formula>M63&lt;#REF!</formula>
    </cfRule>
    <cfRule type="expression" dxfId="292" priority="170">
      <formula>M63&gt;#REF!</formula>
    </cfRule>
  </conditionalFormatting>
  <conditionalFormatting sqref="M81:M82 M67:M70">
    <cfRule type="expression" dxfId="291" priority="167">
      <formula>M67&lt;#REF!</formula>
    </cfRule>
    <cfRule type="expression" dxfId="290" priority="168">
      <formula>M67&gt;#REF!</formula>
    </cfRule>
  </conditionalFormatting>
  <conditionalFormatting sqref="M73:M74">
    <cfRule type="expression" dxfId="289" priority="165">
      <formula>M73&lt;#REF!</formula>
    </cfRule>
    <cfRule type="expression" dxfId="288" priority="166">
      <formula>M73&gt;#REF!</formula>
    </cfRule>
  </conditionalFormatting>
  <conditionalFormatting sqref="M77:M78">
    <cfRule type="expression" dxfId="287" priority="163">
      <formula>M77&lt;#REF!</formula>
    </cfRule>
    <cfRule type="expression" dxfId="286" priority="164">
      <formula>M77&gt;#REF!</formula>
    </cfRule>
  </conditionalFormatting>
  <conditionalFormatting sqref="M71:M72">
    <cfRule type="expression" dxfId="285" priority="161">
      <formula>M71&lt;#REF!</formula>
    </cfRule>
    <cfRule type="expression" dxfId="284" priority="162">
      <formula>M71&gt;#REF!</formula>
    </cfRule>
  </conditionalFormatting>
  <conditionalFormatting sqref="M85:M86">
    <cfRule type="expression" dxfId="283" priority="159">
      <formula>M85&lt;#REF!</formula>
    </cfRule>
    <cfRule type="expression" dxfId="282" priority="160">
      <formula>M85&gt;#REF!</formula>
    </cfRule>
  </conditionalFormatting>
  <conditionalFormatting sqref="M89:M90">
    <cfRule type="expression" dxfId="281" priority="157">
      <formula>M89&lt;#REF!</formula>
    </cfRule>
    <cfRule type="expression" dxfId="280" priority="158">
      <formula>M89&gt;#REF!</formula>
    </cfRule>
  </conditionalFormatting>
  <conditionalFormatting sqref="M93:M94">
    <cfRule type="expression" dxfId="279" priority="155">
      <formula>M93&lt;#REF!</formula>
    </cfRule>
    <cfRule type="expression" dxfId="278" priority="156">
      <formula>M93&gt;#REF!</formula>
    </cfRule>
  </conditionalFormatting>
  <conditionalFormatting sqref="M75:M76">
    <cfRule type="expression" dxfId="277" priority="153">
      <formula>M75&lt;#REF!</formula>
    </cfRule>
    <cfRule type="expression" dxfId="276" priority="154">
      <formula>M75&gt;#REF!</formula>
    </cfRule>
  </conditionalFormatting>
  <conditionalFormatting sqref="M79:M80">
    <cfRule type="expression" dxfId="275" priority="151">
      <formula>M79&lt;#REF!</formula>
    </cfRule>
    <cfRule type="expression" dxfId="274" priority="152">
      <formula>M79&gt;#REF!</formula>
    </cfRule>
  </conditionalFormatting>
  <conditionalFormatting sqref="M83:M84">
    <cfRule type="expression" dxfId="273" priority="149">
      <formula>M83&lt;#REF!</formula>
    </cfRule>
    <cfRule type="expression" dxfId="272" priority="150">
      <formula>M83&gt;#REF!</formula>
    </cfRule>
  </conditionalFormatting>
  <conditionalFormatting sqref="M87:M88">
    <cfRule type="expression" dxfId="271" priority="147">
      <formula>M87&lt;#REF!</formula>
    </cfRule>
    <cfRule type="expression" dxfId="270" priority="148">
      <formula>M87&gt;#REF!</formula>
    </cfRule>
  </conditionalFormatting>
  <conditionalFormatting sqref="M91:M92">
    <cfRule type="expression" dxfId="269" priority="145">
      <formula>M91&lt;#REF!</formula>
    </cfRule>
    <cfRule type="expression" dxfId="268" priority="146">
      <formula>M91&gt;#REF!</formula>
    </cfRule>
  </conditionalFormatting>
  <conditionalFormatting sqref="M95:M96">
    <cfRule type="expression" dxfId="267" priority="143">
      <formula>M95&lt;#REF!</formula>
    </cfRule>
    <cfRule type="expression" dxfId="266" priority="144">
      <formula>M95&gt;#REF!</formula>
    </cfRule>
  </conditionalFormatting>
  <conditionalFormatting sqref="M113:M114 M99:M102">
    <cfRule type="expression" dxfId="265" priority="141">
      <formula>M99&lt;#REF!</formula>
    </cfRule>
    <cfRule type="expression" dxfId="264" priority="142">
      <formula>M99&gt;#REF!</formula>
    </cfRule>
  </conditionalFormatting>
  <conditionalFormatting sqref="M105:M106">
    <cfRule type="expression" dxfId="263" priority="139">
      <formula>M105&lt;#REF!</formula>
    </cfRule>
    <cfRule type="expression" dxfId="262" priority="140">
      <formula>M105&gt;#REF!</formula>
    </cfRule>
  </conditionalFormatting>
  <conditionalFormatting sqref="M109:M110">
    <cfRule type="expression" dxfId="261" priority="137">
      <formula>M109&lt;#REF!</formula>
    </cfRule>
    <cfRule type="expression" dxfId="260" priority="138">
      <formula>M109&gt;#REF!</formula>
    </cfRule>
  </conditionalFormatting>
  <conditionalFormatting sqref="M103:M104">
    <cfRule type="expression" dxfId="259" priority="135">
      <formula>M103&lt;#REF!</formula>
    </cfRule>
    <cfRule type="expression" dxfId="258" priority="136">
      <formula>M103&gt;#REF!</formula>
    </cfRule>
  </conditionalFormatting>
  <conditionalFormatting sqref="M117:M118">
    <cfRule type="expression" dxfId="257" priority="133">
      <formula>M117&lt;#REF!</formula>
    </cfRule>
    <cfRule type="expression" dxfId="256" priority="134">
      <formula>M117&gt;#REF!</formula>
    </cfRule>
  </conditionalFormatting>
  <conditionalFormatting sqref="M121:M122">
    <cfRule type="expression" dxfId="255" priority="131">
      <formula>M121&lt;#REF!</formula>
    </cfRule>
    <cfRule type="expression" dxfId="254" priority="132">
      <formula>M121&gt;#REF!</formula>
    </cfRule>
  </conditionalFormatting>
  <conditionalFormatting sqref="M125:M126">
    <cfRule type="expression" dxfId="253" priority="129">
      <formula>M125&lt;#REF!</formula>
    </cfRule>
    <cfRule type="expression" dxfId="252" priority="130">
      <formula>M125&gt;#REF!</formula>
    </cfRule>
  </conditionalFormatting>
  <conditionalFormatting sqref="M107:M108">
    <cfRule type="expression" dxfId="251" priority="127">
      <formula>M107&lt;#REF!</formula>
    </cfRule>
    <cfRule type="expression" dxfId="250" priority="128">
      <formula>M107&gt;#REF!</formula>
    </cfRule>
  </conditionalFormatting>
  <conditionalFormatting sqref="M111:M112">
    <cfRule type="expression" dxfId="249" priority="125">
      <formula>M111&lt;#REF!</formula>
    </cfRule>
    <cfRule type="expression" dxfId="248" priority="126">
      <formula>M111&gt;#REF!</formula>
    </cfRule>
  </conditionalFormatting>
  <conditionalFormatting sqref="M115:M116">
    <cfRule type="expression" dxfId="247" priority="123">
      <formula>M115&lt;#REF!</formula>
    </cfRule>
    <cfRule type="expression" dxfId="246" priority="124">
      <formula>M115&gt;#REF!</formula>
    </cfRule>
  </conditionalFormatting>
  <conditionalFormatting sqref="M119:M120">
    <cfRule type="expression" dxfId="245" priority="121">
      <formula>M119&lt;#REF!</formula>
    </cfRule>
    <cfRule type="expression" dxfId="244" priority="122">
      <formula>M119&gt;#REF!</formula>
    </cfRule>
  </conditionalFormatting>
  <conditionalFormatting sqref="M123:M124">
    <cfRule type="expression" dxfId="243" priority="119">
      <formula>M123&lt;#REF!</formula>
    </cfRule>
    <cfRule type="expression" dxfId="242" priority="120">
      <formula>M123&gt;#REF!</formula>
    </cfRule>
  </conditionalFormatting>
  <conditionalFormatting sqref="M127:M128">
    <cfRule type="expression" dxfId="241" priority="117">
      <formula>M127&lt;#REF!</formula>
    </cfRule>
    <cfRule type="expression" dxfId="240" priority="118">
      <formula>M127&gt;#REF!</formula>
    </cfRule>
  </conditionalFormatting>
  <conditionalFormatting sqref="M145:M146 M131:M134">
    <cfRule type="expression" dxfId="239" priority="115">
      <formula>M131&lt;#REF!</formula>
    </cfRule>
    <cfRule type="expression" dxfId="238" priority="116">
      <formula>M131&gt;#REF!</formula>
    </cfRule>
  </conditionalFormatting>
  <conditionalFormatting sqref="M137:M138">
    <cfRule type="expression" dxfId="237" priority="113">
      <formula>M137&lt;#REF!</formula>
    </cfRule>
    <cfRule type="expression" dxfId="236" priority="114">
      <formula>M137&gt;#REF!</formula>
    </cfRule>
  </conditionalFormatting>
  <conditionalFormatting sqref="M141:M142">
    <cfRule type="expression" dxfId="235" priority="111">
      <formula>M141&lt;#REF!</formula>
    </cfRule>
    <cfRule type="expression" dxfId="234" priority="112">
      <formula>M141&gt;#REF!</formula>
    </cfRule>
  </conditionalFormatting>
  <conditionalFormatting sqref="M135:M136">
    <cfRule type="expression" dxfId="233" priority="109">
      <formula>M135&lt;#REF!</formula>
    </cfRule>
    <cfRule type="expression" dxfId="232" priority="110">
      <formula>M135&gt;#REF!</formula>
    </cfRule>
  </conditionalFormatting>
  <conditionalFormatting sqref="M149:M150">
    <cfRule type="expression" dxfId="231" priority="107">
      <formula>M149&lt;#REF!</formula>
    </cfRule>
    <cfRule type="expression" dxfId="230" priority="108">
      <formula>M149&gt;#REF!</formula>
    </cfRule>
  </conditionalFormatting>
  <conditionalFormatting sqref="M153:M154">
    <cfRule type="expression" dxfId="229" priority="105">
      <formula>M153&lt;#REF!</formula>
    </cfRule>
    <cfRule type="expression" dxfId="228" priority="106">
      <formula>M153&gt;#REF!</formula>
    </cfRule>
  </conditionalFormatting>
  <conditionalFormatting sqref="M157:M158">
    <cfRule type="expression" dxfId="227" priority="103">
      <formula>M157&lt;#REF!</formula>
    </cfRule>
    <cfRule type="expression" dxfId="226" priority="104">
      <formula>M157&gt;#REF!</formula>
    </cfRule>
  </conditionalFormatting>
  <conditionalFormatting sqref="M139:M140">
    <cfRule type="expression" dxfId="225" priority="101">
      <formula>M139&lt;#REF!</formula>
    </cfRule>
    <cfRule type="expression" dxfId="224" priority="102">
      <formula>M139&gt;#REF!</formula>
    </cfRule>
  </conditionalFormatting>
  <conditionalFormatting sqref="M143:M144">
    <cfRule type="expression" dxfId="223" priority="99">
      <formula>M143&lt;#REF!</formula>
    </cfRule>
    <cfRule type="expression" dxfId="222" priority="100">
      <formula>M143&gt;#REF!</formula>
    </cfRule>
  </conditionalFormatting>
  <conditionalFormatting sqref="M147:M148">
    <cfRule type="expression" dxfId="221" priority="97">
      <formula>M147&lt;#REF!</formula>
    </cfRule>
    <cfRule type="expression" dxfId="220" priority="98">
      <formula>M147&gt;#REF!</formula>
    </cfRule>
  </conditionalFormatting>
  <conditionalFormatting sqref="M151:M152">
    <cfRule type="expression" dxfId="219" priority="95">
      <formula>M151&lt;#REF!</formula>
    </cfRule>
    <cfRule type="expression" dxfId="218" priority="96">
      <formula>M151&gt;#REF!</formula>
    </cfRule>
  </conditionalFormatting>
  <conditionalFormatting sqref="M155:M156">
    <cfRule type="expression" dxfId="217" priority="93">
      <formula>M155&lt;#REF!</formula>
    </cfRule>
    <cfRule type="expression" dxfId="216" priority="94">
      <formula>M155&gt;#REF!</formula>
    </cfRule>
  </conditionalFormatting>
  <conditionalFormatting sqref="M159:M160">
    <cfRule type="expression" dxfId="215" priority="91">
      <formula>M159&lt;#REF!</formula>
    </cfRule>
    <cfRule type="expression" dxfId="214" priority="92">
      <formula>M159&gt;#REF!</formula>
    </cfRule>
  </conditionalFormatting>
  <conditionalFormatting sqref="M177:M178 M163:M166">
    <cfRule type="expression" dxfId="213" priority="89">
      <formula>M163&lt;#REF!</formula>
    </cfRule>
    <cfRule type="expression" dxfId="212" priority="90">
      <formula>M163&gt;#REF!</formula>
    </cfRule>
  </conditionalFormatting>
  <conditionalFormatting sqref="M169:M170">
    <cfRule type="expression" dxfId="211" priority="87">
      <formula>M169&lt;#REF!</formula>
    </cfRule>
    <cfRule type="expression" dxfId="210" priority="88">
      <formula>M169&gt;#REF!</formula>
    </cfRule>
  </conditionalFormatting>
  <conditionalFormatting sqref="M173:M174">
    <cfRule type="expression" dxfId="209" priority="85">
      <formula>M173&lt;#REF!</formula>
    </cfRule>
    <cfRule type="expression" dxfId="208" priority="86">
      <formula>M173&gt;#REF!</formula>
    </cfRule>
  </conditionalFormatting>
  <conditionalFormatting sqref="M167:M168">
    <cfRule type="expression" dxfId="207" priority="83">
      <formula>M167&lt;#REF!</formula>
    </cfRule>
    <cfRule type="expression" dxfId="206" priority="84">
      <formula>M167&gt;#REF!</formula>
    </cfRule>
  </conditionalFormatting>
  <conditionalFormatting sqref="M181:M182">
    <cfRule type="expression" dxfId="205" priority="81">
      <formula>M181&lt;#REF!</formula>
    </cfRule>
    <cfRule type="expression" dxfId="204" priority="82">
      <formula>M181&gt;#REF!</formula>
    </cfRule>
  </conditionalFormatting>
  <conditionalFormatting sqref="M185:M186">
    <cfRule type="expression" dxfId="203" priority="79">
      <formula>M185&lt;#REF!</formula>
    </cfRule>
    <cfRule type="expression" dxfId="202" priority="80">
      <formula>M185&gt;#REF!</formula>
    </cfRule>
  </conditionalFormatting>
  <conditionalFormatting sqref="M189:M190">
    <cfRule type="expression" dxfId="201" priority="77">
      <formula>M189&lt;#REF!</formula>
    </cfRule>
    <cfRule type="expression" dxfId="200" priority="78">
      <formula>M189&gt;#REF!</formula>
    </cfRule>
  </conditionalFormatting>
  <conditionalFormatting sqref="M171:M172">
    <cfRule type="expression" dxfId="199" priority="75">
      <formula>M171&lt;#REF!</formula>
    </cfRule>
    <cfRule type="expression" dxfId="198" priority="76">
      <formula>M171&gt;#REF!</formula>
    </cfRule>
  </conditionalFormatting>
  <conditionalFormatting sqref="M175:M176">
    <cfRule type="expression" dxfId="197" priority="73">
      <formula>M175&lt;#REF!</formula>
    </cfRule>
    <cfRule type="expression" dxfId="196" priority="74">
      <formula>M175&gt;#REF!</formula>
    </cfRule>
  </conditionalFormatting>
  <conditionalFormatting sqref="M179:M180">
    <cfRule type="expression" dxfId="195" priority="71">
      <formula>M179&lt;#REF!</formula>
    </cfRule>
    <cfRule type="expression" dxfId="194" priority="72">
      <formula>M179&gt;#REF!</formula>
    </cfRule>
  </conditionalFormatting>
  <conditionalFormatting sqref="M183:M184">
    <cfRule type="expression" dxfId="193" priority="69">
      <formula>M183&lt;#REF!</formula>
    </cfRule>
    <cfRule type="expression" dxfId="192" priority="70">
      <formula>M183&gt;#REF!</formula>
    </cfRule>
  </conditionalFormatting>
  <conditionalFormatting sqref="M187:M188">
    <cfRule type="expression" dxfId="191" priority="67">
      <formula>M187&lt;#REF!</formula>
    </cfRule>
    <cfRule type="expression" dxfId="190" priority="68">
      <formula>M187&gt;#REF!</formula>
    </cfRule>
  </conditionalFormatting>
  <conditionalFormatting sqref="M191:M192">
    <cfRule type="expression" dxfId="189" priority="65">
      <formula>M191&lt;#REF!</formula>
    </cfRule>
    <cfRule type="expression" dxfId="188" priority="66">
      <formula>M191&gt;#REF!</formula>
    </cfRule>
  </conditionalFormatting>
  <conditionalFormatting sqref="M209:M210 M195:M198">
    <cfRule type="expression" dxfId="187" priority="63">
      <formula>M195&lt;#REF!</formula>
    </cfRule>
    <cfRule type="expression" dxfId="186" priority="64">
      <formula>M195&gt;#REF!</formula>
    </cfRule>
  </conditionalFormatting>
  <conditionalFormatting sqref="M201:M202">
    <cfRule type="expression" dxfId="185" priority="61">
      <formula>M201&lt;#REF!</formula>
    </cfRule>
    <cfRule type="expression" dxfId="184" priority="62">
      <formula>M201&gt;#REF!</formula>
    </cfRule>
  </conditionalFormatting>
  <conditionalFormatting sqref="M205:M206">
    <cfRule type="expression" dxfId="183" priority="59">
      <formula>M205&lt;#REF!</formula>
    </cfRule>
    <cfRule type="expression" dxfId="182" priority="60">
      <formula>M205&gt;#REF!</formula>
    </cfRule>
  </conditionalFormatting>
  <conditionalFormatting sqref="M199:M200">
    <cfRule type="expression" dxfId="181" priority="57">
      <formula>M199&lt;#REF!</formula>
    </cfRule>
    <cfRule type="expression" dxfId="180" priority="58">
      <formula>M199&gt;#REF!</formula>
    </cfRule>
  </conditionalFormatting>
  <conditionalFormatting sqref="M213:M214">
    <cfRule type="expression" dxfId="179" priority="55">
      <formula>M213&lt;#REF!</formula>
    </cfRule>
    <cfRule type="expression" dxfId="178" priority="56">
      <formula>M213&gt;#REF!</formula>
    </cfRule>
  </conditionalFormatting>
  <conditionalFormatting sqref="M217:M218">
    <cfRule type="expression" dxfId="177" priority="53">
      <formula>M217&lt;#REF!</formula>
    </cfRule>
    <cfRule type="expression" dxfId="176" priority="54">
      <formula>M217&gt;#REF!</formula>
    </cfRule>
  </conditionalFormatting>
  <conditionalFormatting sqref="M221:M222">
    <cfRule type="expression" dxfId="175" priority="51">
      <formula>M221&lt;#REF!</formula>
    </cfRule>
    <cfRule type="expression" dxfId="174" priority="52">
      <formula>M221&gt;#REF!</formula>
    </cfRule>
  </conditionalFormatting>
  <conditionalFormatting sqref="M203:M204">
    <cfRule type="expression" dxfId="173" priority="49">
      <formula>M203&lt;#REF!</formula>
    </cfRule>
    <cfRule type="expression" dxfId="172" priority="50">
      <formula>M203&gt;#REF!</formula>
    </cfRule>
  </conditionalFormatting>
  <conditionalFormatting sqref="M207:M208">
    <cfRule type="expression" dxfId="171" priority="47">
      <formula>M207&lt;#REF!</formula>
    </cfRule>
    <cfRule type="expression" dxfId="170" priority="48">
      <formula>M207&gt;#REF!</formula>
    </cfRule>
  </conditionalFormatting>
  <conditionalFormatting sqref="M211:M212">
    <cfRule type="expression" dxfId="169" priority="45">
      <formula>M211&lt;#REF!</formula>
    </cfRule>
    <cfRule type="expression" dxfId="168" priority="46">
      <formula>M211&gt;#REF!</formula>
    </cfRule>
  </conditionalFormatting>
  <conditionalFormatting sqref="M215:M216">
    <cfRule type="expression" dxfId="167" priority="43">
      <formula>M215&lt;#REF!</formula>
    </cfRule>
    <cfRule type="expression" dxfId="166" priority="44">
      <formula>M215&gt;#REF!</formula>
    </cfRule>
  </conditionalFormatting>
  <conditionalFormatting sqref="M219:M220">
    <cfRule type="expression" dxfId="165" priority="41">
      <formula>M219&lt;#REF!</formula>
    </cfRule>
    <cfRule type="expression" dxfId="164" priority="42">
      <formula>M219&gt;#REF!</formula>
    </cfRule>
  </conditionalFormatting>
  <conditionalFormatting sqref="M223:M224">
    <cfRule type="expression" dxfId="163" priority="39">
      <formula>M223&lt;#REF!</formula>
    </cfRule>
    <cfRule type="expression" dxfId="162" priority="40">
      <formula>M223&gt;#REF!</formula>
    </cfRule>
  </conditionalFormatting>
  <conditionalFormatting sqref="M241:M242 M227:M230">
    <cfRule type="expression" dxfId="161" priority="37">
      <formula>M227&lt;#REF!</formula>
    </cfRule>
    <cfRule type="expression" dxfId="160" priority="38">
      <formula>M227&gt;#REF!</formula>
    </cfRule>
  </conditionalFormatting>
  <conditionalFormatting sqref="M233:M234">
    <cfRule type="expression" dxfId="159" priority="35">
      <formula>M233&lt;#REF!</formula>
    </cfRule>
    <cfRule type="expression" dxfId="158" priority="36">
      <formula>M233&gt;#REF!</formula>
    </cfRule>
  </conditionalFormatting>
  <conditionalFormatting sqref="M237:M238">
    <cfRule type="expression" dxfId="157" priority="33">
      <formula>M237&lt;#REF!</formula>
    </cfRule>
    <cfRule type="expression" dxfId="156" priority="34">
      <formula>M237&gt;#REF!</formula>
    </cfRule>
  </conditionalFormatting>
  <conditionalFormatting sqref="M231:M232">
    <cfRule type="expression" dxfId="155" priority="31">
      <formula>M231&lt;#REF!</formula>
    </cfRule>
    <cfRule type="expression" dxfId="154" priority="32">
      <formula>M231&gt;#REF!</formula>
    </cfRule>
  </conditionalFormatting>
  <conditionalFormatting sqref="M245:M246">
    <cfRule type="expression" dxfId="153" priority="29">
      <formula>M245&lt;#REF!</formula>
    </cfRule>
    <cfRule type="expression" dxfId="152" priority="30">
      <formula>M245&gt;#REF!</formula>
    </cfRule>
  </conditionalFormatting>
  <conditionalFormatting sqref="M249:M250">
    <cfRule type="expression" dxfId="151" priority="27">
      <formula>M249&lt;#REF!</formula>
    </cfRule>
    <cfRule type="expression" dxfId="150" priority="28">
      <formula>M249&gt;#REF!</formula>
    </cfRule>
  </conditionalFormatting>
  <conditionalFormatting sqref="M253:M254">
    <cfRule type="expression" dxfId="149" priority="25">
      <formula>M253&lt;#REF!</formula>
    </cfRule>
    <cfRule type="expression" dxfId="148" priority="26">
      <formula>M253&gt;#REF!</formula>
    </cfRule>
  </conditionalFormatting>
  <conditionalFormatting sqref="M235:M236">
    <cfRule type="expression" dxfId="147" priority="23">
      <formula>M235&lt;#REF!</formula>
    </cfRule>
    <cfRule type="expression" dxfId="146" priority="24">
      <formula>M235&gt;#REF!</formula>
    </cfRule>
  </conditionalFormatting>
  <conditionalFormatting sqref="M239:M240">
    <cfRule type="expression" dxfId="145" priority="21">
      <formula>M239&lt;#REF!</formula>
    </cfRule>
    <cfRule type="expression" dxfId="144" priority="22">
      <formula>M239&gt;#REF!</formula>
    </cfRule>
  </conditionalFormatting>
  <conditionalFormatting sqref="M243:M244">
    <cfRule type="expression" dxfId="143" priority="19">
      <formula>M243&lt;#REF!</formula>
    </cfRule>
    <cfRule type="expression" dxfId="142" priority="20">
      <formula>M243&gt;#REF!</formula>
    </cfRule>
  </conditionalFormatting>
  <conditionalFormatting sqref="M247:M248">
    <cfRule type="expression" dxfId="141" priority="17">
      <formula>M247&lt;#REF!</formula>
    </cfRule>
    <cfRule type="expression" dxfId="140" priority="18">
      <formula>M247&gt;#REF!</formula>
    </cfRule>
  </conditionalFormatting>
  <conditionalFormatting sqref="M251:M252">
    <cfRule type="expression" dxfId="139" priority="15">
      <formula>M251&lt;#REF!</formula>
    </cfRule>
    <cfRule type="expression" dxfId="138" priority="16">
      <formula>M251&gt;#REF!</formula>
    </cfRule>
  </conditionalFormatting>
  <conditionalFormatting sqref="M255:M256">
    <cfRule type="expression" dxfId="137" priority="13">
      <formula>M255&lt;#REF!</formula>
    </cfRule>
    <cfRule type="expression" dxfId="136" priority="14">
      <formula>M255&gt;#REF!</formula>
    </cfRule>
  </conditionalFormatting>
  <conditionalFormatting sqref="M273:M274 M259:M262 M277:M278 M281:M282 M289:M290 M297:M298 M305:M306 M313:M314 M321:M322 M329:M330 M337:M338 M345:M346 M353:M354 M361:M362 M369:M370 M377:M378 M385:M386 M393:M394 M401:M402 M409:M410 M417:M418 M425:M426 M433:M434 M441:M442 M449:M450 M457:M458 M465:M466 M473:M474 M481:M482 M489:M490 M497:M498 M505:M506 M513:M514 M521:M522 M529:M530 M537:M538 M545:M546 M553:M554 M561:M562 M569:M570 M577:M578 M285:M286 M293:M294 M301:M302 M309:M310 M317:M318 M325:M326 M333:M334 M341:M342 M349:M350 M357:M358 M365:M366 M373:M374 M381:M382 M389:M390 M397:M398 M405:M406 M413:M414 M421:M422 M429:M430 M437:M438 M445:M446 M453:M454 M461:M462 M469:M470 M477:M478 M485:M486 M493:M494 M501:M502 M509:M510 M517:M518 M525:M526 M533:M534 M541:M542 M549:M550 M557:M558 M565:M566 M573:M574">
    <cfRule type="expression" dxfId="135" priority="11">
      <formula>M259&lt;#REF!</formula>
    </cfRule>
    <cfRule type="expression" dxfId="134" priority="12">
      <formula>M259&gt;#REF!</formula>
    </cfRule>
  </conditionalFormatting>
  <conditionalFormatting sqref="M265:M266">
    <cfRule type="expression" dxfId="133" priority="9">
      <formula>M265&lt;#REF!</formula>
    </cfRule>
    <cfRule type="expression" dxfId="132" priority="10">
      <formula>M265&gt;#REF!</formula>
    </cfRule>
  </conditionalFormatting>
  <conditionalFormatting sqref="M269:M270">
    <cfRule type="expression" dxfId="131" priority="7">
      <formula>M269&lt;#REF!</formula>
    </cfRule>
    <cfRule type="expression" dxfId="130" priority="8">
      <formula>M269&gt;#REF!</formula>
    </cfRule>
  </conditionalFormatting>
  <conditionalFormatting sqref="M263:M264">
    <cfRule type="expression" dxfId="129" priority="5">
      <formula>M263&lt;#REF!</formula>
    </cfRule>
    <cfRule type="expression" dxfId="128" priority="6">
      <formula>M263&gt;#REF!</formula>
    </cfRule>
  </conditionalFormatting>
  <conditionalFormatting sqref="M267:M268">
    <cfRule type="expression" dxfId="127" priority="3">
      <formula>M267&lt;#REF!</formula>
    </cfRule>
    <cfRule type="expression" dxfId="126" priority="4">
      <formula>M267&gt;#REF!</formula>
    </cfRule>
  </conditionalFormatting>
  <conditionalFormatting sqref="M271:M272 M275:M276 M279:M280 M287:M288 M295:M296 M303:M304 M311:M312 M319:M320 M327:M328 M335:M336 M343:M344 M351:M352 M359:M360 M367:M368 M375:M376 M383:M384 M391:M392 M399:M400 M407:M408 M415:M416 M423:M424 M431:M432 M439:M440 M447:M448 M455:M456 M463:M464 M471:M472 M479:M480 M487:M488 M495:M496 M503:M504 M511:M512 M519:M520 M527:M528 M535:M536 M543:M544 M551:M552 M559:M560 M567:M568 M575:M576 M283:M284 M291:M292 M299:M300 M307:M308 M315:M316 M323:M324 M331:M332 M339:M340 M347:M348 M355:M356 M363:M364 M371:M372 M379:M380 M387:M388 M395:M396 M403:M404 M411:M412 M419:M420 M427:M428 M435:M436 M443:M444 M451:M452 M459:M460 M467:M468 M475:M476 M483:M484 M491:M492 M499:M500 M507:M508 M515:M516 M523:M524 M531:M532 M539:M540 M547:M548 M555:M556 M563:M564 M571:M572">
    <cfRule type="expression" dxfId="125" priority="1">
      <formula>M271&lt;#REF!</formula>
    </cfRule>
    <cfRule type="expression" dxfId="124" priority="2">
      <formula>M271&gt;#REF!</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1" tint="0.499984740745262"/>
  </sheetPr>
  <dimension ref="A1:D17"/>
  <sheetViews>
    <sheetView zoomScaleNormal="100" workbookViewId="0">
      <selection activeCell="J24" sqref="J24"/>
    </sheetView>
  </sheetViews>
  <sheetFormatPr defaultRowHeight="13.5"/>
  <cols>
    <col min="1" max="1" width="36.25" bestFit="1" customWidth="1"/>
    <col min="2" max="2" width="16.875" bestFit="1" customWidth="1"/>
    <col min="3" max="3" width="9.5" customWidth="1"/>
  </cols>
  <sheetData>
    <row r="1" spans="1:4" s="33" customFormat="1" ht="17.850000000000001" customHeight="1">
      <c r="A1" s="31" t="s">
        <v>355</v>
      </c>
      <c r="B1" s="32"/>
      <c r="D1" s="34"/>
    </row>
    <row r="2" spans="1:4">
      <c r="A2" s="1" t="s">
        <v>132</v>
      </c>
      <c r="B2" s="1" t="s">
        <v>91</v>
      </c>
      <c r="C2" s="9">
        <v>19070</v>
      </c>
    </row>
    <row r="3" spans="1:4">
      <c r="A3" s="1"/>
      <c r="B3" s="1" t="s">
        <v>140</v>
      </c>
      <c r="C3" s="9">
        <v>190</v>
      </c>
    </row>
    <row r="4" spans="1:4">
      <c r="A4" s="1" t="s">
        <v>133</v>
      </c>
      <c r="B4" s="1" t="s">
        <v>91</v>
      </c>
      <c r="C4" s="9">
        <v>12710</v>
      </c>
    </row>
    <row r="5" spans="1:4">
      <c r="A5" s="1"/>
      <c r="B5" s="1" t="s">
        <v>140</v>
      </c>
      <c r="C5" s="9">
        <v>120</v>
      </c>
    </row>
    <row r="6" spans="1:4">
      <c r="A6" s="1" t="s">
        <v>177</v>
      </c>
      <c r="B6" s="1" t="s">
        <v>91</v>
      </c>
      <c r="C6" s="9">
        <v>81400</v>
      </c>
    </row>
    <row r="7" spans="1:4">
      <c r="A7" s="1"/>
      <c r="B7" s="1" t="s">
        <v>140</v>
      </c>
      <c r="C7" s="9">
        <v>810</v>
      </c>
    </row>
    <row r="8" spans="1:4">
      <c r="A8" s="1" t="s">
        <v>178</v>
      </c>
      <c r="B8" s="1" t="s">
        <v>91</v>
      </c>
      <c r="C8" s="21">
        <v>72280</v>
      </c>
    </row>
    <row r="9" spans="1:4">
      <c r="A9" s="1"/>
      <c r="B9" s="1" t="s">
        <v>140</v>
      </c>
      <c r="C9" s="21">
        <v>720</v>
      </c>
    </row>
    <row r="10" spans="1:4">
      <c r="A10" s="1" t="s">
        <v>52</v>
      </c>
      <c r="B10" s="1" t="s">
        <v>135</v>
      </c>
      <c r="C10" s="313">
        <v>50350</v>
      </c>
    </row>
    <row r="11" spans="1:4">
      <c r="A11" s="1"/>
      <c r="B11" s="1" t="s">
        <v>136</v>
      </c>
      <c r="C11" s="21">
        <v>6290</v>
      </c>
    </row>
    <row r="12" spans="1:4">
      <c r="A12" s="1015" t="s">
        <v>93</v>
      </c>
      <c r="B12" s="1" t="s">
        <v>244</v>
      </c>
      <c r="C12" s="21">
        <v>1900</v>
      </c>
    </row>
    <row r="13" spans="1:4">
      <c r="A13" s="1015"/>
      <c r="B13" s="1" t="s">
        <v>245</v>
      </c>
      <c r="C13" s="21">
        <v>1690</v>
      </c>
    </row>
    <row r="14" spans="1:4">
      <c r="A14" s="1015"/>
      <c r="B14" s="1" t="s">
        <v>246</v>
      </c>
      <c r="C14" s="21">
        <v>1670</v>
      </c>
    </row>
    <row r="15" spans="1:4">
      <c r="A15" s="1015"/>
      <c r="B15" s="1" t="s">
        <v>247</v>
      </c>
      <c r="C15" s="21">
        <v>1320</v>
      </c>
    </row>
    <row r="16" spans="1:4">
      <c r="A16" s="1015"/>
      <c r="B16" s="1" t="s">
        <v>94</v>
      </c>
      <c r="C16" s="21">
        <v>120</v>
      </c>
    </row>
    <row r="17" spans="1:3">
      <c r="A17" s="1" t="s">
        <v>335</v>
      </c>
      <c r="B17" s="75" t="s">
        <v>341</v>
      </c>
      <c r="C17" s="313">
        <v>11330</v>
      </c>
    </row>
  </sheetData>
  <mergeCells count="1">
    <mergeCell ref="A12:A16"/>
  </mergeCells>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施設情報</vt:lpstr>
      <vt:lpstr>児童情報 </vt:lpstr>
      <vt:lpstr>明細書【１号】</vt:lpstr>
      <vt:lpstr>明細書【２・３号】</vt:lpstr>
      <vt:lpstr>集計【１号】</vt:lpstr>
      <vt:lpstr>集計【２・３号】</vt:lpstr>
      <vt:lpstr>保育単価１【１号】</vt:lpstr>
      <vt:lpstr>保育単価１【２・３号】</vt:lpstr>
      <vt:lpstr>保育単価2【１号】</vt:lpstr>
      <vt:lpstr>保育単価2【２・３号】</vt:lpstr>
      <vt:lpstr>保育単価3【１・２号チーム保育】</vt:lpstr>
      <vt:lpstr>明細書【１号】!Print_Area</vt:lpstr>
      <vt:lpstr>明細書【２・３号】!Print_Area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p:lastModifiedBy>
  <cp:lastPrinted>2022-11-04T03:57:54Z</cp:lastPrinted>
  <dcterms:created xsi:type="dcterms:W3CDTF">2021-01-27T04:37:51Z</dcterms:created>
  <dcterms:modified xsi:type="dcterms:W3CDTF">2025-05-02T05:12:23Z</dcterms:modified>
</cp:coreProperties>
</file>